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45" windowWidth="17715" windowHeight="11250"/>
  </bookViews>
  <sheets>
    <sheet name="District Profile Report" sheetId="1" r:id="rId1"/>
    <sheet name="District Data" sheetId="2" r:id="rId2"/>
    <sheet name="Similar District Data" sheetId="3" r:id="rId3"/>
    <sheet name="State Data" sheetId="4" r:id="rId4"/>
  </sheets>
  <calcPr calcId="145621"/>
</workbook>
</file>

<file path=xl/calcChain.xml><?xml version="1.0" encoding="utf-8"?>
<calcChain xmlns="http://schemas.openxmlformats.org/spreadsheetml/2006/main">
  <c r="I77" i="1" l="1"/>
  <c r="I76" i="1"/>
  <c r="I75" i="1"/>
  <c r="I74" i="1"/>
  <c r="I73" i="1"/>
  <c r="I71" i="1"/>
  <c r="I70" i="1"/>
  <c r="I69" i="1"/>
  <c r="I68" i="1"/>
  <c r="I67" i="1"/>
  <c r="I66" i="1"/>
  <c r="I65" i="1"/>
  <c r="I64" i="1"/>
  <c r="I63" i="1"/>
  <c r="I62" i="1"/>
  <c r="I61" i="1"/>
  <c r="I59" i="1"/>
  <c r="I58" i="1"/>
  <c r="I57" i="1"/>
  <c r="I56" i="1"/>
  <c r="I55" i="1"/>
  <c r="I54" i="1"/>
  <c r="I52" i="1"/>
  <c r="I51" i="1"/>
  <c r="I50" i="1"/>
  <c r="I49" i="1"/>
  <c r="I48" i="1"/>
  <c r="I47" i="1"/>
  <c r="I45" i="1"/>
  <c r="I44" i="1"/>
  <c r="I43" i="1"/>
  <c r="I42" i="1"/>
  <c r="I41" i="1"/>
  <c r="I40" i="1"/>
  <c r="I39" i="1"/>
  <c r="I38" i="1"/>
  <c r="I37" i="1"/>
  <c r="I36" i="1"/>
  <c r="I35" i="1"/>
  <c r="I34" i="1"/>
  <c r="I32" i="1"/>
  <c r="I31" i="1"/>
  <c r="I30" i="1"/>
  <c r="I29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H77" i="1"/>
  <c r="H76" i="1"/>
  <c r="H75" i="1"/>
  <c r="H74" i="1"/>
  <c r="H73" i="1"/>
  <c r="H71" i="1"/>
  <c r="H70" i="1"/>
  <c r="H69" i="1"/>
  <c r="H68" i="1"/>
  <c r="H67" i="1"/>
  <c r="H66" i="1"/>
  <c r="H65" i="1"/>
  <c r="H64" i="1"/>
  <c r="H63" i="1"/>
  <c r="H62" i="1"/>
  <c r="H61" i="1"/>
  <c r="H59" i="1"/>
  <c r="H58" i="1"/>
  <c r="H57" i="1"/>
  <c r="H56" i="1"/>
  <c r="H55" i="1"/>
  <c r="H54" i="1"/>
  <c r="H52" i="1"/>
  <c r="H51" i="1"/>
  <c r="H50" i="1"/>
  <c r="H49" i="1"/>
  <c r="H48" i="1"/>
  <c r="H47" i="1"/>
  <c r="H45" i="1"/>
  <c r="H44" i="1"/>
  <c r="H43" i="1"/>
  <c r="H42" i="1"/>
  <c r="H41" i="1"/>
  <c r="H40" i="1"/>
  <c r="H39" i="1"/>
  <c r="H38" i="1"/>
  <c r="H37" i="1"/>
  <c r="H36" i="1"/>
  <c r="H35" i="1"/>
  <c r="H34" i="1"/>
  <c r="H32" i="1"/>
  <c r="H31" i="1"/>
  <c r="H30" i="1"/>
  <c r="H29" i="1"/>
  <c r="H28" i="1"/>
  <c r="H27" i="1"/>
  <c r="H26" i="1"/>
  <c r="H2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2" i="1"/>
  <c r="G51" i="1"/>
  <c r="G50" i="1"/>
  <c r="G49" i="1"/>
  <c r="G48" i="1"/>
  <c r="G47" i="1"/>
  <c r="G45" i="1"/>
  <c r="G44" i="1"/>
  <c r="G43" i="1"/>
  <c r="G42" i="1"/>
  <c r="G41" i="1"/>
  <c r="G40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I10" i="1"/>
  <c r="H10" i="1"/>
  <c r="G10" i="1"/>
  <c r="F77" i="1" l="1"/>
  <c r="F76" i="1"/>
  <c r="F75" i="1"/>
  <c r="F74" i="1"/>
  <c r="F73" i="1"/>
  <c r="F71" i="1"/>
  <c r="F70" i="1"/>
  <c r="F69" i="1"/>
  <c r="F68" i="1"/>
  <c r="F67" i="1"/>
  <c r="F66" i="1"/>
  <c r="F65" i="1"/>
  <c r="F64" i="1"/>
  <c r="F63" i="1"/>
  <c r="F62" i="1"/>
  <c r="F61" i="1"/>
  <c r="F59" i="1"/>
  <c r="F58" i="1"/>
  <c r="F57" i="1"/>
  <c r="F56" i="1"/>
  <c r="F55" i="1"/>
  <c r="F54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A6" i="1"/>
  <c r="E77" i="1" l="1"/>
  <c r="E75" i="1"/>
  <c r="E73" i="1"/>
  <c r="E70" i="1"/>
  <c r="E68" i="1"/>
  <c r="E66" i="1"/>
  <c r="E64" i="1"/>
  <c r="E62" i="1"/>
  <c r="E59" i="1"/>
  <c r="E57" i="1"/>
  <c r="E55" i="1"/>
  <c r="E52" i="1"/>
  <c r="E50" i="1"/>
  <c r="E48" i="1"/>
  <c r="E45" i="1"/>
  <c r="E43" i="1"/>
  <c r="E41" i="1"/>
  <c r="E39" i="1"/>
  <c r="E37" i="1"/>
  <c r="E35" i="1"/>
  <c r="E76" i="1"/>
  <c r="E74" i="1"/>
  <c r="E71" i="1"/>
  <c r="E69" i="1"/>
  <c r="E67" i="1"/>
  <c r="E65" i="1"/>
  <c r="E63" i="1"/>
  <c r="E61" i="1"/>
  <c r="E58" i="1"/>
  <c r="E56" i="1"/>
  <c r="E54" i="1"/>
  <c r="E51" i="1"/>
  <c r="E49" i="1"/>
  <c r="E47" i="1"/>
  <c r="E44" i="1"/>
  <c r="E42" i="1"/>
  <c r="E40" i="1"/>
  <c r="E38" i="1"/>
  <c r="E36" i="1"/>
  <c r="E34" i="1"/>
  <c r="E12" i="1"/>
  <c r="E14" i="1"/>
  <c r="E16" i="1"/>
  <c r="E18" i="1"/>
  <c r="E20" i="1"/>
  <c r="E22" i="1"/>
  <c r="E25" i="1"/>
  <c r="E27" i="1"/>
  <c r="E29" i="1"/>
  <c r="E31" i="1"/>
  <c r="E11" i="1"/>
  <c r="E13" i="1"/>
  <c r="E15" i="1"/>
  <c r="E17" i="1"/>
  <c r="E19" i="1"/>
  <c r="E21" i="1"/>
  <c r="E23" i="1"/>
  <c r="E26" i="1"/>
  <c r="E28" i="1"/>
  <c r="E30" i="1"/>
  <c r="E32" i="1"/>
  <c r="D10" i="1"/>
  <c r="D12" i="1"/>
  <c r="D23" i="1"/>
  <c r="D21" i="1"/>
  <c r="D19" i="1"/>
  <c r="D17" i="1"/>
  <c r="D15" i="1"/>
  <c r="D25" i="1"/>
  <c r="D27" i="1"/>
  <c r="D29" i="1"/>
  <c r="D31" i="1"/>
  <c r="D34" i="1"/>
  <c r="D44" i="1"/>
  <c r="D42" i="1"/>
  <c r="D40" i="1"/>
  <c r="D38" i="1"/>
  <c r="D36" i="1"/>
  <c r="D52" i="1"/>
  <c r="D50" i="1"/>
  <c r="D48" i="1"/>
  <c r="D59" i="1"/>
  <c r="D57" i="1"/>
  <c r="D55" i="1"/>
  <c r="D71" i="1"/>
  <c r="D69" i="1"/>
  <c r="D67" i="1"/>
  <c r="D65" i="1"/>
  <c r="D63" i="1"/>
  <c r="D61" i="1"/>
  <c r="D74" i="1"/>
  <c r="D76" i="1"/>
  <c r="D11" i="1"/>
  <c r="D13" i="1"/>
  <c r="D22" i="1"/>
  <c r="D20" i="1"/>
  <c r="D18" i="1"/>
  <c r="D16" i="1"/>
  <c r="D14" i="1"/>
  <c r="D26" i="1"/>
  <c r="D28" i="1"/>
  <c r="D30" i="1"/>
  <c r="D32" i="1"/>
  <c r="D45" i="1"/>
  <c r="D43" i="1"/>
  <c r="D41" i="1"/>
  <c r="D39" i="1"/>
  <c r="D37" i="1"/>
  <c r="D35" i="1"/>
  <c r="D51" i="1"/>
  <c r="D49" i="1"/>
  <c r="D47" i="1"/>
  <c r="D58" i="1"/>
  <c r="D56" i="1"/>
  <c r="D54" i="1"/>
  <c r="D70" i="1"/>
  <c r="D68" i="1"/>
  <c r="D66" i="1"/>
  <c r="D64" i="1"/>
  <c r="D62" i="1"/>
  <c r="D73" i="1"/>
  <c r="D75" i="1"/>
  <c r="D77" i="1"/>
  <c r="E10" i="1"/>
  <c r="D8" i="1" l="1"/>
</calcChain>
</file>

<file path=xl/sharedStrings.xml><?xml version="1.0" encoding="utf-8"?>
<sst xmlns="http://schemas.openxmlformats.org/spreadsheetml/2006/main" count="2200" uniqueCount="878">
  <si>
    <t xml:space="preserve">Ohio Department Of Education     </t>
  </si>
  <si>
    <t>Office of School Options and Finance</t>
  </si>
  <si>
    <t xml:space="preserve">District Profile Report For City, Exempted Village And Local School Districts for </t>
  </si>
  <si>
    <t>Comparison District 1</t>
  </si>
  <si>
    <t>Comparison District 2</t>
  </si>
  <si>
    <t>Comparison District 3</t>
  </si>
  <si>
    <t>Similar District Average</t>
  </si>
  <si>
    <t>Statewide average of Local, E.V., &amp; City Districts</t>
  </si>
  <si>
    <t>A - Demographic Data:</t>
  </si>
  <si>
    <t/>
  </si>
  <si>
    <t>B - Personnel Data:</t>
  </si>
  <si>
    <t>K-12 Regular Education Pupil Teacher Ratio (FY08)</t>
  </si>
  <si>
    <t xml:space="preserve">C - Property Valuation And Tax Data: </t>
  </si>
  <si>
    <t>D - Local Effort Data:</t>
  </si>
  <si>
    <t>E - Expenditure Per Pupil Data:</t>
  </si>
  <si>
    <t>F - Revenue By Source Data:</t>
  </si>
  <si>
    <t>G - District Financial Status From Five Year Forecast Data:</t>
  </si>
  <si>
    <t>District</t>
  </si>
  <si>
    <t>IRN</t>
  </si>
  <si>
    <t>District K-12 Regular Education Pupil Teacher Ratio FY08</t>
  </si>
  <si>
    <t>Ada Ex Vill SD, Hardin</t>
  </si>
  <si>
    <t>Adena Local SD, Ross</t>
  </si>
  <si>
    <t>Akron City SD, Summit</t>
  </si>
  <si>
    <t>Alexander Local SD, Athens</t>
  </si>
  <si>
    <t>Allen East Local SD, Allen</t>
  </si>
  <si>
    <t>Alliance City SD, Stark</t>
  </si>
  <si>
    <t>Amanda-Clearcreek Local SD, Fairfield</t>
  </si>
  <si>
    <t>Amherst Ex Vill SD, Lorain</t>
  </si>
  <si>
    <t>Anna Local SD, Shelby</t>
  </si>
  <si>
    <t>Ansonia Local SD, Darke</t>
  </si>
  <si>
    <t>Anthony Wayne Local SD, Lucas</t>
  </si>
  <si>
    <t>Antwerp Local SD, Paulding</t>
  </si>
  <si>
    <t>Arcadia Local SD, Hancock</t>
  </si>
  <si>
    <t>Arcanum Butler Local SD, Darke</t>
  </si>
  <si>
    <t>Archbold-Area Local SD, Fulton</t>
  </si>
  <si>
    <t>Arlington Local SD, Hancock</t>
  </si>
  <si>
    <t>Ashland City SD, Ashland</t>
  </si>
  <si>
    <t>Ashtabula Area City SD, Ashtabula</t>
  </si>
  <si>
    <t>Athens City SD, Athens</t>
  </si>
  <si>
    <t>Aurora City SD, Portage</t>
  </si>
  <si>
    <t>Austintown Local SD, Mahoning</t>
  </si>
  <si>
    <t>Avon Lake City SD, Lorain</t>
  </si>
  <si>
    <t>Avon Local SD, Lorain</t>
  </si>
  <si>
    <t>Ayersville Local SD, Defiance</t>
  </si>
  <si>
    <t>Barberton City SD, Summit</t>
  </si>
  <si>
    <t>Barnesville Ex Vill SD, Belmont</t>
  </si>
  <si>
    <t>Batavia Local SD, Clermont</t>
  </si>
  <si>
    <t>Bath Local SD, Allen</t>
  </si>
  <si>
    <t>Bay Village City SD, Cuyahoga</t>
  </si>
  <si>
    <t>Beachwood City SD, Cuyahoga</t>
  </si>
  <si>
    <t>Beaver Local SD, Columbiana</t>
  </si>
  <si>
    <t>Beavercreek City SD, Greene</t>
  </si>
  <si>
    <t>Bedford City SD, Cuyahoga</t>
  </si>
  <si>
    <t>Bellaire Local SD, Belmont</t>
  </si>
  <si>
    <t>Bellefontaine City SD, Logan</t>
  </si>
  <si>
    <t>Bellevue City SD, Huron</t>
  </si>
  <si>
    <t>Belpre City SD, Washington</t>
  </si>
  <si>
    <t>Benjamin Logan Local SD, Logan</t>
  </si>
  <si>
    <t>Benton Carroll Salem Local S, Ottawa</t>
  </si>
  <si>
    <t>Berea City SD, Cuyahoga</t>
  </si>
  <si>
    <t>Berkshire Local SD, Geauga</t>
  </si>
  <si>
    <t>Berne Union Local SD, Fairfield</t>
  </si>
  <si>
    <t>Bethel Local SD, Miami</t>
  </si>
  <si>
    <t>Bethel-Tate Local SD, Clermont</t>
  </si>
  <si>
    <t>Bettsville Local SD, Seneca</t>
  </si>
  <si>
    <t>.</t>
  </si>
  <si>
    <t>Bexley City SD, Franklin</t>
  </si>
  <si>
    <t>Big Walnut Local SD, Delaware</t>
  </si>
  <si>
    <t>Black River Local SD, Medina</t>
  </si>
  <si>
    <t>Blanchester Local SD, Clinton</t>
  </si>
  <si>
    <t>Bloom Carroll Local SD, Fairfield</t>
  </si>
  <si>
    <t>Bloom-Vernon Local SD, Scioto</t>
  </si>
  <si>
    <t>Bloomfield-Mespo Local SD, Trumbull</t>
  </si>
  <si>
    <t>Bluffton Ex Vill SD, Allen</t>
  </si>
  <si>
    <t>Boardman Local SD, Mahoning</t>
  </si>
  <si>
    <t>Botkins Local SD, Shelby</t>
  </si>
  <si>
    <t>Bowling Green City SD, Wood</t>
  </si>
  <si>
    <t>Bradford Ex Vill SD, Miami</t>
  </si>
  <si>
    <t>Brecksville-Broadview Height, Cuyahoga</t>
  </si>
  <si>
    <t>Bridgeport Ex Vill SD, Belmont</t>
  </si>
  <si>
    <t>Bright Local SD, Highland</t>
  </si>
  <si>
    <t>Bristol Local SD, Trumbull</t>
  </si>
  <si>
    <t>Brookfield Local SD, Trumbull</t>
  </si>
  <si>
    <t>Brooklyn City SD, Cuyahoga</t>
  </si>
  <si>
    <t>Brookville Local SD, Montgomery</t>
  </si>
  <si>
    <t>Brown Local SD, Carroll</t>
  </si>
  <si>
    <t>Brunswick City SD, Medina</t>
  </si>
  <si>
    <t>Bryan City SD, Williams</t>
  </si>
  <si>
    <t>Buckeye Central Local SD, Crawford</t>
  </si>
  <si>
    <t>Buckeye Local SD, Ashtabula</t>
  </si>
  <si>
    <t>Buckeye Local SD, Jefferson</t>
  </si>
  <si>
    <t>Buckeye Local SD, Medina</t>
  </si>
  <si>
    <t>Buckeye Valley Local SD, Delaware</t>
  </si>
  <si>
    <t>Bucyrus City SD, Crawford</t>
  </si>
  <si>
    <t>Caldwell Ex Vill SD, Noble</t>
  </si>
  <si>
    <t>Cambridge City SD, Guernsey</t>
  </si>
  <si>
    <t>Campbell City SD, Mahoning</t>
  </si>
  <si>
    <t>Canal Winchester Local SD, Franklin</t>
  </si>
  <si>
    <t>Canfield Local SD, Mahoning</t>
  </si>
  <si>
    <t>Canton City SD, Stark</t>
  </si>
  <si>
    <t>Canton Local SD, Stark</t>
  </si>
  <si>
    <t>Cardinal Local SD, Geauga</t>
  </si>
  <si>
    <t>Cardington-Lincoln Local SD, Morrow</t>
  </si>
  <si>
    <t>Carey Ex Vill SD, Wyandot</t>
  </si>
  <si>
    <t>Carlisle Local SD, Warren</t>
  </si>
  <si>
    <t>Carrollton Ex Vill SD, Carroll</t>
  </si>
  <si>
    <t>Cedar Cliff Local SD, Greene</t>
  </si>
  <si>
    <t>Celina City SD, Mercer</t>
  </si>
  <si>
    <t>Centerburg Local SD, Knox</t>
  </si>
  <si>
    <t>Centerville City SD, Montgomery</t>
  </si>
  <si>
    <t>Central Local SD, Defiance</t>
  </si>
  <si>
    <t>Chagrin Falls Ex Vill SD, Cuyahoga</t>
  </si>
  <si>
    <t>Champion Local SD, Trumbull</t>
  </si>
  <si>
    <t>Chardon Local SD, Geauga</t>
  </si>
  <si>
    <t>Chesapeake Union Ex Vill SD, Lawrence</t>
  </si>
  <si>
    <t>Chillicothe City SD, Ross</t>
  </si>
  <si>
    <t>Chippewa Local SD, Wayne</t>
  </si>
  <si>
    <t>Cincinnati City SD, Hamilton</t>
  </si>
  <si>
    <t>Circleville City SD, Pickaway</t>
  </si>
  <si>
    <t>Clark-Shawnee Local SD, Clark</t>
  </si>
  <si>
    <t>Clay Local SD, Scioto</t>
  </si>
  <si>
    <t>Claymont City SD, Tuscarawas</t>
  </si>
  <si>
    <t>Clear Fork Valley Local SD, Richland</t>
  </si>
  <si>
    <t>Clearview Local SD, Lorain</t>
  </si>
  <si>
    <t>Clermont-Northeastern Local, Clermont</t>
  </si>
  <si>
    <t>Cleveland Hts-Univ Hts City, Cuyahoga</t>
  </si>
  <si>
    <t>Cleveland Municipal SD, Cuyahoga</t>
  </si>
  <si>
    <t>Clinton-Massie Local SD, Clinton</t>
  </si>
  <si>
    <t>Cloverleaf Local SD, Medina</t>
  </si>
  <si>
    <t>Clyde-Green Springs Ex Vill, Sandusky</t>
  </si>
  <si>
    <t>Coldwater Ex Vill SD, Mercer</t>
  </si>
  <si>
    <t>Colonel Crawford Local SD, Crawford</t>
  </si>
  <si>
    <t>Columbia Local SD, Lorain</t>
  </si>
  <si>
    <t>Columbiana Ex Vill SD, Columbiana</t>
  </si>
  <si>
    <t>Columbus City SD, Franklin</t>
  </si>
  <si>
    <t>Columbus Grove Local SD, Putnam</t>
  </si>
  <si>
    <t>Conneaut Area City SD, Ashtabula</t>
  </si>
  <si>
    <t>Conotton Valley Union Local, Harrison</t>
  </si>
  <si>
    <t>Continental Local SD, Putnam</t>
  </si>
  <si>
    <t>Copley-Fairlawn City SD, Summit</t>
  </si>
  <si>
    <t>Cory-Rawson Local SD, Hancock</t>
  </si>
  <si>
    <t>Coshocton City SD, Coshocton</t>
  </si>
  <si>
    <t>Coventry Local SD, Summit</t>
  </si>
  <si>
    <t>Covington Ex Vill SD, Miami</t>
  </si>
  <si>
    <t>Crestline Ex Vill SD, Crawford</t>
  </si>
  <si>
    <t>Crestview Local SD, Columbiana</t>
  </si>
  <si>
    <t>Crestview Local SD, Richland</t>
  </si>
  <si>
    <t>Crestview Local SD, Van Wert</t>
  </si>
  <si>
    <t>Crestwood Local SD, Portage</t>
  </si>
  <si>
    <t>Crooksville Ex Vill SD, Perry</t>
  </si>
  <si>
    <t>Cuyahoga Falls City SD, Summit</t>
  </si>
  <si>
    <t>Cuyahoga Heights Local SD, Cuyahoga</t>
  </si>
  <si>
    <t>Dalton Local SD, Wayne</t>
  </si>
  <si>
    <t>Danbury Local SD, Ottawa</t>
  </si>
  <si>
    <t>Danville Local SD, Knox</t>
  </si>
  <si>
    <t>Dawson-Bryant Local SD, Lawrence</t>
  </si>
  <si>
    <t>Dayton City SD, Montgomery</t>
  </si>
  <si>
    <t>Deer Park Community City SD, Hamilton</t>
  </si>
  <si>
    <t>Defiance City SD, Defiance</t>
  </si>
  <si>
    <t>Delaware City SD, Delaware</t>
  </si>
  <si>
    <t>Delphos City SD, Allen</t>
  </si>
  <si>
    <t>Dover City SD, Tuscarawas</t>
  </si>
  <si>
    <t>Dublin City SD, Franklin</t>
  </si>
  <si>
    <t>East Cleveland City SD, Cuyahoga</t>
  </si>
  <si>
    <t>East Clinton Local SD, Clinton</t>
  </si>
  <si>
    <t>East Guernsey Local SD, Guernsey</t>
  </si>
  <si>
    <t>East Holmes Local SD, Holmes</t>
  </si>
  <si>
    <t>East Knox Local SD, Knox</t>
  </si>
  <si>
    <t>East Liverpool City SD, Columbiana</t>
  </si>
  <si>
    <t>East Muskingum Local SD, Muskingum</t>
  </si>
  <si>
    <t>East Palestine City SD, Columbiana</t>
  </si>
  <si>
    <t>Eastern Local SD, Brown</t>
  </si>
  <si>
    <t>Eastern Local SD, Meigs</t>
  </si>
  <si>
    <t>Eastern Local SD, Pike</t>
  </si>
  <si>
    <t>Eastwood Local SD, Wood</t>
  </si>
  <si>
    <t>Eaton Community Schools City, Preble</t>
  </si>
  <si>
    <t>Edgerton Local SD, Williams</t>
  </si>
  <si>
    <t>Edgewood City SD, Butler</t>
  </si>
  <si>
    <t>Edison Local SD, Jefferson</t>
  </si>
  <si>
    <t>Edon-Northwest Local SD, Williams</t>
  </si>
  <si>
    <t>Elgin Local SD, Marion</t>
  </si>
  <si>
    <t>Elida Local SD, Allen</t>
  </si>
  <si>
    <t>Elmwood Local SD, Wood</t>
  </si>
  <si>
    <t>Elyria City SD, Lorain</t>
  </si>
  <si>
    <t>Euclid City SD, Cuyahoga</t>
  </si>
  <si>
    <t>Evergreen Local SD, Fulton</t>
  </si>
  <si>
    <t>Fairbanks Local SD, Union</t>
  </si>
  <si>
    <t>Fairborn City SD, Greene</t>
  </si>
  <si>
    <t>Fairfield City SD, Butler</t>
  </si>
  <si>
    <t>Fairfield Local SD, Highland</t>
  </si>
  <si>
    <t>Fairfield Union Local SD, Fairfield</t>
  </si>
  <si>
    <t>Fairland Local SD, Lawrence</t>
  </si>
  <si>
    <t>Fairlawn Local SD, Shelby</t>
  </si>
  <si>
    <t>Fairless Local SD, Stark</t>
  </si>
  <si>
    <t>Fairport Harbor Ex Vill SD, Lake</t>
  </si>
  <si>
    <t>Fairview Park City SD, Cuyahoga</t>
  </si>
  <si>
    <t>Fayette Local SD, Fulton</t>
  </si>
  <si>
    <t>Fayetteville-Perry Local SD, Brown</t>
  </si>
  <si>
    <t>Federal Hocking Local SD, Athens</t>
  </si>
  <si>
    <t>Felicity-Franklin Local SD, Clermont</t>
  </si>
  <si>
    <t>Field Local SD, Portage</t>
  </si>
  <si>
    <t>Findlay City SD, Hancock</t>
  </si>
  <si>
    <t>Finneytown Local SD, Hamilton</t>
  </si>
  <si>
    <t>Firelands Local SD, Lorain</t>
  </si>
  <si>
    <t>Forest Hills Local SD, Hamilton</t>
  </si>
  <si>
    <t>Fort Frye Local SD, Washington</t>
  </si>
  <si>
    <t>Fort Loramie Local SD, Shelby</t>
  </si>
  <si>
    <t>Fort Recovery Local SD, Mercer</t>
  </si>
  <si>
    <t>Fostoria City SD, Seneca</t>
  </si>
  <si>
    <t>Franklin City SD, Warren</t>
  </si>
  <si>
    <t>Franklin Local SD, Muskingum</t>
  </si>
  <si>
    <t>Franklin-Monroe Local SD, Darke</t>
  </si>
  <si>
    <t>Fredericktown Local SD, Knox</t>
  </si>
  <si>
    <t>Fremont City SD, Sandusky</t>
  </si>
  <si>
    <t>Frontier Local SD, Washington</t>
  </si>
  <si>
    <t>Gahanna-Jefferson City SD, Franklin</t>
  </si>
  <si>
    <t>Galion City SD, Crawford</t>
  </si>
  <si>
    <t>Gallia County Local SD, Gallia</t>
  </si>
  <si>
    <t>Gallipolis City SD, Gallia</t>
  </si>
  <si>
    <t>Garaway Local SD, Tuscarawas</t>
  </si>
  <si>
    <t>Garfield Heights City SD, Cuyahoga</t>
  </si>
  <si>
    <t>Geneva Area City SD, Ashtabula</t>
  </si>
  <si>
    <t>Genoa Area Local SD, Ottawa</t>
  </si>
  <si>
    <t>Georgetown Ex Vill SD, Brown</t>
  </si>
  <si>
    <t>Gibsonburg Ex Vill SD, Sandusky</t>
  </si>
  <si>
    <t>Girard City SD, Trumbull</t>
  </si>
  <si>
    <t>Goshen Local SD, Clermont</t>
  </si>
  <si>
    <t>Graham Local SD, Champaign</t>
  </si>
  <si>
    <t>Grand Valley Local SD, Ashtabula</t>
  </si>
  <si>
    <t>Grandview Heights City SD, Franklin</t>
  </si>
  <si>
    <t>Granville Ex Vill SD, Licking</t>
  </si>
  <si>
    <t>Green Local SD, Scioto</t>
  </si>
  <si>
    <t>Green Local SD, Summit</t>
  </si>
  <si>
    <t>Green Local SD, Wayne</t>
  </si>
  <si>
    <t>Greeneview Local SD, Greene</t>
  </si>
  <si>
    <t>Greenfield Ex Vill SD, Highland</t>
  </si>
  <si>
    <t>Greenon Local SD, Clark</t>
  </si>
  <si>
    <t>Greenville City SD, Darke</t>
  </si>
  <si>
    <t>Groveport Madison Local SD, Franklin</t>
  </si>
  <si>
    <t>Hamilton City SD, Butler</t>
  </si>
  <si>
    <t>Hamilton Local SD, Franklin</t>
  </si>
  <si>
    <t>Hardin Northern Local SD, Hardin</t>
  </si>
  <si>
    <t>Hardin-Houston Local SD, Shelby</t>
  </si>
  <si>
    <t>Harrison Hills City SD, Harrison</t>
  </si>
  <si>
    <t>Heath City SD, Licking</t>
  </si>
  <si>
    <t>Hicksville Ex Vill SD, Defiance</t>
  </si>
  <si>
    <t>Highland Local SD, Medina</t>
  </si>
  <si>
    <t>Highland Local SD, Morrow</t>
  </si>
  <si>
    <t>Hilliard City SD, Franklin</t>
  </si>
  <si>
    <t>Hillsboro City SD, Highland</t>
  </si>
  <si>
    <t>Hillsdale Local SD, Ashland</t>
  </si>
  <si>
    <t>Holgate Local SD, Henry</t>
  </si>
  <si>
    <t>Hopewell-Loudon Local SD, Seneca</t>
  </si>
  <si>
    <t>Howland Local SD, Trumbull</t>
  </si>
  <si>
    <t>Hubbard Ex Vill SD, Trumbull</t>
  </si>
  <si>
    <t>Huber Heights City SD, Montgomery</t>
  </si>
  <si>
    <t>Hudson City SD, Summit</t>
  </si>
  <si>
    <t>Huntington Local SD, Ross</t>
  </si>
  <si>
    <t>Huron City SD, Erie</t>
  </si>
  <si>
    <t>Independence Local SD, Cuyahoga</t>
  </si>
  <si>
    <t>Indian Creek Local SD, Jefferson</t>
  </si>
  <si>
    <t>Indian Hill Ex Vill SD, Hamilton</t>
  </si>
  <si>
    <t>Indian Lake Local SD, Logan</t>
  </si>
  <si>
    <t>Indian Valley Local SD, Tuscarawas</t>
  </si>
  <si>
    <t>Ironton City SD, Lawrence</t>
  </si>
  <si>
    <t>Jackson Center Local SD, Shelby</t>
  </si>
  <si>
    <t>Jackson City SD, Jackson</t>
  </si>
  <si>
    <t>Jackson Local SD, Stark</t>
  </si>
  <si>
    <t>Jackson-Milton Local SD, Mahoning</t>
  </si>
  <si>
    <t>James A Garfield Local SD, Portage</t>
  </si>
  <si>
    <t>Jefferson Area Local SD, Ashtabula</t>
  </si>
  <si>
    <t>Jefferson Local SD, Madison</t>
  </si>
  <si>
    <t>Jefferson Township Local SD, Montgomery</t>
  </si>
  <si>
    <t>Jennings Local SD, Putnam</t>
  </si>
  <si>
    <t>Johnstown-Monroe Local SD, Licking</t>
  </si>
  <si>
    <t>Jonathan Alder Local SD, Madison</t>
  </si>
  <si>
    <t>Joseph Badger Local SD, Trumbull</t>
  </si>
  <si>
    <t>Kalida Local SD, Putnam</t>
  </si>
  <si>
    <t>Kenston Local SD, Geauga</t>
  </si>
  <si>
    <t>Kent City SD, Portage</t>
  </si>
  <si>
    <t>Kenton City SD, Hardin</t>
  </si>
  <si>
    <t>Kettering City SD, Montgomery</t>
  </si>
  <si>
    <t>Keystone Local SD, Lorain</t>
  </si>
  <si>
    <t>Kings Local SD, Warren</t>
  </si>
  <si>
    <t>Kirtland Local SD, Lake</t>
  </si>
  <si>
    <t>La Brae Local SD, Trumbull</t>
  </si>
  <si>
    <t>Lake Local SD, Stark</t>
  </si>
  <si>
    <t>Lake Local SD, Wood</t>
  </si>
  <si>
    <t>Lakeview Local SD, Trumbull</t>
  </si>
  <si>
    <t>Lakewood City SD, Cuyahoga</t>
  </si>
  <si>
    <t>Lakewood Local SD, Licking</t>
  </si>
  <si>
    <t>Lakota Local SD, Butler</t>
  </si>
  <si>
    <t>Lakota Local SD, Sandusky</t>
  </si>
  <si>
    <t>Lancaster City SD, Fairfield</t>
  </si>
  <si>
    <t>Lebanon City SD, Warren</t>
  </si>
  <si>
    <t>Ledgemont Local SD, Geauga</t>
  </si>
  <si>
    <t>Leetonia Ex Vill SD, Columbiana</t>
  </si>
  <si>
    <t>Leipsic Local SD, Putnam</t>
  </si>
  <si>
    <t>Lexington Local SD, Richland</t>
  </si>
  <si>
    <t>Liberty Benton Local SD, Hancock</t>
  </si>
  <si>
    <t>Liberty Center Local SD, Henry</t>
  </si>
  <si>
    <t>Liberty Local SD, Trumbull</t>
  </si>
  <si>
    <t>Liberty Union-Thurston Local, Fairfield</t>
  </si>
  <si>
    <t>Licking Heights Local SD, Licking</t>
  </si>
  <si>
    <t>Licking Valley Local SD, Licking</t>
  </si>
  <si>
    <t>Lima City SD, Allen</t>
  </si>
  <si>
    <t>Lincolnview Local SD, Van Wert</t>
  </si>
  <si>
    <t>Lisbon Ex Vill SD, Columbiana</t>
  </si>
  <si>
    <t>Little Miami Local SD, Warren</t>
  </si>
  <si>
    <t>Lockland City SD, Hamilton</t>
  </si>
  <si>
    <t>Logan Elm Local SD, Pickaway</t>
  </si>
  <si>
    <t>Logan-Hocking Local SD, Hocking</t>
  </si>
  <si>
    <t>London City SD, Madison</t>
  </si>
  <si>
    <t>Lorain City SD, Lorain</t>
  </si>
  <si>
    <t>Lordstown Local SD, Trumbull</t>
  </si>
  <si>
    <t>Loudonville-Perrysville Ex V, Ashland</t>
  </si>
  <si>
    <t>Louisville City SD, Stark</t>
  </si>
  <si>
    <t>Loveland City SD, Hamilton</t>
  </si>
  <si>
    <t>Lowellville Local SD, Mahoning</t>
  </si>
  <si>
    <t>Lucas Local SD, Richland</t>
  </si>
  <si>
    <t>Lynchburg-Clay Local SD, Highland</t>
  </si>
  <si>
    <t>Mad River Local SD, Montgomery</t>
  </si>
  <si>
    <t>Madeira City SD, Hamilton</t>
  </si>
  <si>
    <t>Madison Local SD, Butler</t>
  </si>
  <si>
    <t>Madison Local SD, Lake</t>
  </si>
  <si>
    <t>Madison Local SD, Richland</t>
  </si>
  <si>
    <t>Madison-Plains Local SD, Madison</t>
  </si>
  <si>
    <t>Manchester Local SD, Adams</t>
  </si>
  <si>
    <t>Manchester Local SD, Summit</t>
  </si>
  <si>
    <t>Mansfield City SD, Richland</t>
  </si>
  <si>
    <t>Maple Heights City SD, Cuyahoga</t>
  </si>
  <si>
    <t>Mapleton Local SD, Ashland</t>
  </si>
  <si>
    <t>Maplewood Local SD, Trumbull</t>
  </si>
  <si>
    <t>Margaretta Local SD, Erie</t>
  </si>
  <si>
    <t>Mariemont City SD, Hamilton</t>
  </si>
  <si>
    <t>Marietta City SD, Washington</t>
  </si>
  <si>
    <t>Marion City SD, Marion</t>
  </si>
  <si>
    <t>Marion Local SD, Mercer</t>
  </si>
  <si>
    <t>Marlington Local SD, Stark</t>
  </si>
  <si>
    <t>Martins Ferry City SD, Belmont</t>
  </si>
  <si>
    <t>Marysville Ex Vill SD, Union</t>
  </si>
  <si>
    <t>Mason City SD, Warren</t>
  </si>
  <si>
    <t>Massillon City SD, Stark</t>
  </si>
  <si>
    <t>Mathews Local SD, Trumbull</t>
  </si>
  <si>
    <t>Maumee City SD, Lucas</t>
  </si>
  <si>
    <t>Mayfield City SD, Cuyahoga</t>
  </si>
  <si>
    <t>Maysville Local SD, Muskingum</t>
  </si>
  <si>
    <t>McComb Local SD, Hancock</t>
  </si>
  <si>
    <t>McDonald Local SD, Trumbull</t>
  </si>
  <si>
    <t>Mechanicsburg Ex Vill SD, Champaign</t>
  </si>
  <si>
    <t>Medina City SD, Medina</t>
  </si>
  <si>
    <t>Meigs Local SD, Meigs</t>
  </si>
  <si>
    <t>Mentor Ex Vill SD, Lake</t>
  </si>
  <si>
    <t>Miami East Local SD, Miami</t>
  </si>
  <si>
    <t>Miami Trace Local SD, Fayette</t>
  </si>
  <si>
    <t>Miamisburg City SD, Montgomery</t>
  </si>
  <si>
    <t>Middletown City SD, Butler</t>
  </si>
  <si>
    <t>Midview Local SD, Lorain</t>
  </si>
  <si>
    <t>Milford Ex Vill SD, Clermont</t>
  </si>
  <si>
    <t>Millcreek-West Unity Local S, Williams</t>
  </si>
  <si>
    <t>Miller City-New Cleveland Lo, Putnam</t>
  </si>
  <si>
    <t>Milton-Union Ex Vill SD, Miami</t>
  </si>
  <si>
    <t>Minerva Local SD, Stark</t>
  </si>
  <si>
    <t>Minford Local SD, Scioto</t>
  </si>
  <si>
    <t>Minster Local SD, Auglaize</t>
  </si>
  <si>
    <t>Mississinawa Valley Local SD, Darke</t>
  </si>
  <si>
    <t>Mogadore Local SD, Summit</t>
  </si>
  <si>
    <t>Monroe Local SD, Butler</t>
  </si>
  <si>
    <t>Monroeville Local SD, Huron</t>
  </si>
  <si>
    <t>Montpelier Ex Vill SD, Williams</t>
  </si>
  <si>
    <t>Morgan Local SD, Morgan</t>
  </si>
  <si>
    <t>Mount Gilead Ex Vill SD, Morrow</t>
  </si>
  <si>
    <t>Mount Healthy City SD, Hamilton</t>
  </si>
  <si>
    <t>Mount Vernon City SD, Knox</t>
  </si>
  <si>
    <t>Napoleon City SD, Henry</t>
  </si>
  <si>
    <t>National Trail Local SD, Preble</t>
  </si>
  <si>
    <t>Nelsonville-York City SD, Athens</t>
  </si>
  <si>
    <t>New Albany-Plain Local SD, Franklin</t>
  </si>
  <si>
    <t>New Boston Local SD, Scioto</t>
  </si>
  <si>
    <t>New Bremen Local SD, Auglaize</t>
  </si>
  <si>
    <t>New Knoxville Local SD, Auglaize</t>
  </si>
  <si>
    <t>New Lebanon Local SD, Montgomery</t>
  </si>
  <si>
    <t>New Lexington City SD, Perry</t>
  </si>
  <si>
    <t>New London Local SD, Huron</t>
  </si>
  <si>
    <t>New Miami Local SD, Butler</t>
  </si>
  <si>
    <t>New Philadelphia City SD, Tuscarawas</t>
  </si>
  <si>
    <t>New Richmond Ex Vill SD, Clermont</t>
  </si>
  <si>
    <t>New Riegel Local SD, Seneca</t>
  </si>
  <si>
    <t>Newark City SD, Licking</t>
  </si>
  <si>
    <t>Newbury Local SD, Geauga</t>
  </si>
  <si>
    <t>Newcomerstown Ex Vill SD, Tuscarawas</t>
  </si>
  <si>
    <t>Newton Falls Ex Vill SD, Trumbull</t>
  </si>
  <si>
    <t>Newton Local SD, Miami</t>
  </si>
  <si>
    <t>Niles City SD, Trumbull</t>
  </si>
  <si>
    <t>Noble Local SD, Noble</t>
  </si>
  <si>
    <t>Nordonia Hills City SD, Summit</t>
  </si>
  <si>
    <t>North Baltimore Local SD, Wood</t>
  </si>
  <si>
    <t>North Canton City SD, Stark</t>
  </si>
  <si>
    <t>North Central Local SD, Williams</t>
  </si>
  <si>
    <t>North College Hill City SD, Hamilton</t>
  </si>
  <si>
    <t>North Fork Local SD, Licking</t>
  </si>
  <si>
    <t>North Olmsted City SD, Cuyahoga</t>
  </si>
  <si>
    <t>North Ridgeville City SD, Lorain</t>
  </si>
  <si>
    <t>North Royalton City SD, Cuyahoga</t>
  </si>
  <si>
    <t>North Union Local SD, Union</t>
  </si>
  <si>
    <t>Northeastern Local SD, Clark</t>
  </si>
  <si>
    <t>Northeastern Local SD, Defiance</t>
  </si>
  <si>
    <t>Northern Local SD, Perry</t>
  </si>
  <si>
    <t>Northmont City SD, Montgomery</t>
  </si>
  <si>
    <t>Northmor Local SD, Morrow</t>
  </si>
  <si>
    <t>Northridge Local SD, Licking</t>
  </si>
  <si>
    <t>Northridge Local SD, Montgomery</t>
  </si>
  <si>
    <t>Northwest Local SD, Hamilton</t>
  </si>
  <si>
    <t>Northwest Local SD, Scioto</t>
  </si>
  <si>
    <t>Northwest Local SD, Stark</t>
  </si>
  <si>
    <t>Northwestern Local SD, Clark</t>
  </si>
  <si>
    <t>Northwestern Local SD, Wayne</t>
  </si>
  <si>
    <t>Northwood Local SD, Wood</t>
  </si>
  <si>
    <t>Norton City SD, Summit</t>
  </si>
  <si>
    <t>Norwalk City SD, Huron</t>
  </si>
  <si>
    <t>Norwood City SD, Hamilton</t>
  </si>
  <si>
    <t>Oak Hill Union Local SD, Jackson</t>
  </si>
  <si>
    <t>Oak Hills Local SD, Hamilton</t>
  </si>
  <si>
    <t>Oakwood City SD, Montgomery</t>
  </si>
  <si>
    <t>Oberlin City SD, Lorain</t>
  </si>
  <si>
    <t>Ohio Valley Local SD, Adams</t>
  </si>
  <si>
    <t>Old Fort Local SD, Seneca</t>
  </si>
  <si>
    <t>Olentangy Local SD, Delaware</t>
  </si>
  <si>
    <t>Olmsted Falls City SD, Cuyahoga</t>
  </si>
  <si>
    <t>Ontario Local SD, Richland</t>
  </si>
  <si>
    <t>Orange City SD, Cuyahoga</t>
  </si>
  <si>
    <t>Oregon City SD, Lucas</t>
  </si>
  <si>
    <t>Orrville City SD, Wayne</t>
  </si>
  <si>
    <t>Osnaburg Local SD, Stark</t>
  </si>
  <si>
    <t>Otsego Local SD, Wood</t>
  </si>
  <si>
    <t>Ottawa Hills Local SD, Lucas</t>
  </si>
  <si>
    <t>Ottawa-Glandorf Local SD, Putnam</t>
  </si>
  <si>
    <t>Ottoville Local SD, Putnam</t>
  </si>
  <si>
    <t>Painsville City Local SD, Lake</t>
  </si>
  <si>
    <t>Paint Valley Local SD, Ross</t>
  </si>
  <si>
    <t>Pandora-Gilboa Local SD, Putnam</t>
  </si>
  <si>
    <t>Parkway Local SD, Mercer</t>
  </si>
  <si>
    <t>Parma City SD, Cuyahoga</t>
  </si>
  <si>
    <t>Patrick Henry Local SD, Henry</t>
  </si>
  <si>
    <t>Paulding Ex Vill SD, Paulding</t>
  </si>
  <si>
    <t>Perkins Local SD, Erie</t>
  </si>
  <si>
    <t>Perry Local SD, Allen</t>
  </si>
  <si>
    <t>Perry Local SD, Lake</t>
  </si>
  <si>
    <t>Perry Local SD, Stark</t>
  </si>
  <si>
    <t>Perrysburg Ex Vill SD, Wood</t>
  </si>
  <si>
    <t>Pettisville Local SD, Fulton</t>
  </si>
  <si>
    <t>Pickerington Local SD, Fairfield</t>
  </si>
  <si>
    <t>Pike-Delta-York Local SD, Fulton</t>
  </si>
  <si>
    <t>Piqua City SD, Miami</t>
  </si>
  <si>
    <t>Plain Local SD, Stark</t>
  </si>
  <si>
    <t>Pleasant Local SD, Marion</t>
  </si>
  <si>
    <t>Plymouth-Shiloh Local SD, Richland</t>
  </si>
  <si>
    <t>Poland Local SD, Mahoning</t>
  </si>
  <si>
    <t>Port Clinton City SD, Ottawa</t>
  </si>
  <si>
    <t>Portsmouth City SD, Scioto</t>
  </si>
  <si>
    <t>Preble-Shawnee Local SD, Preble</t>
  </si>
  <si>
    <t>Princeton City SD, Hamilton</t>
  </si>
  <si>
    <t>Pymatuning Valley Local SD, Ashtabula</t>
  </si>
  <si>
    <t>Ravenna City SD, Portage</t>
  </si>
  <si>
    <t>Reading Community City SD, Hamilton</t>
  </si>
  <si>
    <t>Revere Local SD, Summit</t>
  </si>
  <si>
    <t>Reynoldsburg City SD, Franklin</t>
  </si>
  <si>
    <t>Richmond Heights Local SD, Cuyahoga</t>
  </si>
  <si>
    <t>Ridgedale Local SD, Marion</t>
  </si>
  <si>
    <t>Ridgemont Local SD, Hardin</t>
  </si>
  <si>
    <t>Ridgewood Local SD, Coshocton</t>
  </si>
  <si>
    <t>Ripley-Union-Lewis Local SD, Brown</t>
  </si>
  <si>
    <t>Rittman Ex Vill SD, Wayne</t>
  </si>
  <si>
    <t>River Valley Local SD, Marion</t>
  </si>
  <si>
    <t>River View Local SD, Coshocton</t>
  </si>
  <si>
    <t>Riverdale Local SD, Hancock</t>
  </si>
  <si>
    <t>Riverside Local SD, Lake</t>
  </si>
  <si>
    <t>Riverside Local SD, Logan</t>
  </si>
  <si>
    <t>Rock Hill Local SD, Lawrence</t>
  </si>
  <si>
    <t>Rocky River City SD, Cuyahoga</t>
  </si>
  <si>
    <t>Rolling Hills Local SD, Guernsey</t>
  </si>
  <si>
    <t>Rootstown Local SD, Portage</t>
  </si>
  <si>
    <t>Ross Local SD, Butler</t>
  </si>
  <si>
    <t>Rossford Ex Vill SD, Wood</t>
  </si>
  <si>
    <t>Russia Local SD, Shelby</t>
  </si>
  <si>
    <t>Salem City SD, Columbiana</t>
  </si>
  <si>
    <t>Sandusky City SD, Erie</t>
  </si>
  <si>
    <t>Sandy Valley Local SD, Stark</t>
  </si>
  <si>
    <t>Scioto Valley Local SD, Pike</t>
  </si>
  <si>
    <t>Sebring Local SD, Mahoning</t>
  </si>
  <si>
    <t>Seneca East Local SD, Seneca</t>
  </si>
  <si>
    <t>Shadyside Local SD, Belmont</t>
  </si>
  <si>
    <t>Shaker Heights City SD, Cuyahoga</t>
  </si>
  <si>
    <t>Shawnee Local SD, Allen</t>
  </si>
  <si>
    <t>Sheffield-Sheffield Lake Cit, Lorain</t>
  </si>
  <si>
    <t>Shelby City SD, Richland</t>
  </si>
  <si>
    <t>Sidney City SD, Shelby</t>
  </si>
  <si>
    <t>Solon City SD, Cuyahoga</t>
  </si>
  <si>
    <t>South Central Local SD, Huron</t>
  </si>
  <si>
    <t>South Euclid-Lyndhurst City, Cuyahoga</t>
  </si>
  <si>
    <t>South Point Local SD, Lawrence</t>
  </si>
  <si>
    <t>South Range Local SD, Mahoning</t>
  </si>
  <si>
    <t>South-Western City SD, Franklin</t>
  </si>
  <si>
    <t>Southeast Local SD, Portage</t>
  </si>
  <si>
    <t>Southeast Local SD, Wayne</t>
  </si>
  <si>
    <t>Southeastern Local SD, Clark</t>
  </si>
  <si>
    <t>Southeastern Local SD, Ross</t>
  </si>
  <si>
    <t>Southern Local SD, Columbiana</t>
  </si>
  <si>
    <t>Southern Local SD, Meigs</t>
  </si>
  <si>
    <t>Southern Local SD, Perry</t>
  </si>
  <si>
    <t>Southington Local SD, Trumbull</t>
  </si>
  <si>
    <t>Southwest Licking Local SD, Licking</t>
  </si>
  <si>
    <t>Southwest Local SD, Hamilton</t>
  </si>
  <si>
    <t>Spencerville Local SD, Allen</t>
  </si>
  <si>
    <t>Springboro Community City SD, Warren</t>
  </si>
  <si>
    <t>Springfield City SD, Clark</t>
  </si>
  <si>
    <t>Springfield Local SD, Lucas</t>
  </si>
  <si>
    <t>Springfield Local SD, Mahoning</t>
  </si>
  <si>
    <t>Springfield Local SD, Summit</t>
  </si>
  <si>
    <t>St Bernard-Elmwood Place Cit, Hamilton</t>
  </si>
  <si>
    <t>St Clairsville-Richland City, Belmont</t>
  </si>
  <si>
    <t>St Henry Consolidated Local, Mercer</t>
  </si>
  <si>
    <t>St Marys City SD, Auglaize</t>
  </si>
  <si>
    <t>Steubenville City SD, Jefferson</t>
  </si>
  <si>
    <t>Stow-Munroe Falls City SD, Summit</t>
  </si>
  <si>
    <t>Strasburg-Franklin Local SD, Tuscarawas</t>
  </si>
  <si>
    <t>Streetsboro City SD, Portage</t>
  </si>
  <si>
    <t>Strongsville City SD, Cuyahoga</t>
  </si>
  <si>
    <t>Struthers City SD, Mahoning</t>
  </si>
  <si>
    <t>Stryker Local SD, Williams</t>
  </si>
  <si>
    <t>Sugarcreek Local SD, Greene</t>
  </si>
  <si>
    <t>Swanton Local SD, Fulton</t>
  </si>
  <si>
    <t>Switzerland Of Ohio Local SD, Monroe</t>
  </si>
  <si>
    <t>Sycamore Community City SD, Hamilton</t>
  </si>
  <si>
    <t>Sylvania City SD, Lucas</t>
  </si>
  <si>
    <t>Symmes Valley Local SD, Lawrence</t>
  </si>
  <si>
    <t>Talawanda City SD, Butler</t>
  </si>
  <si>
    <t>Tallmadge City SD, Summit</t>
  </si>
  <si>
    <t>Teays Valley Local SD, Pickaway</t>
  </si>
  <si>
    <t>Tecumseh Local SD, Clark</t>
  </si>
  <si>
    <t>Three Rivers Local SD, Hamilton</t>
  </si>
  <si>
    <t>Tiffin City SD, Seneca</t>
  </si>
  <si>
    <t>Tipp City Ex Vill SD, Miami</t>
  </si>
  <si>
    <t>Toledo City SD, Lucas</t>
  </si>
  <si>
    <t>Toronto City SD, Jefferson</t>
  </si>
  <si>
    <t>Tri-County North Local SD, Preble</t>
  </si>
  <si>
    <t>Tri-Valley Local SD, Muskingum</t>
  </si>
  <si>
    <t>Tri-Village Local SD, Darke</t>
  </si>
  <si>
    <t>Triad Local SD, Champaign</t>
  </si>
  <si>
    <t>Trimble Local SD, Athens</t>
  </si>
  <si>
    <t>Triway Local SD, Wayne</t>
  </si>
  <si>
    <t>Trotwood-Madison City SD, Montgomery</t>
  </si>
  <si>
    <t>Troy City SD, Miami</t>
  </si>
  <si>
    <t>Tuscarawas Valley Local SD, Tuscarawas</t>
  </si>
  <si>
    <t>Tuslaw Local SD, Stark</t>
  </si>
  <si>
    <t>Twin Valley Community Local, Preble</t>
  </si>
  <si>
    <t>Twinsburg City SD, Summit</t>
  </si>
  <si>
    <t>Union Local SD, Belmont</t>
  </si>
  <si>
    <t>Union Scioto Local SD, Ross</t>
  </si>
  <si>
    <t>United Local SD, Columbiana</t>
  </si>
  <si>
    <t>Upper Arlington City SD, Franklin</t>
  </si>
  <si>
    <t>Upper Sandusky Ex Vill SD, Wyandot</t>
  </si>
  <si>
    <t>Upper Scioto Valley Local SD, Hardin</t>
  </si>
  <si>
    <t>Urbana City SD, Champaign</t>
  </si>
  <si>
    <t>Valley Local SD, Scioto</t>
  </si>
  <si>
    <t>Valley View Local SD, Montgomery</t>
  </si>
  <si>
    <t>Van Buren Local SD, Hancock</t>
  </si>
  <si>
    <t>Van Wert City SD, Van Wert</t>
  </si>
  <si>
    <t>Vandalia-Butler City SD, Montgomery</t>
  </si>
  <si>
    <t>Vanlue Local SD, Hancock</t>
  </si>
  <si>
    <t>Vermilion Local SD, Erie</t>
  </si>
  <si>
    <t>Versailles Ex Vill SD, Darke</t>
  </si>
  <si>
    <t>Vinton County Local SD, Vinton</t>
  </si>
  <si>
    <t>Wadsworth City SD, Medina</t>
  </si>
  <si>
    <t>Walnut Township Local SD, Fairfield</t>
  </si>
  <si>
    <t>Wapakoneta City SD, Auglaize</t>
  </si>
  <si>
    <t>Warren City SD, Trumbull</t>
  </si>
  <si>
    <t>Warren Local SD, Washington</t>
  </si>
  <si>
    <t>Warrensville Heights City SD, Cuyahoga</t>
  </si>
  <si>
    <t>Washington Court House City, Fayette</t>
  </si>
  <si>
    <t>Washington Local SD, Lucas</t>
  </si>
  <si>
    <t>Washington-Nile Local SD, Scioto</t>
  </si>
  <si>
    <t>Waterloo Local SD, Portage</t>
  </si>
  <si>
    <t>Wauseon Ex Vill SD, Fulton</t>
  </si>
  <si>
    <t>Waverly City SD, Pike</t>
  </si>
  <si>
    <t>Wayne Local SD, Warren</t>
  </si>
  <si>
    <t>Wayne Trace Local SD, Paulding</t>
  </si>
  <si>
    <t>Waynesfield-Goshen Local SD, Auglaize</t>
  </si>
  <si>
    <t>Weathersfield Local SD, Trumbull</t>
  </si>
  <si>
    <t>Wellington Ex Vill SD, Lorain</t>
  </si>
  <si>
    <t>Wellston City SD, Jackson</t>
  </si>
  <si>
    <t>Wellsville Local SD, Columbiana</t>
  </si>
  <si>
    <t>West Branch Local SD, Mahoning</t>
  </si>
  <si>
    <t>West Carrollton City SD, Montgomery</t>
  </si>
  <si>
    <t>West Clermont Local SD, Clermont</t>
  </si>
  <si>
    <t>West Geauga Local SD, Geauga</t>
  </si>
  <si>
    <t>West Holmes Local SD, Holmes</t>
  </si>
  <si>
    <t>West Liberty-Salem Local SD, Champaign</t>
  </si>
  <si>
    <t>West Muskingum Local SD, Muskingum</t>
  </si>
  <si>
    <t>Western Brown Local SD, Brown</t>
  </si>
  <si>
    <t>Western Local SD, Pike</t>
  </si>
  <si>
    <t>Western Reserve Local SD, Huron</t>
  </si>
  <si>
    <t>Western Reserve Local SD, Mahoning</t>
  </si>
  <si>
    <t>Westerville City SD, Franklin</t>
  </si>
  <si>
    <t>Westfall Local SD, Pickaway</t>
  </si>
  <si>
    <t>Westlake City SD, Cuyahoga</t>
  </si>
  <si>
    <t>Wheelersburg Local SD, Scioto</t>
  </si>
  <si>
    <t>Whitehall City SD, Franklin</t>
  </si>
  <si>
    <t>Wickliffe City SD, Lake</t>
  </si>
  <si>
    <t>Willard City SD, Huron</t>
  </si>
  <si>
    <t>Williamsburg Local SD, Clermont</t>
  </si>
  <si>
    <t>Willoughby-Eastlake City SD, Lake</t>
  </si>
  <si>
    <t>Wilmington City SD, Clinton</t>
  </si>
  <si>
    <t>Windham Ex Vill SD, Portage</t>
  </si>
  <si>
    <t>Winton Woods City SD, Hamilton</t>
  </si>
  <si>
    <t>Wolf Creek Local SD, Washington</t>
  </si>
  <si>
    <t>Woodmore Local SD, Sandusky</t>
  </si>
  <si>
    <t>Woodridge Local SD, Summit</t>
  </si>
  <si>
    <t>Wooster City SD, Wayne</t>
  </si>
  <si>
    <t>Worthington City SD, Franklin</t>
  </si>
  <si>
    <t>Wynford Local SD, Crawford</t>
  </si>
  <si>
    <t>Wyoming City SD, Hamilton</t>
  </si>
  <si>
    <t>Xenia Community City SD, Greene</t>
  </si>
  <si>
    <t>Yellow Springs Ex Vill SD, Greene</t>
  </si>
  <si>
    <t>Youngstown City SD, Mahoning</t>
  </si>
  <si>
    <t>Zane Trace Local SD, Ross</t>
  </si>
  <si>
    <t>Zanesville City SD, Muskingum</t>
  </si>
  <si>
    <t>SIMILAR DISTRICT K-12 Regular Education Pupil Teacher Ratio FY08</t>
  </si>
  <si>
    <t>NA</t>
  </si>
  <si>
    <t>K-12 REGULAR EDUCATION PUPIL TEACHER RATIO (FY08)</t>
  </si>
  <si>
    <t>Rollback &amp; Homestead Per Pupil (FY13)</t>
  </si>
  <si>
    <t>OSFC 3-Year Adjusted Valuation Per Pupil (FY14)</t>
  </si>
  <si>
    <t>District Ranking Of OSFC Valuation Per Pupil (FY14)</t>
  </si>
  <si>
    <t>District Square Mileage FY14</t>
  </si>
  <si>
    <t>District Pupil Density FY14</t>
  </si>
  <si>
    <t>District Total Average Daily Membership FY14</t>
  </si>
  <si>
    <t>District Total Year-End Enrollment FY14</t>
  </si>
  <si>
    <t>District Asian Students As % Of Total FY14</t>
  </si>
  <si>
    <t>District Pacific Islander Students As % Of Total FY14</t>
  </si>
  <si>
    <t>District Black Students As % Of Total FY14</t>
  </si>
  <si>
    <t>District American Indian/ Alaskan Native Students As % Of Total FY14</t>
  </si>
  <si>
    <t>District Hispanic Students As % Of Total FY14</t>
  </si>
  <si>
    <t>District White Students As % Of Total FY14</t>
  </si>
  <si>
    <t>District Multiracial Students As % Of Total FY14</t>
  </si>
  <si>
    <t>District Percent Of Students In Poverty FY14</t>
  </si>
  <si>
    <t>District Percent Of Students With Limited English Proficiency FY14</t>
  </si>
  <si>
    <t>District Percent Of Students With Disability FY14</t>
  </si>
  <si>
    <t>District Classroom Teacher Average Salary FY14</t>
  </si>
  <si>
    <t>District Percent Of Teachers With 0-4 Years Experience FY14</t>
  </si>
  <si>
    <t>District Percent Of Teachers With 4-10 Years Experience FY14</t>
  </si>
  <si>
    <t>District Percent Of Teachers With 10+ Years Experience FY14</t>
  </si>
  <si>
    <t>District FTE Number Of Administrators FY14</t>
  </si>
  <si>
    <t>District Administrator Average Salary FY14</t>
  </si>
  <si>
    <t>District Pupil Administrator Ratio FY14</t>
  </si>
  <si>
    <t>District Assessed Valuation Per Pupil FY15</t>
  </si>
  <si>
    <t>District Res/Agr Real Valuation As % Of Total FY15</t>
  </si>
  <si>
    <t>District All Other Real Valuation As % Of Total FY15</t>
  </si>
  <si>
    <t>District Public Utility Tangible Valuation As % Of Total FY15</t>
  </si>
  <si>
    <t>District Business Valuation As % Of Total FY15</t>
  </si>
  <si>
    <t>District Per Pupil Revenue Raised By 1 Mill Of Property Tax FY15</t>
  </si>
  <si>
    <t>District Total Property Tax Per Pupil FY15</t>
  </si>
  <si>
    <t>District Rollback Homestead Per Pupil FY14</t>
  </si>
  <si>
    <t>District OSFC 3-Year Valuation Per Pupil FY15</t>
  </si>
  <si>
    <t>District Ranking Of OSFC Valuation Per Pupil FY15</t>
  </si>
  <si>
    <t>District Median Income TY12</t>
  </si>
  <si>
    <t>District Average Income TY12</t>
  </si>
  <si>
    <t>District Current Operating Millage Incl JVS FY15</t>
  </si>
  <si>
    <t>District Class 1 Effective Millage Incl JVS FY15</t>
  </si>
  <si>
    <t>District Class 2 Effective Millage Incl JVS FY15</t>
  </si>
  <si>
    <t>District Inside Millage FY15</t>
  </si>
  <si>
    <t>District Income Tax Per Pupil FY14</t>
  </si>
  <si>
    <t>District Local Tax Effort Index FY14</t>
  </si>
  <si>
    <t>District Administrative Expenditure Per Pupil FY14</t>
  </si>
  <si>
    <t>District Building Operation Expenditure Per Pupil FY14</t>
  </si>
  <si>
    <t>District Instructional Expenditure Per Pupil FY14</t>
  </si>
  <si>
    <t>District Pupil Support Expenditure Per Pupil FY14</t>
  </si>
  <si>
    <t>District Staff Support Expenditure Per Pupil FY14</t>
  </si>
  <si>
    <t>District Total Expenditure Per Pupil FY14</t>
  </si>
  <si>
    <t>District State Revenue Per Pupil FY14</t>
  </si>
  <si>
    <t>District State Revenue As % Of Total FY14</t>
  </si>
  <si>
    <t>District Local Revenue Per Pupil FY14</t>
  </si>
  <si>
    <t>District Local Revenue As % Of Total FY14</t>
  </si>
  <si>
    <t>District Other Non-Tax Revenue Per Pupil FY14</t>
  </si>
  <si>
    <t>District Othe Non-Tax Revenue as % of Total FY14</t>
  </si>
  <si>
    <t>District Federal Revenue Per Pupil FY14</t>
  </si>
  <si>
    <t>District Federal Revenue As % Of Total FY14</t>
  </si>
  <si>
    <t>District Total Revenue Per Pupil FY14</t>
  </si>
  <si>
    <t>District Formula Funding Per Pupil FY14</t>
  </si>
  <si>
    <t>District Formula Funding As % Of Income Tax Liability FY14</t>
  </si>
  <si>
    <t>District Salaries As % Of Operating Expenditures FY14</t>
  </si>
  <si>
    <t>District Fringe Benefits As % Of Operating Expenditures FY14</t>
  </si>
  <si>
    <t>District Purchased Services As % Of Operating Expenditures FY14</t>
  </si>
  <si>
    <t>District Supplies &amp; Materials As % Of Operating Expenditures FY14</t>
  </si>
  <si>
    <t>District Other Expenses As % Of Operating Expenditures FY14</t>
  </si>
  <si>
    <t>Edison Local SD, Erie</t>
  </si>
  <si>
    <t>Mohawk Local SD, Seneca</t>
  </si>
  <si>
    <t>Norwayne Local SD, Wayne</t>
  </si>
  <si>
    <t>SIMILAR DISTRICT Pacific Islander Students As % Of Total FY14</t>
  </si>
  <si>
    <t>SIMILAR DISTRICT Square Mileage FY14</t>
  </si>
  <si>
    <t>SIMILAR DISTRICT Pupil Density FY14</t>
  </si>
  <si>
    <t>SIMILAR DISTRICT Total Average Daily Membership FY14</t>
  </si>
  <si>
    <t>SIMILAR DISTRICT Total Year-End Enrollment FY14</t>
  </si>
  <si>
    <t>SIMILAR DISTRICT Asian Students As % Of Total FY14</t>
  </si>
  <si>
    <t>SIMILAR DISTRICT Black Students As % Of Total FY14</t>
  </si>
  <si>
    <t>SIMILAR DISTRICT American Indian/ Alaskan Native Students As % Of Total FY14</t>
  </si>
  <si>
    <t>SIMILAR DISTRICT Hispanic Students As % Of Total FY14</t>
  </si>
  <si>
    <t>SIMILAR DISTRICT White Students As % Of Total FY14</t>
  </si>
  <si>
    <t>SIMILAR DISTRICT Multiracial Students As % Of Total FY14</t>
  </si>
  <si>
    <t>SIMILAR DISTRICT Percent Of Students In Poverty FY14</t>
  </si>
  <si>
    <t>SIMILAR DISTRICT Percent Of Students With Limited English Proficiency FY14</t>
  </si>
  <si>
    <t>SIMILAR DISTRICT Percent Of Students With Disability FY14</t>
  </si>
  <si>
    <t>SIMILAR DISTRICT Classroom Teacher Average Salary FY14</t>
  </si>
  <si>
    <t>SIMILAR DISTRICT Percent Of Teachers With 0-4 Years Experience FY14</t>
  </si>
  <si>
    <t>SIMILAR DISTRICT Percent Of Teachers With 4-10 Years Experience FY14</t>
  </si>
  <si>
    <t>SIMILAR DISTRICT Percent Of Teachers With 10+ Years Experience FY14</t>
  </si>
  <si>
    <t>SIMILAR DISTRICT FTE Number Of Administrators FY14</t>
  </si>
  <si>
    <t>SIMILAR DISTRICT Administrator Average Salary FY14</t>
  </si>
  <si>
    <t>SIMILAR DISTRICT Pupil Administrator Ratio FY14</t>
  </si>
  <si>
    <t>SIMILAR DISTRICT Assessed Valuation Per Pupil FY15</t>
  </si>
  <si>
    <t>SIMILAR DISTRICT Res/Agr Real Valuation As % Of Total FY15</t>
  </si>
  <si>
    <t>SIMILAR DISTRICT All Other Real Valuation As % Of Total FY15</t>
  </si>
  <si>
    <t>SIMILAR DISTRICT Public Utility Tangible Valuation As % Of Total FY15</t>
  </si>
  <si>
    <t>SIMILAR DISTRICT Business Valuation As % Of Total FY15</t>
  </si>
  <si>
    <t>SIMILAR DISTRICT Per Pupil Revenue Raised By 1 Mill Of Property Tax FY15</t>
  </si>
  <si>
    <t>SIMILAR DISTRICT Total Property Tax Per Pupil FY15</t>
  </si>
  <si>
    <t>SIMILAR DISTRICT Rollback Homestead Per Pupil FY14</t>
  </si>
  <si>
    <t>SIMILAR DISTRICT OSFC 3-Year Valuation Per Pupil FY15</t>
  </si>
  <si>
    <t>SIMILAR DISTRICT Ranking Of OSFC Valuation Per Pupil FY15</t>
  </si>
  <si>
    <t>SIMILAR DISTRICT Median Income TY12</t>
  </si>
  <si>
    <t>SIMILAR DISTRICT Average Income TY12</t>
  </si>
  <si>
    <t>SIMILAR DISTRICT Current Operating Millage Incl JVS FY15</t>
  </si>
  <si>
    <t>SIMILAR DISTRICT Class 1 Effective Millage Incl JVS FY15</t>
  </si>
  <si>
    <t>SIMILAR DISTRICT Class 2 Effective Millage Incl JVS FY15</t>
  </si>
  <si>
    <t>SIMILAR DISTRICT Inside Millage FY15</t>
  </si>
  <si>
    <t>SIMILAR DISTRICT Income Tax Per Pupil FY14</t>
  </si>
  <si>
    <t>SIMILAR DISTRICT Local Tax Effort Index FY14</t>
  </si>
  <si>
    <t>SIMILAR DISTRICT Administrative Expenditure Per Pupil FY14</t>
  </si>
  <si>
    <t>SIMILAR DISTRICT Building Operation Expenditure Per Pupil FY14</t>
  </si>
  <si>
    <t>SIMILAR DISTRICT Instructional Expenditure Per Pupil FY14</t>
  </si>
  <si>
    <t>SIMILAR DISTRICT Pupil Support Expenditure Per Pupil FY14</t>
  </si>
  <si>
    <t>SIMILAR DISTRICT Staff Support Expenditure Per Pupil FY14</t>
  </si>
  <si>
    <t>SIMILAR DISTRICT Total Expenditure Per Pupil FY14</t>
  </si>
  <si>
    <t>SIMILAR DISTRICT State Revenue Per Pupil FY14</t>
  </si>
  <si>
    <t>SIMILAR DISTRICT State Revenue As % Of Total FY14</t>
  </si>
  <si>
    <t>SIMILAR DISTRICT Local Revenue Per Pupil FY14</t>
  </si>
  <si>
    <t>SIMILAR DISTRICT Local Revenue As % Of Total FY14</t>
  </si>
  <si>
    <t>SIMILAR DISTRICT Other Non-Tax Revenue Per Pupil FY14</t>
  </si>
  <si>
    <t>SIMILAR DISTRICT Othe Non-Tax Revenue as % of Total FY14</t>
  </si>
  <si>
    <t>SIMILAR DISTRICT Federal Revenue Per Pupil FY14</t>
  </si>
  <si>
    <t>SIMILAR DISTRICT Federal Revenue As % Of Total FY14</t>
  </si>
  <si>
    <t>SIMILAR DISTRICT Total Revenue Per Pupil FY14</t>
  </si>
  <si>
    <t>SIMILAR DISTRICT Formula Funding Per Pupil FY14</t>
  </si>
  <si>
    <t>SIMILAR DISTRICT Formula Funding As % Of Income Tax Liability FY14</t>
  </si>
  <si>
    <t>SIMILAR DISTRICT Salaries As % Of Operating Expenditures FY14</t>
  </si>
  <si>
    <t>SIMILAR DISTRICT Fringe Benefits As % Of Operating Expenditures FY14</t>
  </si>
  <si>
    <t>SIMILAR DISTRICT Purchased Services As % Of Operating Expenditures FY14</t>
  </si>
  <si>
    <t>SIMILAR DISTRICT Supplies &amp; Materials As % Of Operating Expenditures FY14</t>
  </si>
  <si>
    <t>SIMILAR DISTRICT Other Expenses As % Of Operating Expenditures FY14</t>
  </si>
  <si>
    <t>SCHOOL DISTRICT AREA SQUARE MILEAGE (FY14)</t>
  </si>
  <si>
    <t>DISTRICT PUPIL DENSITY (FY14)</t>
  </si>
  <si>
    <t>TOTAL AVERAGE DAILY MEMBERSHIP (FY14)</t>
  </si>
  <si>
    <t>TOTAL YEAR-END ENROLLMENT (FY14)</t>
  </si>
  <si>
    <t>ASIAN STUDENTS AS % OF TOTAL (FY14)</t>
  </si>
  <si>
    <t>PACIFIC ISLANDER STUDENTS AS % OF TOTAL (FY14)</t>
  </si>
  <si>
    <t>BLACK STUDENTS AS % OF TOTAL (FY14)</t>
  </si>
  <si>
    <t>AMERICAN INDIAN/ALASKAN NATIVE STUDENTS AS % OF TOTAL (FY14)</t>
  </si>
  <si>
    <t>HISPANIC STUDENTS AS % OF TOTAL (FY14)</t>
  </si>
  <si>
    <t>WHITE STUDENTS AS % OF TOTAL (FY14)</t>
  </si>
  <si>
    <t>MULTIRACIAL STUDENTS AS % OF TOTAL (FY14)</t>
  </si>
  <si>
    <t>% OF STUDENTS IN POVERTY (FY14)</t>
  </si>
  <si>
    <t>% OF STUDENTS WITH LIMITED ENGLISH PROFICIENCY (FY14)</t>
  </si>
  <si>
    <t>% OF STUDENTS WITH DISABILITY (FY14)</t>
  </si>
  <si>
    <t>CLASSROOM TEACHERS' AVERAGE SALARY (FY14)</t>
  </si>
  <si>
    <t>% TEACHERS WITH 0-4 YEARS EXPERIENCE (FY14)</t>
  </si>
  <si>
    <t>% TEACHERS WITH 4-10 YEARS EXPERIENCE (FY14)</t>
  </si>
  <si>
    <t>% TEACHERS WITH 10+ YEARS EXPERIENCE (FY14)</t>
  </si>
  <si>
    <t>FTE NUMBER OF ADMINISTRATORS (FY14)</t>
  </si>
  <si>
    <t>ADMINISTRATORS' AVERAGE SALARY (FY14)</t>
  </si>
  <si>
    <t>PUPIL ADMINISTRATOR RATIO (FY14)</t>
  </si>
  <si>
    <t>ASSESSED PROPERTY VALUATION PER PUPIL (TY13 [FY15])</t>
  </si>
  <si>
    <t>RES &amp; AGR REAL PROPERTY VALUATION AS % OF TOTAL (TY13 [FY15])</t>
  </si>
  <si>
    <t>ALL OTHER REAL PROPERTY VALUATION AS % OF TOTAL (TY13 [FY15])</t>
  </si>
  <si>
    <t>PUBLIC UTILITY TANGIBLE VALUE AS % OF TOTAL (TY13 [FY15])</t>
  </si>
  <si>
    <t>BUSINESS VALUATION AS % OF TOTAL (TY13 [FY15])</t>
  </si>
  <si>
    <t>PER PUPIL REVENUE RAISED BY ONE MILL PROPERTY TAX (TY13 [FY15])</t>
  </si>
  <si>
    <t>TOTAL PROPERTY TAX PER PUPIL (TY13 [FY15])</t>
  </si>
  <si>
    <t>ROLLBACK &amp; HOMESTEAD PER PUPIL (FY14)</t>
  </si>
  <si>
    <t>OSFC 3-YEAR ADJUSTED VALUATION PER PUPIL (FY15)</t>
  </si>
  <si>
    <t>DISTRICT RANKING OF OSFC VALUATION PER PUPIL (FY15)</t>
  </si>
  <si>
    <t>MEDIAN INCOME (TY12)</t>
  </si>
  <si>
    <t>AVERAGE INCOME (TY12)</t>
  </si>
  <si>
    <t>CURRENT OPERATING MILLAGE INCLUDING JVS MILLS (TY13 [FY15])</t>
  </si>
  <si>
    <t>EFFECTIVE CLASS 1 MILLAGE INCLUDING JVS MILLS (TY13 [FY15])</t>
  </si>
  <si>
    <t>EFFECTIVE CLASS 2 MILLAGE INCLUDING JVS MILLS (TY13 [FY15])</t>
  </si>
  <si>
    <t>SCHOOL INSIDE MILLAGE (TY13 [FY15])</t>
  </si>
  <si>
    <t>SCHOOL DISTRICT INCOME TAX PER PUPIL (FY14)</t>
  </si>
  <si>
    <t>LOCAL TAX EFFORT INDEX (FY14)</t>
  </si>
  <si>
    <t>ADMINISTRATION EXPENDITURE PER PUPIL (FY14)</t>
  </si>
  <si>
    <t>BUILDING OPERATION EXPENDITURE PER PUPIL (FY14)</t>
  </si>
  <si>
    <t>INSTRUCTIONAL EXPENDITURE PER PUPIL (FY14)</t>
  </si>
  <si>
    <t>PUPIL SUPPORT EXPENDITURE PER PUPIL (FY14)</t>
  </si>
  <si>
    <t>STAFF SUPPORT EXPENDITURE PER PUPIL (FY14)</t>
  </si>
  <si>
    <t>TOTAL EXPENDITURE PER PUPIL (FY14)</t>
  </si>
  <si>
    <t>STATE REVENUE PER PUPIL (FY14)</t>
  </si>
  <si>
    <t>STATE REVENUE AS % OF TOTAL (FY14)</t>
  </si>
  <si>
    <t>LOCAL REVENUE PER PUPIL (FY14)</t>
  </si>
  <si>
    <t>LOCAL REVENUE AS % OF TOTAL (FY14)</t>
  </si>
  <si>
    <t>OTHER NON-TAX REVENUE PER PUPIL (FY14)</t>
  </si>
  <si>
    <t>OTHER NON-TAX REVENUE AS % OF TOTAL (FY14)</t>
  </si>
  <si>
    <t>FEDERAL REVENUE PER PUPIL (FY14)</t>
  </si>
  <si>
    <t>FEDERAL REVENUE AS % OF TOTAL (FY14)</t>
  </si>
  <si>
    <t>TOTAL REVENUE PER PUPIL (FY14)</t>
  </si>
  <si>
    <t>TOTAL FORMULA FUNDING PER PUPIL (FY14)</t>
  </si>
  <si>
    <t>TOTAL FORMULA FUNDING AS % OF INCOME TAX LIABILITY (FY14)</t>
  </si>
  <si>
    <t>SALARIES AS % OF OPERATING EXPENDITURES (FY14)</t>
  </si>
  <si>
    <t>FRINGE BENEFITS AS % OF OPERATING EXPENDITURES (FY14)</t>
  </si>
  <si>
    <t>PURCHASED SERVICES AS % OF OPERATING EXPENDITURES (FY14)</t>
  </si>
  <si>
    <t>SUPPLIES &amp; MATERIALS AS % OF OPERATING EXPENDITURES (FY14)</t>
  </si>
  <si>
    <t>OTHER EXPENSES AS % OF OPERATING EXPENDITURES (FY14)</t>
  </si>
  <si>
    <t>Pacific Islander Students as % Of Total (FY14)</t>
  </si>
  <si>
    <t>School District Area Square Mileage (FY14)</t>
  </si>
  <si>
    <t>District Pupil Density (FY14)</t>
  </si>
  <si>
    <t>Total Average Daily Membership (FY14)</t>
  </si>
  <si>
    <t>Total Year-End Enrollment (FY14)</t>
  </si>
  <si>
    <t>Asian Students As % Of Total (FY14)</t>
  </si>
  <si>
    <t>Black Students As % Of Total (FY14)</t>
  </si>
  <si>
    <t>American Indian/Alaskan Native Students As % Of Total (FY14)</t>
  </si>
  <si>
    <t>Hispanic Students As % Of Total (FY14)</t>
  </si>
  <si>
    <t>White Students As % Of Total (FY14)</t>
  </si>
  <si>
    <t>Multiracial Students As % Of Total (FY14)</t>
  </si>
  <si>
    <t>% Of Students In Poverty (FY14)</t>
  </si>
  <si>
    <t>% Of Students With Limited English Proficiency (FY14)</t>
  </si>
  <si>
    <t>% Of Students With Disability (FY14)</t>
  </si>
  <si>
    <t>Classroom Teachers' Average Salary (FY14)</t>
  </si>
  <si>
    <t>% Teachers With 0-4 Years Experience (FY14)</t>
  </si>
  <si>
    <t>% Teachers With 4-10 Years Experience (FY14)</t>
  </si>
  <si>
    <t>% Teachers With 10+ Years Experience (FY14)</t>
  </si>
  <si>
    <t>FTE Number Of Administrators (FY14)</t>
  </si>
  <si>
    <t>Administrators' Average Salary (FY14)</t>
  </si>
  <si>
    <t>Pupil Administrator Ratio (FY14)</t>
  </si>
  <si>
    <t>Assessed Property Valuation Per Pupil (TY13 [FY15])</t>
  </si>
  <si>
    <t>Res &amp; Agr Real Property Valuation As % Of Total (TY13 [FY15])</t>
  </si>
  <si>
    <t>All Other Real Property Valuation As % Of Total (TY13 [FY15])</t>
  </si>
  <si>
    <t>Public Utility Tangible Value As % Of Total (TY13 [FY15])</t>
  </si>
  <si>
    <t>Business Valuation As % Of Total (TY13 [FY15])</t>
  </si>
  <si>
    <t>Per Pupil Revenue Raised By One Mill Property Tax (TY13 [FY15])</t>
  </si>
  <si>
    <t>Total Property Tax Per Pupil (TY13 [FY15])</t>
  </si>
  <si>
    <t>Current Operating Millage Including JVS Mills (TY13 [FY15])</t>
  </si>
  <si>
    <t>Effective Class 1 Millage Including JVS Mills (TY13 [FY15])</t>
  </si>
  <si>
    <t>Effective Class 2 Millage Including JVS Mills (TY13 [FY15])</t>
  </si>
  <si>
    <t>School Inside Millage (TY13 [FY15])</t>
  </si>
  <si>
    <t>Median Income (TY12)</t>
  </si>
  <si>
    <t>Average Income (TY12)</t>
  </si>
  <si>
    <t>School District Income Tax Per Pupil (FY14)</t>
  </si>
  <si>
    <t>Local Tax Effort Index (FY14)</t>
  </si>
  <si>
    <t>Administration Expenditure Per Pupil (FY14)</t>
  </si>
  <si>
    <t>Building Operation Expenditure Per Pupil (FY14)</t>
  </si>
  <si>
    <t>Instructional Expenditure Per Pupil (FY14)</t>
  </si>
  <si>
    <t>Pupil Support Expenditure Per Pupil (FY14)</t>
  </si>
  <si>
    <t>Staff Support Expenditure Per Pupil (FY14)</t>
  </si>
  <si>
    <t>Total Expenditure Per Pupil (FY14)</t>
  </si>
  <si>
    <t>State Revenue Per Pupil (FY14)</t>
  </si>
  <si>
    <t>State Revenue As % Of Total (FY14)</t>
  </si>
  <si>
    <t>Local Revenue Per Pupil (FY14)</t>
  </si>
  <si>
    <t>Local Revenue As % Of Total (FY14)</t>
  </si>
  <si>
    <t>Other Non-Tax Revenue Per Pupil (FY14)</t>
  </si>
  <si>
    <t>Other Non-Tax Revenue As % of Total (FY14)</t>
  </si>
  <si>
    <t>Federal Revenue Per Pupil (FY14)</t>
  </si>
  <si>
    <t>Federal Revenue As % Of Total (FY14)</t>
  </si>
  <si>
    <t>Total Revenue Per Pupil (FY14)</t>
  </si>
  <si>
    <t>Total Formula Funding Per Pupil (FY14)</t>
  </si>
  <si>
    <t>Total Formula Funding As % Of Income Tax Liability (FY14)</t>
  </si>
  <si>
    <t>Salaries As % Of Operating Expenditures (FY14)</t>
  </si>
  <si>
    <t>Fringe Benefits As % Of Operating Expenditures (FY14)</t>
  </si>
  <si>
    <t>Purchased Services As % Of Operating Expenditures (FY14)</t>
  </si>
  <si>
    <t>Supplies &amp; Materials As % Of Operating Expenditures (FY14)</t>
  </si>
  <si>
    <t>Other Expenses As % Of Operating Expenditures (FY14)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</si>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</sst>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#,##0.0000"/>
    <numFmt numFmtId="166" formatCode="&quot;$&quot;#,##0"/>
    <numFmt numFmtId="167" formatCode="0.00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2" borderId="0" xfId="0" applyFont="1" applyFill="1" applyAlignment="1" applyProtection="1">
      <alignment horizontal="center"/>
      <protection hidden="1"/>
    </xf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2" fillId="0" borderId="0" xfId="0" applyFont="1" applyBorder="1"/>
    <xf numFmtId="0" fontId="5" fillId="2" borderId="2" xfId="0" applyFont="1" applyFill="1" applyBorder="1" applyProtection="1">
      <protection hidden="1"/>
    </xf>
    <xf numFmtId="0" fontId="5" fillId="2" borderId="2" xfId="0" applyFont="1" applyFill="1" applyBorder="1" applyAlignment="1" applyProtection="1">
      <alignment vertical="center"/>
      <protection hidden="1"/>
    </xf>
    <xf numFmtId="0" fontId="6" fillId="2" borderId="2" xfId="0" applyFont="1" applyFill="1" applyBorder="1" applyProtection="1"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locked="0" hidden="1"/>
    </xf>
    <xf numFmtId="0" fontId="6" fillId="3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/>
    <xf numFmtId="0" fontId="6" fillId="2" borderId="3" xfId="0" applyFont="1" applyFill="1" applyBorder="1" applyProtection="1"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right"/>
      <protection hidden="1"/>
    </xf>
    <xf numFmtId="0" fontId="5" fillId="2" borderId="0" xfId="0" applyFont="1" applyFill="1" applyBorder="1" applyAlignment="1" applyProtection="1">
      <alignment horizontal="right"/>
      <protection hidden="1"/>
    </xf>
    <xf numFmtId="0" fontId="6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Protection="1">
      <protection hidden="1"/>
    </xf>
    <xf numFmtId="4" fontId="5" fillId="3" borderId="0" xfId="0" applyNumberFormat="1" applyFont="1" applyFill="1" applyBorder="1" applyAlignment="1" applyProtection="1">
      <alignment horizontal="right"/>
      <protection hidden="1"/>
    </xf>
    <xf numFmtId="2" fontId="5" fillId="2" borderId="0" xfId="0" applyNumberFormat="1" applyFont="1" applyFill="1" applyBorder="1" applyAlignment="1" applyProtection="1">
      <alignment horizontal="right"/>
      <protection hidden="1"/>
    </xf>
    <xf numFmtId="4" fontId="5" fillId="2" borderId="0" xfId="0" applyNumberFormat="1" applyFont="1" applyFill="1" applyBorder="1" applyAlignment="1" applyProtection="1">
      <alignment horizontal="right"/>
      <protection hidden="1"/>
    </xf>
    <xf numFmtId="10" fontId="5" fillId="3" borderId="0" xfId="0" applyNumberFormat="1" applyFont="1" applyFill="1" applyBorder="1" applyAlignment="1" applyProtection="1">
      <alignment horizontal="right"/>
      <protection hidden="1"/>
    </xf>
    <xf numFmtId="10" fontId="5" fillId="2" borderId="0" xfId="0" applyNumberFormat="1" applyFont="1" applyFill="1" applyBorder="1" applyAlignment="1" applyProtection="1">
      <alignment horizontal="right"/>
      <protection hidden="1"/>
    </xf>
    <xf numFmtId="0" fontId="6" fillId="2" borderId="0" xfId="0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6" fillId="2" borderId="1" xfId="0" applyFont="1" applyFill="1" applyBorder="1" applyProtection="1"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Protection="1">
      <protection hidden="1"/>
    </xf>
    <xf numFmtId="10" fontId="5" fillId="3" borderId="1" xfId="0" applyNumberFormat="1" applyFont="1" applyFill="1" applyBorder="1" applyAlignment="1" applyProtection="1">
      <alignment horizontal="right"/>
      <protection hidden="1"/>
    </xf>
    <xf numFmtId="10" fontId="5" fillId="2" borderId="1" xfId="0" applyNumberFormat="1" applyFont="1" applyFill="1" applyBorder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right"/>
      <protection hidden="1"/>
    </xf>
    <xf numFmtId="164" fontId="5" fillId="2" borderId="0" xfId="0" applyNumberFormat="1" applyFont="1" applyFill="1" applyBorder="1" applyAlignment="1" applyProtection="1">
      <alignment horizontal="right"/>
      <protection hidden="1"/>
    </xf>
    <xf numFmtId="2" fontId="5" fillId="3" borderId="0" xfId="0" applyNumberFormat="1" applyFont="1" applyFill="1" applyBorder="1" applyAlignment="1" applyProtection="1">
      <alignment horizontal="right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4" fontId="5" fillId="3" borderId="1" xfId="0" applyNumberFormat="1" applyFont="1" applyFill="1" applyBorder="1" applyAlignment="1" applyProtection="1">
      <alignment horizontal="right"/>
      <protection hidden="1"/>
    </xf>
    <xf numFmtId="2" fontId="5" fillId="2" borderId="1" xfId="0" applyNumberFormat="1" applyFont="1" applyFill="1" applyBorder="1" applyAlignment="1" applyProtection="1">
      <alignment horizontal="right"/>
      <protection hidden="1"/>
    </xf>
    <xf numFmtId="7" fontId="5" fillId="3" borderId="0" xfId="0" applyNumberFormat="1" applyFont="1" applyFill="1" applyBorder="1" applyAlignment="1" applyProtection="1">
      <alignment horizontal="right"/>
      <protection hidden="1"/>
    </xf>
    <xf numFmtId="164" fontId="5" fillId="3" borderId="1" xfId="0" applyNumberFormat="1" applyFont="1" applyFill="1" applyBorder="1" applyAlignment="1" applyProtection="1">
      <alignment horizontal="right"/>
      <protection hidden="1"/>
    </xf>
    <xf numFmtId="164" fontId="5" fillId="2" borderId="1" xfId="0" applyNumberFormat="1" applyFont="1" applyFill="1" applyBorder="1" applyAlignment="1" applyProtection="1">
      <alignment horizontal="right"/>
      <protection hidden="1"/>
    </xf>
    <xf numFmtId="165" fontId="5" fillId="3" borderId="1" xfId="0" applyNumberFormat="1" applyFont="1" applyFill="1" applyBorder="1" applyAlignment="1" applyProtection="1">
      <alignment horizontal="right"/>
      <protection hidden="1"/>
    </xf>
    <xf numFmtId="165" fontId="5" fillId="2" borderId="1" xfId="0" applyNumberFormat="1" applyFont="1" applyFill="1" applyBorder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5" fillId="2" borderId="0" xfId="0" applyFont="1" applyFill="1"/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3" fontId="5" fillId="0" borderId="0" xfId="0" applyNumberFormat="1" applyFont="1" applyAlignment="1">
      <alignment horizontal="center" wrapText="1"/>
    </xf>
    <xf numFmtId="4" fontId="5" fillId="0" borderId="0" xfId="0" applyNumberFormat="1" applyFont="1" applyAlignment="1">
      <alignment horizontal="center" wrapText="1"/>
    </xf>
    <xf numFmtId="10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166" fontId="5" fillId="0" borderId="0" xfId="0" applyNumberFormat="1" applyFont="1" applyAlignment="1">
      <alignment horizontal="center" wrapText="1"/>
    </xf>
    <xf numFmtId="167" fontId="5" fillId="0" borderId="0" xfId="0" applyNumberFormat="1" applyFont="1" applyAlignment="1">
      <alignment horizontal="center" wrapText="1"/>
    </xf>
    <xf numFmtId="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8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0" fontId="1" fillId="2" borderId="0" xfId="0" applyFont="1" applyFill="1" applyAlignment="1" applyProtection="1">
      <alignment horizontal="center"/>
      <protection locked="0" hidden="1"/>
    </xf>
    <xf numFmtId="0" fontId="1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center" vertical="center"/>
      <protection locked="0"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7" fontId="5" fillId="2" borderId="1" xfId="0" applyNumberFormat="1" applyFont="1" applyFill="1" applyBorder="1" applyAlignment="1" applyProtection="1">
      <alignment horizontal="right"/>
      <protection hidden="1"/>
    </xf>
    <xf numFmtId="4" fontId="5" fillId="2" borderId="1" xfId="0" applyNumberFormat="1" applyFont="1" applyFill="1" applyBorder="1" applyAlignment="1" applyProtection="1">
      <alignment horizontal="right"/>
      <protection hidden="1"/>
    </xf>
    <xf numFmtId="3" fontId="5" fillId="3" borderId="0" xfId="0" applyNumberFormat="1" applyFont="1" applyFill="1" applyBorder="1" applyAlignment="1" applyProtection="1">
      <alignment horizontal="right"/>
      <protection hidden="1"/>
    </xf>
    <xf numFmtId="3" fontId="5" fillId="2" borderId="0" xfId="0" applyNumberFormat="1" applyFont="1" applyFill="1" applyBorder="1" applyAlignment="1" applyProtection="1">
      <alignment horizontal="righ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zoomScale="115" zoomScaleNormal="115" workbookViewId="0">
      <selection sqref="A1:I1"/>
    </sheetView>
  </sheetViews>
  <sheetFormatPr defaultColWidth="9.140625" defaultRowHeight="12.75" x14ac:dyDescent="0.2"/>
  <cols>
    <col min="1" max="1" width="4.7109375" style="20" customWidth="1"/>
    <col min="2" max="2" width="3.28515625" style="55" customWidth="1"/>
    <col min="3" max="3" width="56" style="20" customWidth="1"/>
    <col min="4" max="6" width="16.42578125" style="20" customWidth="1"/>
    <col min="7" max="7" width="22.42578125" style="56" customWidth="1"/>
    <col min="8" max="8" width="24.42578125" style="20" customWidth="1"/>
    <col min="9" max="9" width="22.5703125" style="56" customWidth="1"/>
    <col min="10" max="16384" width="9.140625" style="20"/>
  </cols>
  <sheetData>
    <row r="1" spans="1:10" s="1" customFormat="1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10" s="1" customFormat="1" ht="1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spans="1:10" s="1" customFormat="1" ht="9.75" customHeight="1" x14ac:dyDescent="0.2">
      <c r="A3" s="2"/>
      <c r="B3" s="2"/>
      <c r="C3" s="2"/>
      <c r="D3" s="2"/>
      <c r="E3" s="2"/>
      <c r="F3" s="2"/>
      <c r="G3" s="2"/>
      <c r="H3" s="2"/>
      <c r="I3" s="2"/>
    </row>
    <row r="4" spans="1:10" s="3" customFormat="1" ht="15" customHeight="1" x14ac:dyDescent="0.25">
      <c r="A4" s="75" t="s">
        <v>2</v>
      </c>
      <c r="B4" s="75"/>
      <c r="C4" s="75"/>
      <c r="D4" s="75"/>
      <c r="E4" s="75"/>
      <c r="F4" s="75"/>
      <c r="G4" s="75"/>
      <c r="H4" s="75"/>
      <c r="I4" s="75"/>
    </row>
    <row r="5" spans="1:10" s="7" customFormat="1" ht="15" customHeight="1" x14ac:dyDescent="0.25">
      <c r="A5" s="4"/>
      <c r="B5" s="5"/>
      <c r="C5" s="5"/>
      <c r="D5" s="76"/>
      <c r="E5" s="76"/>
      <c r="F5" s="76"/>
      <c r="G5" s="5"/>
      <c r="H5" s="5"/>
      <c r="I5" s="5"/>
      <c r="J5" s="6"/>
    </row>
    <row r="6" spans="1:10" s="8" customFormat="1" ht="15" customHeight="1" x14ac:dyDescent="0.25">
      <c r="A6" s="77" t="str">
        <f>IF(D$5&lt;&gt;0,VLOOKUP(D$5,'District Data'!A2:B611,2,FALSE),"Please select a district from the above list")</f>
        <v>Please select a district from the above list</v>
      </c>
      <c r="B6" s="77"/>
      <c r="C6" s="77"/>
      <c r="D6" s="77"/>
      <c r="E6" s="77"/>
      <c r="F6" s="77"/>
      <c r="G6" s="77"/>
      <c r="H6" s="77"/>
      <c r="I6" s="77"/>
    </row>
    <row r="7" spans="1:10" s="12" customFormat="1" ht="16.5" customHeight="1" x14ac:dyDescent="0.25">
      <c r="A7" s="9"/>
      <c r="B7" s="10"/>
      <c r="C7" s="9"/>
      <c r="D7" s="9"/>
      <c r="E7" s="9"/>
      <c r="F7" s="9"/>
      <c r="G7" s="11" t="s">
        <v>3</v>
      </c>
      <c r="H7" s="11" t="s">
        <v>4</v>
      </c>
      <c r="I7" s="11" t="s">
        <v>5</v>
      </c>
    </row>
    <row r="8" spans="1:10" ht="52.5" customHeight="1" x14ac:dyDescent="0.2">
      <c r="A8" s="13"/>
      <c r="B8" s="14"/>
      <c r="C8" s="15"/>
      <c r="D8" s="16" t="str">
        <f>IF(D5&lt;&gt;0,D5,"")</f>
        <v/>
      </c>
      <c r="E8" s="17" t="s">
        <v>6</v>
      </c>
      <c r="F8" s="16" t="s">
        <v>7</v>
      </c>
      <c r="G8" s="18"/>
      <c r="H8" s="19"/>
      <c r="I8" s="18"/>
    </row>
    <row r="9" spans="1:10" x14ac:dyDescent="0.2">
      <c r="A9" s="21" t="s">
        <v>8</v>
      </c>
      <c r="B9" s="22"/>
      <c r="C9" s="23"/>
      <c r="D9" s="24"/>
      <c r="E9" s="25"/>
      <c r="F9" s="24"/>
      <c r="G9" s="25"/>
      <c r="H9" s="24"/>
      <c r="I9" s="25"/>
    </row>
    <row r="10" spans="1:10" x14ac:dyDescent="0.2">
      <c r="A10" s="26" t="s">
        <v>9</v>
      </c>
      <c r="B10" s="27">
        <v>1</v>
      </c>
      <c r="C10" s="28" t="s">
        <v>820</v>
      </c>
      <c r="D10" s="29" t="str">
        <f>IF(D$5&lt;&gt;0,VLOOKUP(A$6,'District Data'!B$3:BL$611,2,FALSE),"")</f>
        <v/>
      </c>
      <c r="E10" s="30" t="str">
        <f>IF(D$5&lt;&gt;0,VLOOKUP(A$6,'Similar District Data'!B$2:BL$610,2,FALSE), "")</f>
        <v/>
      </c>
      <c r="F10" s="29" t="str">
        <f>IF(D$5&lt;&gt;0,'State Data'!B1,"")</f>
        <v/>
      </c>
      <c r="G10" s="31" t="str">
        <f>IF(G$8&lt;&gt;0,VLOOKUP(G$8,'District Data'!A$3:BL$611,3,FALSE),"")</f>
        <v/>
      </c>
      <c r="H10" s="29" t="str">
        <f>IF(H$8&lt;&gt;0,VLOOKUP(H$8,'District Data'!A$3:BO$611,3,FALSE),"")</f>
        <v/>
      </c>
      <c r="I10" s="31" t="str">
        <f>IF(I$8&lt;&gt;0,VLOOKUP(I$8,'District Data'!A$3:BO$611,3,FALSE),"")</f>
        <v/>
      </c>
    </row>
    <row r="11" spans="1:10" x14ac:dyDescent="0.2">
      <c r="A11" s="26" t="s">
        <v>9</v>
      </c>
      <c r="B11" s="27">
        <v>2</v>
      </c>
      <c r="C11" s="28" t="s">
        <v>821</v>
      </c>
      <c r="D11" s="29" t="str">
        <f>IF(D$5&lt;&gt;0,VLOOKUP(A$6,'District Data'!B$3:BL$611,3,FALSE),"")</f>
        <v/>
      </c>
      <c r="E11" s="30" t="str">
        <f>IF(D$5&lt;&gt;0,VLOOKUP(A$6,'Similar District Data'!B$2:BL$610,3,FALSE), "")</f>
        <v/>
      </c>
      <c r="F11" s="29" t="str">
        <f>IF(D$5&lt;&gt;0,'State Data'!B2,"")</f>
        <v/>
      </c>
      <c r="G11" s="31" t="str">
        <f>IF(G$8&lt;&gt;0,VLOOKUP(G$8,'District Data'!A$3:BL$611,4,FALSE),"")</f>
        <v/>
      </c>
      <c r="H11" s="29" t="str">
        <f>IF(H$8&lt;&gt;0,VLOOKUP(H$8,'District Data'!A$3:BO$611,4,FALSE),"")</f>
        <v/>
      </c>
      <c r="I11" s="31" t="str">
        <f>IF(I$8&lt;&gt;0,VLOOKUP(I$8,'District Data'!A$3:BO$611,4,FALSE),"")</f>
        <v/>
      </c>
    </row>
    <row r="12" spans="1:10" x14ac:dyDescent="0.2">
      <c r="A12" s="26" t="s">
        <v>9</v>
      </c>
      <c r="B12" s="27">
        <v>3</v>
      </c>
      <c r="C12" s="28" t="s">
        <v>822</v>
      </c>
      <c r="D12" s="29" t="str">
        <f>IF(D$5&lt;&gt;0,VLOOKUP(A$6,'District Data'!B$3:BL$611,4,FALSE),"")</f>
        <v/>
      </c>
      <c r="E12" s="31" t="str">
        <f>IF(D$5&lt;&gt;0,VLOOKUP(A$6,'Similar District Data'!B$2:BL$610,4,FALSE), "")</f>
        <v/>
      </c>
      <c r="F12" s="29" t="str">
        <f>IF(D$5&lt;&gt;0,'State Data'!B3,"")</f>
        <v/>
      </c>
      <c r="G12" s="31" t="str">
        <f>IF(G$8&lt;&gt;0,VLOOKUP(G$8,'District Data'!A$3:BL$611,5,FALSE),"")</f>
        <v/>
      </c>
      <c r="H12" s="29" t="str">
        <f>IF(H$8&lt;&gt;0,VLOOKUP(H$8,'District Data'!A$3:BO$611,5,FALSE),"")</f>
        <v/>
      </c>
      <c r="I12" s="31" t="str">
        <f>IF(I$8&lt;&gt;0,VLOOKUP(I$8,'District Data'!A$3:BO$611,5,FALSE),"")</f>
        <v/>
      </c>
    </row>
    <row r="13" spans="1:10" x14ac:dyDescent="0.2">
      <c r="A13" s="26" t="s">
        <v>9</v>
      </c>
      <c r="B13" s="27">
        <v>4</v>
      </c>
      <c r="C13" s="28" t="s">
        <v>823</v>
      </c>
      <c r="D13" s="29" t="str">
        <f>IF(D$5&lt;&gt;0,VLOOKUP(A$6,'District Data'!B$3:BL$611,5,FALSE),"")</f>
        <v/>
      </c>
      <c r="E13" s="31" t="str">
        <f>IF(D$5&lt;&gt;0,VLOOKUP(A$6,'Similar District Data'!B$2:BL$610,5,FALSE), "")</f>
        <v/>
      </c>
      <c r="F13" s="29" t="str">
        <f>IF(D$5&lt;&gt;0,'State Data'!B4,"")</f>
        <v/>
      </c>
      <c r="G13" s="31" t="str">
        <f>IF(G$8&lt;&gt;0,VLOOKUP(G$8,'District Data'!A$3:BL$611,6,FALSE),"")</f>
        <v/>
      </c>
      <c r="H13" s="29" t="str">
        <f>IF(H$8&lt;&gt;0,VLOOKUP(H$8,'District Data'!A$3:BO$611,6,FALSE),"")</f>
        <v/>
      </c>
      <c r="I13" s="31" t="str">
        <f>IF(I$8&lt;&gt;0,VLOOKUP(I$8,'District Data'!A$3:BO$611,6,FALSE),"")</f>
        <v/>
      </c>
    </row>
    <row r="14" spans="1:10" x14ac:dyDescent="0.2">
      <c r="A14" s="26" t="s">
        <v>9</v>
      </c>
      <c r="B14" s="27">
        <v>5</v>
      </c>
      <c r="C14" s="28" t="s">
        <v>824</v>
      </c>
      <c r="D14" s="32" t="str">
        <f>IF(D$5&lt;&gt;0,VLOOKUP(A$6,'District Data'!B$3:BL$611,6,FALSE),"")</f>
        <v/>
      </c>
      <c r="E14" s="33" t="str">
        <f>IF(D$5&lt;&gt;0,VLOOKUP(A$6,'Similar District Data'!B$2:BL$610,6,FALSE), "")</f>
        <v/>
      </c>
      <c r="F14" s="32" t="str">
        <f>IF(D$5&lt;&gt;0,'State Data'!B5,"")</f>
        <v/>
      </c>
      <c r="G14" s="33" t="str">
        <f>IF(G$8&lt;&gt;0,VLOOKUP(G$8,'District Data'!A$3:BL$611,7,FALSE),"")</f>
        <v/>
      </c>
      <c r="H14" s="32" t="str">
        <f>IF(H$8&lt;&gt;0,VLOOKUP(H$8,'District Data'!A$3:BO$611,7,FALSE),"")</f>
        <v/>
      </c>
      <c r="I14" s="33" t="str">
        <f>IF(I$8&lt;&gt;0,VLOOKUP(I$8,'District Data'!A$3:BO$611,7,FALSE),"")</f>
        <v/>
      </c>
    </row>
    <row r="15" spans="1:10" x14ac:dyDescent="0.2">
      <c r="A15" s="26"/>
      <c r="B15" s="27">
        <v>6</v>
      </c>
      <c r="C15" s="28" t="s">
        <v>819</v>
      </c>
      <c r="D15" s="32" t="str">
        <f>IF(D$5&lt;&gt;0,VLOOKUP(A$6,'District Data'!B$3:BL$611,7,FALSE),"")</f>
        <v/>
      </c>
      <c r="E15" s="33" t="str">
        <f>IF(D$5&lt;&gt;0,VLOOKUP(A$6,'Similar District Data'!B$2:BL$610,7,FALSE), "")</f>
        <v/>
      </c>
      <c r="F15" s="32" t="str">
        <f>IF(D$5&lt;&gt;0,'State Data'!B6,"")</f>
        <v/>
      </c>
      <c r="G15" s="33" t="str">
        <f>IF(G$8&lt;&gt;0,VLOOKUP(G$8,'District Data'!A$3:BL$611,8,FALSE),"")</f>
        <v/>
      </c>
      <c r="H15" s="32" t="str">
        <f>IF(H$8&lt;&gt;0,VLOOKUP(H$8,'District Data'!A$3:BO$611,8,FALSE),"")</f>
        <v/>
      </c>
      <c r="I15" s="33" t="str">
        <f>IF(I$8&lt;&gt;0,VLOOKUP(I$8,'District Data'!A$3:BO$611,8,FALSE),"")</f>
        <v/>
      </c>
    </row>
    <row r="16" spans="1:10" x14ac:dyDescent="0.2">
      <c r="A16" s="26" t="s">
        <v>9</v>
      </c>
      <c r="B16" s="27">
        <v>7</v>
      </c>
      <c r="C16" s="28" t="s">
        <v>825</v>
      </c>
      <c r="D16" s="32" t="str">
        <f>IF(D$5&lt;&gt;0,VLOOKUP(A$6,'District Data'!B$3:BL$611,8,FALSE),"")</f>
        <v/>
      </c>
      <c r="E16" s="33" t="str">
        <f>IF(D$5&lt;&gt;0,VLOOKUP(A$6,'Similar District Data'!B$2:BL$610,8,FALSE), "")</f>
        <v/>
      </c>
      <c r="F16" s="32" t="str">
        <f>IF(D$5&lt;&gt;0,'State Data'!B7,"")</f>
        <v/>
      </c>
      <c r="G16" s="33" t="str">
        <f>IF(G$8&lt;&gt;0,VLOOKUP(G$8,'District Data'!A$3:BL$611,9,FALSE),"")</f>
        <v/>
      </c>
      <c r="H16" s="32" t="str">
        <f>IF(H$8&lt;&gt;0,VLOOKUP(H$8,'District Data'!A$3:BO$611,9,FALSE),"")</f>
        <v/>
      </c>
      <c r="I16" s="33" t="str">
        <f>IF(I$8&lt;&gt;0,VLOOKUP(I$8,'District Data'!A$3:BO$611,9,FALSE),"")</f>
        <v/>
      </c>
    </row>
    <row r="17" spans="1:9" x14ac:dyDescent="0.2">
      <c r="A17" s="26" t="s">
        <v>9</v>
      </c>
      <c r="B17" s="27">
        <v>8</v>
      </c>
      <c r="C17" s="28" t="s">
        <v>826</v>
      </c>
      <c r="D17" s="32" t="str">
        <f>IF(D$5&lt;&gt;0,VLOOKUP(A$6,'District Data'!B$3:BL$611,9,FALSE),"")</f>
        <v/>
      </c>
      <c r="E17" s="33" t="str">
        <f>IF(D$5&lt;&gt;0,VLOOKUP(A$6,'Similar District Data'!B$2:BL$610,9,FALSE), "")</f>
        <v/>
      </c>
      <c r="F17" s="32" t="str">
        <f>IF(D$5&lt;&gt;0,'State Data'!B8,"")</f>
        <v/>
      </c>
      <c r="G17" s="33" t="str">
        <f>IF(G$8&lt;&gt;0,VLOOKUP(G$8,'District Data'!A$3:BL$611,10,FALSE),"")</f>
        <v/>
      </c>
      <c r="H17" s="32" t="str">
        <f>IF(H$8&lt;&gt;0,VLOOKUP(H$8,'District Data'!A$3:BO$611,10,FALSE),"")</f>
        <v/>
      </c>
      <c r="I17" s="33" t="str">
        <f>IF(I$8&lt;&gt;0,VLOOKUP(I$8,'District Data'!A$3:BO$611,10,FALSE),"")</f>
        <v/>
      </c>
    </row>
    <row r="18" spans="1:9" x14ac:dyDescent="0.2">
      <c r="A18" s="26" t="s">
        <v>9</v>
      </c>
      <c r="B18" s="27">
        <v>9</v>
      </c>
      <c r="C18" s="28" t="s">
        <v>827</v>
      </c>
      <c r="D18" s="32" t="str">
        <f>IF(D$5&lt;&gt;0,VLOOKUP(A$6,'District Data'!B$3:BL$611,10,FALSE),"")</f>
        <v/>
      </c>
      <c r="E18" s="33" t="str">
        <f>IF(D$5&lt;&gt;0,VLOOKUP(A$6,'Similar District Data'!B$2:BL$610,10,FALSE), "")</f>
        <v/>
      </c>
      <c r="F18" s="32" t="str">
        <f>IF(D$5&lt;&gt;0,'State Data'!B9,"")</f>
        <v/>
      </c>
      <c r="G18" s="33" t="str">
        <f>IF(G$8&lt;&gt;0,VLOOKUP(G$8,'District Data'!A$3:BL$611,11,FALSE),"")</f>
        <v/>
      </c>
      <c r="H18" s="32" t="str">
        <f>IF(H$8&lt;&gt;0,VLOOKUP(H$8,'District Data'!A$3:BO$611,11,FALSE),"")</f>
        <v/>
      </c>
      <c r="I18" s="33" t="str">
        <f>IF(I$8&lt;&gt;0,VLOOKUP(I$8,'District Data'!A$3:BO$611,11,FALSE),"")</f>
        <v/>
      </c>
    </row>
    <row r="19" spans="1:9" x14ac:dyDescent="0.2">
      <c r="A19" s="26" t="s">
        <v>9</v>
      </c>
      <c r="B19" s="27">
        <v>10</v>
      </c>
      <c r="C19" s="28" t="s">
        <v>828</v>
      </c>
      <c r="D19" s="32" t="str">
        <f>IF(D$5&lt;&gt;0,VLOOKUP(A$6,'District Data'!B$3:BL$611,11,FALSE),"")</f>
        <v/>
      </c>
      <c r="E19" s="33" t="str">
        <f>IF(D$5&lt;&gt;0,VLOOKUP(A$6,'Similar District Data'!B$2:BL$610,11,FALSE), "")</f>
        <v/>
      </c>
      <c r="F19" s="32" t="str">
        <f>IF(D$5&lt;&gt;0,'State Data'!B10,"")</f>
        <v/>
      </c>
      <c r="G19" s="33" t="str">
        <f>IF(G$8&lt;&gt;0,VLOOKUP(G$8,'District Data'!A$3:BL$611,12,FALSE),"")</f>
        <v/>
      </c>
      <c r="H19" s="32" t="str">
        <f>IF(H$8&lt;&gt;0,VLOOKUP(H$8,'District Data'!A$3:BO$611,12,FALSE),"")</f>
        <v/>
      </c>
      <c r="I19" s="33" t="str">
        <f>IF(I$8&lt;&gt;0,VLOOKUP(I$8,'District Data'!A$3:BO$611,12,FALSE),"")</f>
        <v/>
      </c>
    </row>
    <row r="20" spans="1:9" x14ac:dyDescent="0.2">
      <c r="A20" s="26" t="s">
        <v>9</v>
      </c>
      <c r="B20" s="27">
        <v>11</v>
      </c>
      <c r="C20" s="28" t="s">
        <v>829</v>
      </c>
      <c r="D20" s="32" t="str">
        <f>IF(D$5&lt;&gt;0,VLOOKUP(A$6,'District Data'!B$3:BL$611,12,FALSE),"")</f>
        <v/>
      </c>
      <c r="E20" s="33" t="str">
        <f>IF(D$5&lt;&gt;0,VLOOKUP(A$6,'Similar District Data'!B$2:BL$610,12,FALSE), "")</f>
        <v/>
      </c>
      <c r="F20" s="32" t="str">
        <f>IF(D$5&lt;&gt;0,'State Data'!B11,"")</f>
        <v/>
      </c>
      <c r="G20" s="33" t="str">
        <f>IF(G$8&lt;&gt;0,VLOOKUP(G$8,'District Data'!A$3:BL$611,13,FALSE),"")</f>
        <v/>
      </c>
      <c r="H20" s="32" t="str">
        <f>IF(H$8&lt;&gt;0,VLOOKUP(H$8,'District Data'!A$3:BO$611,13,FALSE),"")</f>
        <v/>
      </c>
      <c r="I20" s="33" t="str">
        <f>IF(I$8&lt;&gt;0,VLOOKUP(I$8,'District Data'!A$3:BO$611,13,FALSE),"")</f>
        <v/>
      </c>
    </row>
    <row r="21" spans="1:9" x14ac:dyDescent="0.2">
      <c r="A21" s="34" t="s">
        <v>9</v>
      </c>
      <c r="B21" s="27">
        <v>12</v>
      </c>
      <c r="C21" s="35" t="s">
        <v>830</v>
      </c>
      <c r="D21" s="32" t="str">
        <f>IF(D$5&lt;&gt;0,VLOOKUP(A$6,'District Data'!B$3:BL$611,13,FALSE),"")</f>
        <v/>
      </c>
      <c r="E21" s="33" t="str">
        <f>IF(D$5&lt;&gt;0,VLOOKUP(A$6,'Similar District Data'!B$2:BL$610,13,FALSE), "")</f>
        <v/>
      </c>
      <c r="F21" s="32" t="str">
        <f>IF(D$5&lt;&gt;0,'State Data'!B12,"")</f>
        <v/>
      </c>
      <c r="G21" s="33" t="str">
        <f>IF(G$8&lt;&gt;0,VLOOKUP(G$8,'District Data'!A$3:BL$611,14,FALSE),"")</f>
        <v/>
      </c>
      <c r="H21" s="32" t="str">
        <f>IF(H$8&lt;&gt;0,VLOOKUP(H$8,'District Data'!A$3:BO$611,14,FALSE),"")</f>
        <v/>
      </c>
      <c r="I21" s="33" t="str">
        <f>IF(I$8&lt;&gt;0,VLOOKUP(I$8,'District Data'!A$3:BO$611,14,FALSE),"")</f>
        <v/>
      </c>
    </row>
    <row r="22" spans="1:9" x14ac:dyDescent="0.2">
      <c r="A22" s="34"/>
      <c r="B22" s="27">
        <v>13</v>
      </c>
      <c r="C22" s="35" t="s">
        <v>831</v>
      </c>
      <c r="D22" s="32" t="str">
        <f>IF(D$5&lt;&gt;0,VLOOKUP(A$6,'District Data'!B$3:BL$611,14,FALSE),"")</f>
        <v/>
      </c>
      <c r="E22" s="33" t="str">
        <f>IF(D$5&lt;&gt;0,VLOOKUP(A$6,'Similar District Data'!B$2:BL$610,14,FALSE), "")</f>
        <v/>
      </c>
      <c r="F22" s="32" t="str">
        <f>IF(D$5&lt;&gt;0,'State Data'!B13,"")</f>
        <v/>
      </c>
      <c r="G22" s="33" t="str">
        <f>IF(G$8&lt;&gt;0,VLOOKUP(G$8,'District Data'!A$3:BL$611,15,FALSE),"")</f>
        <v/>
      </c>
      <c r="H22" s="32" t="str">
        <f>IF(H$8&lt;&gt;0,VLOOKUP(H$8,'District Data'!A$3:BO$611,15,FALSE),"")</f>
        <v/>
      </c>
      <c r="I22" s="33" t="str">
        <f>IF(I$8&lt;&gt;0,VLOOKUP(I$8,'District Data'!A$3:BO$611,15,FALSE),"")</f>
        <v/>
      </c>
    </row>
    <row r="23" spans="1:9" x14ac:dyDescent="0.2">
      <c r="A23" s="36"/>
      <c r="B23" s="37">
        <v>14</v>
      </c>
      <c r="C23" s="38" t="s">
        <v>832</v>
      </c>
      <c r="D23" s="39" t="str">
        <f>IF(D$5&lt;&gt;0,VLOOKUP(A$6,'District Data'!B$3:BL$611,15,FALSE),"")</f>
        <v/>
      </c>
      <c r="E23" s="40" t="str">
        <f>IF(D$5&lt;&gt;0,VLOOKUP(A$6,'Similar District Data'!B$2:BL$610,15,FALSE), "")</f>
        <v/>
      </c>
      <c r="F23" s="39" t="str">
        <f>IF(D$5&lt;&gt;0,'State Data'!B14,"")</f>
        <v/>
      </c>
      <c r="G23" s="40" t="str">
        <f>IF(G$8&lt;&gt;0,VLOOKUP(G$8,'District Data'!A$3:BL$611,16,FALSE),"")</f>
        <v/>
      </c>
      <c r="H23" s="39" t="str">
        <f>IF(H$8&lt;&gt;0,VLOOKUP(H$8,'District Data'!A$3:BO$611,16,FALSE),"")</f>
        <v/>
      </c>
      <c r="I23" s="40" t="str">
        <f>IF(I$8&lt;&gt;0,VLOOKUP(I$8,'District Data'!A$3:BO$611,16,FALSE),"")</f>
        <v/>
      </c>
    </row>
    <row r="24" spans="1:9" x14ac:dyDescent="0.2">
      <c r="A24" s="26" t="s">
        <v>10</v>
      </c>
      <c r="B24" s="27"/>
      <c r="C24" s="28"/>
      <c r="D24" s="29" t="s">
        <v>877</v>
      </c>
      <c r="E24" s="30" t="s">
        <v>877</v>
      </c>
      <c r="F24" s="29" t="s">
        <v>877</v>
      </c>
      <c r="G24" s="31" t="s">
        <v>877</v>
      </c>
      <c r="H24" s="29" t="s">
        <v>877</v>
      </c>
      <c r="I24" s="31" t="s">
        <v>877</v>
      </c>
    </row>
    <row r="25" spans="1:9" x14ac:dyDescent="0.2">
      <c r="A25" s="26" t="s">
        <v>9</v>
      </c>
      <c r="B25" s="41">
        <v>15</v>
      </c>
      <c r="C25" s="28" t="s">
        <v>833</v>
      </c>
      <c r="D25" s="42" t="str">
        <f>IF(D$5&lt;&gt;0,VLOOKUP(A$6,'District Data'!B$3:BL$611,16,FALSE),"")</f>
        <v/>
      </c>
      <c r="E25" s="43" t="str">
        <f>IF(D$5&lt;&gt;0,VLOOKUP(A$6,'Similar District Data'!B$2:BL$610,16,FALSE), "")</f>
        <v/>
      </c>
      <c r="F25" s="42" t="str">
        <f>IF(D$5&lt;&gt;0,'State Data'!B15,"")</f>
        <v/>
      </c>
      <c r="G25" s="43" t="str">
        <f>IF(G$8&lt;&gt;0,VLOOKUP(G$8,'District Data'!A$3:BL$611,17,FALSE),"")</f>
        <v/>
      </c>
      <c r="H25" s="42" t="str">
        <f>IF(H$8&lt;&gt;0,VLOOKUP(H$8,'District Data'!A$3:BO$611,17,FALSE),"")</f>
        <v/>
      </c>
      <c r="I25" s="43" t="str">
        <f>IF(I$8&lt;&gt;0,VLOOKUP(I$8,'District Data'!A$3:BO$611,17,FALSE),"")</f>
        <v/>
      </c>
    </row>
    <row r="26" spans="1:9" x14ac:dyDescent="0.2">
      <c r="A26" s="26" t="s">
        <v>9</v>
      </c>
      <c r="B26" s="41">
        <v>16</v>
      </c>
      <c r="C26" s="28" t="s">
        <v>834</v>
      </c>
      <c r="D26" s="32" t="str">
        <f>IF(D$5&lt;&gt;0,VLOOKUP(A$6,'District Data'!B$3:BL$611,17,FALSE),"")</f>
        <v/>
      </c>
      <c r="E26" s="33" t="str">
        <f>IF(D$5&lt;&gt;0,VLOOKUP(A$6,'Similar District Data'!B$2:BL$610,17,FALSE), "")</f>
        <v/>
      </c>
      <c r="F26" s="32" t="str">
        <f>IF(D$5&lt;&gt;0,'State Data'!B16,"")</f>
        <v/>
      </c>
      <c r="G26" s="33" t="str">
        <f>IF(G$8&lt;&gt;0,VLOOKUP(G$8,'District Data'!A$3:BL$611,18,FALSE),"")</f>
        <v/>
      </c>
      <c r="H26" s="32" t="str">
        <f>IF(H$8&lt;&gt;0,VLOOKUP(H$8,'District Data'!A$3:BO$611,18,FALSE),"")</f>
        <v/>
      </c>
      <c r="I26" s="33" t="str">
        <f>IF(I$8&lt;&gt;0,VLOOKUP(I$8,'District Data'!A$3:BO$611,18,FALSE),"")</f>
        <v/>
      </c>
    </row>
    <row r="27" spans="1:9" x14ac:dyDescent="0.2">
      <c r="A27" s="26" t="s">
        <v>9</v>
      </c>
      <c r="B27" s="41">
        <v>17</v>
      </c>
      <c r="C27" s="28" t="s">
        <v>835</v>
      </c>
      <c r="D27" s="32" t="str">
        <f>IF(D$5&lt;&gt;0,VLOOKUP(A$6,'District Data'!B$3:BL$611,18,FALSE),"")</f>
        <v/>
      </c>
      <c r="E27" s="33" t="str">
        <f>IF(D$5&lt;&gt;0,VLOOKUP(A$6,'Similar District Data'!B$2:BL$610,18,FALSE), "")</f>
        <v/>
      </c>
      <c r="F27" s="32" t="str">
        <f>IF(D$5&lt;&gt;0,'State Data'!B17,"")</f>
        <v/>
      </c>
      <c r="G27" s="33" t="str">
        <f>IF(G$8&lt;&gt;0,VLOOKUP(G$8,'District Data'!A$3:BL$611,19,FALSE),"")</f>
        <v/>
      </c>
      <c r="H27" s="32" t="str">
        <f>IF(H$8&lt;&gt;0,VLOOKUP(H$8,'District Data'!A$3:BO$611,19,FALSE),"")</f>
        <v/>
      </c>
      <c r="I27" s="33" t="str">
        <f>IF(I$8&lt;&gt;0,VLOOKUP(I$8,'District Data'!A$3:BO$611,19,FALSE),"")</f>
        <v/>
      </c>
    </row>
    <row r="28" spans="1:9" x14ac:dyDescent="0.2">
      <c r="A28" s="26" t="s">
        <v>9</v>
      </c>
      <c r="B28" s="41">
        <v>18</v>
      </c>
      <c r="C28" s="28" t="s">
        <v>836</v>
      </c>
      <c r="D28" s="32" t="str">
        <f>IF(D$5&lt;&gt;0,VLOOKUP(A$6,'District Data'!B$3:BL$611,19,FALSE),"")</f>
        <v/>
      </c>
      <c r="E28" s="33" t="str">
        <f>IF(D$5&lt;&gt;0,VLOOKUP(A$6,'Similar District Data'!B$2:BL$610,19,FALSE), "")</f>
        <v/>
      </c>
      <c r="F28" s="32" t="str">
        <f>IF(D$5&lt;&gt;0,'State Data'!B18,"")</f>
        <v/>
      </c>
      <c r="G28" s="33" t="str">
        <f>IF(G$8&lt;&gt;0,VLOOKUP(G$8,'District Data'!A$3:BL$611,20,FALSE),"")</f>
        <v/>
      </c>
      <c r="H28" s="32" t="str">
        <f>IF(H$8&lt;&gt;0,VLOOKUP(H$8,'District Data'!A$3:BO$611,20,FALSE),"")</f>
        <v/>
      </c>
      <c r="I28" s="33" t="str">
        <f>IF(I$8&lt;&gt;0,VLOOKUP(I$8,'District Data'!A$3:BO$611,20,FALSE),"")</f>
        <v/>
      </c>
    </row>
    <row r="29" spans="1:9" x14ac:dyDescent="0.2">
      <c r="A29" s="26" t="s">
        <v>9</v>
      </c>
      <c r="B29" s="41">
        <v>19</v>
      </c>
      <c r="C29" s="28" t="s">
        <v>11</v>
      </c>
      <c r="D29" s="29" t="str">
        <f>IF(D$5&lt;&gt;0,VLOOKUP(A$6,'District Data'!B$3:BL$611,20,FALSE),"")</f>
        <v/>
      </c>
      <c r="E29" s="30" t="str">
        <f>IF(D$5&lt;&gt;0,VLOOKUP(A$6,'Similar District Data'!B$2:BL$610,20,FALSE), "")</f>
        <v/>
      </c>
      <c r="F29" s="44" t="str">
        <f>IF(D$5&lt;&gt;0,'State Data'!B19,"")</f>
        <v/>
      </c>
      <c r="G29" s="31" t="str">
        <f>IF(G$8&lt;&gt;0,VLOOKUP(G$8,'District Data'!A$3:BL$611,21,FALSE),"")</f>
        <v/>
      </c>
      <c r="H29" s="29" t="str">
        <f>IF(H$8&lt;&gt;0,VLOOKUP(H$8,'District Data'!A$3:BO$611,21,FALSE),"")</f>
        <v/>
      </c>
      <c r="I29" s="31" t="str">
        <f>IF(I$8&lt;&gt;0,VLOOKUP(I$8,'District Data'!A$3:BO$611,21,FALSE),"")</f>
        <v/>
      </c>
    </row>
    <row r="30" spans="1:9" x14ac:dyDescent="0.2">
      <c r="A30" s="26" t="s">
        <v>9</v>
      </c>
      <c r="B30" s="41">
        <v>20</v>
      </c>
      <c r="C30" s="28" t="s">
        <v>837</v>
      </c>
      <c r="D30" s="29" t="str">
        <f>IF(D$5&lt;&gt;0,VLOOKUP(A$6,'District Data'!B$3:BL$611,21,FALSE),"")</f>
        <v/>
      </c>
      <c r="E30" s="30" t="str">
        <f>IF(D$5&lt;&gt;0,VLOOKUP(A$6,'Similar District Data'!B$2:BL$610,21,FALSE), "")</f>
        <v/>
      </c>
      <c r="F30" s="29" t="str">
        <f>IF(D$5&lt;&gt;0,'State Data'!B20,"")</f>
        <v/>
      </c>
      <c r="G30" s="31" t="str">
        <f>IF(G$8&lt;&gt;0,VLOOKUP(G$8,'District Data'!A$3:BL$611,22,FALSE),"")</f>
        <v/>
      </c>
      <c r="H30" s="29" t="str">
        <f>IF(H$8&lt;&gt;0,VLOOKUP(H$8,'District Data'!A$3:BO$611,22,FALSE),"")</f>
        <v/>
      </c>
      <c r="I30" s="31" t="str">
        <f>IF(I$8&lt;&gt;0,VLOOKUP(I$8,'District Data'!A$3:BO$611,22,FALSE),"")</f>
        <v/>
      </c>
    </row>
    <row r="31" spans="1:9" x14ac:dyDescent="0.2">
      <c r="A31" s="34" t="s">
        <v>9</v>
      </c>
      <c r="B31" s="41">
        <v>21</v>
      </c>
      <c r="C31" s="35" t="s">
        <v>838</v>
      </c>
      <c r="D31" s="42" t="str">
        <f>IF(D$5&lt;&gt;0,VLOOKUP(A$6,'District Data'!B$3:BL$611,22,FALSE),"")</f>
        <v/>
      </c>
      <c r="E31" s="43" t="str">
        <f>IF(D$5&lt;&gt;0,VLOOKUP(A$6,'Similar District Data'!B$2:BL$610,22,FALSE), "")</f>
        <v/>
      </c>
      <c r="F31" s="42" t="str">
        <f>IF(D$5&lt;&gt;0,'State Data'!B21,"")</f>
        <v/>
      </c>
      <c r="G31" s="43" t="str">
        <f>IF(G$8&lt;&gt;0,VLOOKUP(G$8,'District Data'!A$3:BL$611,23,FALSE),"")</f>
        <v/>
      </c>
      <c r="H31" s="42" t="str">
        <f>IF(H$8&lt;&gt;0,VLOOKUP(H$8,'District Data'!A$3:BO$611,23,FALSE),"")</f>
        <v/>
      </c>
      <c r="I31" s="43" t="str">
        <f>IF(I$8&lt;&gt;0,VLOOKUP(I$8,'District Data'!A$3:BO$611,23,FALSE),"")</f>
        <v/>
      </c>
    </row>
    <row r="32" spans="1:9" x14ac:dyDescent="0.2">
      <c r="A32" s="36"/>
      <c r="B32" s="45">
        <v>22</v>
      </c>
      <c r="C32" s="38" t="s">
        <v>839</v>
      </c>
      <c r="D32" s="46" t="str">
        <f>IF(D$5&lt;&gt;0,VLOOKUP(A$6,'District Data'!B$3:BL$611,23,FALSE),"")</f>
        <v/>
      </c>
      <c r="E32" s="47" t="str">
        <f>IF(D$5&lt;&gt;0,VLOOKUP(A$6,'Similar District Data'!B$2:BL$610,23,FALSE), "")</f>
        <v/>
      </c>
      <c r="F32" s="46" t="str">
        <f>IF(D$5&lt;&gt;0,'State Data'!B22,"")</f>
        <v/>
      </c>
      <c r="G32" s="79" t="str">
        <f>IF(G$8&lt;&gt;0,VLOOKUP(G$8,'District Data'!A$3:BL$611,24,FALSE),"")</f>
        <v/>
      </c>
      <c r="H32" s="46" t="str">
        <f>IF(H$8&lt;&gt;0,VLOOKUP(H$8,'District Data'!A$3:BO$611,24,FALSE),"")</f>
        <v/>
      </c>
      <c r="I32" s="79" t="str">
        <f>IF(I$8&lt;&gt;0,VLOOKUP(I$8,'District Data'!A$3:BO$611,24,FALSE),"")</f>
        <v/>
      </c>
    </row>
    <row r="33" spans="1:9" x14ac:dyDescent="0.2">
      <c r="A33" s="26" t="s">
        <v>12</v>
      </c>
      <c r="B33" s="27"/>
      <c r="C33" s="28"/>
      <c r="D33" s="29" t="s">
        <v>877</v>
      </c>
      <c r="E33" s="30" t="s">
        <v>877</v>
      </c>
      <c r="F33" s="29" t="s">
        <v>877</v>
      </c>
      <c r="G33" s="31" t="s">
        <v>877</v>
      </c>
      <c r="H33" s="29" t="s">
        <v>877</v>
      </c>
      <c r="I33" s="31" t="s">
        <v>877</v>
      </c>
    </row>
    <row r="34" spans="1:9" x14ac:dyDescent="0.2">
      <c r="A34" s="26" t="s">
        <v>9</v>
      </c>
      <c r="B34" s="41">
        <v>23</v>
      </c>
      <c r="C34" s="28" t="s">
        <v>840</v>
      </c>
      <c r="D34" s="42" t="str">
        <f>IF(D$5&lt;&gt;0,VLOOKUP(A$6,'District Data'!B$3:BL$611,24,FALSE),"")</f>
        <v/>
      </c>
      <c r="E34" s="43" t="str">
        <f>IF(D$5&lt;&gt;0,VLOOKUP(A$6,'Similar District Data'!B$2:BL$610,24,FALSE), "")</f>
        <v/>
      </c>
      <c r="F34" s="42" t="str">
        <f>IF(D$5&lt;&gt;0,'State Data'!B23,"")</f>
        <v/>
      </c>
      <c r="G34" s="43" t="str">
        <f>IF(G$8&lt;&gt;0,VLOOKUP(G$8,'District Data'!A$3:BL$611,25,FALSE),"")</f>
        <v/>
      </c>
      <c r="H34" s="42" t="str">
        <f>IF(H$8&lt;&gt;0,VLOOKUP(H$8,'District Data'!A$3:BO$611,25,FALSE),"")</f>
        <v/>
      </c>
      <c r="I34" s="43" t="str">
        <f>IF(I$8&lt;&gt;0,VLOOKUP(I$8,'District Data'!A$3:BO$611,25,FALSE),"")</f>
        <v/>
      </c>
    </row>
    <row r="35" spans="1:9" x14ac:dyDescent="0.2">
      <c r="A35" s="26" t="s">
        <v>9</v>
      </c>
      <c r="B35" s="41">
        <v>24</v>
      </c>
      <c r="C35" s="28" t="s">
        <v>841</v>
      </c>
      <c r="D35" s="32" t="str">
        <f>IF(D$5&lt;&gt;0,VLOOKUP(A$6,'District Data'!B$3:BL$611,25,FALSE),"")</f>
        <v/>
      </c>
      <c r="E35" s="33" t="str">
        <f>IF(D$5&lt;&gt;0,VLOOKUP(A$6,'Similar District Data'!B$2:BL$610,25,FALSE), "")</f>
        <v/>
      </c>
      <c r="F35" s="32" t="str">
        <f>IF(D$5&lt;&gt;0,'State Data'!B24,"")</f>
        <v/>
      </c>
      <c r="G35" s="33" t="str">
        <f>IF(G$8&lt;&gt;0,VLOOKUP(G$8,'District Data'!A$3:BL$611,26,FALSE),"")</f>
        <v/>
      </c>
      <c r="H35" s="32" t="str">
        <f>IF(H$8&lt;&gt;0,VLOOKUP(H$8,'District Data'!A$3:BO$611,26,FALSE),"")</f>
        <v/>
      </c>
      <c r="I35" s="33" t="str">
        <f>IF(I$8&lt;&gt;0,VLOOKUP(I$8,'District Data'!A$3:BO$611,26,FALSE),"")</f>
        <v/>
      </c>
    </row>
    <row r="36" spans="1:9" x14ac:dyDescent="0.2">
      <c r="A36" s="26" t="s">
        <v>9</v>
      </c>
      <c r="B36" s="41">
        <v>25</v>
      </c>
      <c r="C36" s="28" t="s">
        <v>842</v>
      </c>
      <c r="D36" s="32" t="str">
        <f>IF(D$5&lt;&gt;0,VLOOKUP(A$6,'District Data'!B$3:BL$611,26,FALSE),"")</f>
        <v/>
      </c>
      <c r="E36" s="33" t="str">
        <f>IF(D$5&lt;&gt;0,VLOOKUP(A$6,'Similar District Data'!B$2:BL$610,26,FALSE), "")</f>
        <v/>
      </c>
      <c r="F36" s="32" t="str">
        <f>IF(D$5&lt;&gt;0,'State Data'!B25,"")</f>
        <v/>
      </c>
      <c r="G36" s="33" t="str">
        <f>IF(G$8&lt;&gt;0,VLOOKUP(G$8,'District Data'!A$3:BL$611,27,FALSE),"")</f>
        <v/>
      </c>
      <c r="H36" s="32" t="str">
        <f>IF(H$8&lt;&gt;0,VLOOKUP(H$8,'District Data'!A$3:BO$611,27,FALSE),"")</f>
        <v/>
      </c>
      <c r="I36" s="33" t="str">
        <f>IF(I$8&lt;&gt;0,VLOOKUP(I$8,'District Data'!A$3:BO$611,27,FALSE),"")</f>
        <v/>
      </c>
    </row>
    <row r="37" spans="1:9" x14ac:dyDescent="0.2">
      <c r="A37" s="26" t="s">
        <v>9</v>
      </c>
      <c r="B37" s="41">
        <v>26</v>
      </c>
      <c r="C37" s="28" t="s">
        <v>843</v>
      </c>
      <c r="D37" s="32" t="str">
        <f>IF(D$5&lt;&gt;0,VLOOKUP(A$6,'District Data'!B$3:BL$611,27,FALSE),"")</f>
        <v/>
      </c>
      <c r="E37" s="33" t="str">
        <f>IF(D$5&lt;&gt;0,VLOOKUP(A$6,'Similar District Data'!B$2:BL$610,27,FALSE), "")</f>
        <v/>
      </c>
      <c r="F37" s="32" t="str">
        <f>IF(D$5&lt;&gt;0,'State Data'!B26,"")</f>
        <v/>
      </c>
      <c r="G37" s="33" t="str">
        <f>IF(G$8&lt;&gt;0,VLOOKUP(G$8,'District Data'!A$3:BL$611,28,FALSE),"")</f>
        <v/>
      </c>
      <c r="H37" s="32" t="str">
        <f>IF(H$8&lt;&gt;0,VLOOKUP(H$8,'District Data'!A$3:BO$611,28,FALSE),"")</f>
        <v/>
      </c>
      <c r="I37" s="33" t="str">
        <f>IF(I$8&lt;&gt;0,VLOOKUP(I$8,'District Data'!A$3:BO$611,28,FALSE),"")</f>
        <v/>
      </c>
    </row>
    <row r="38" spans="1:9" x14ac:dyDescent="0.2">
      <c r="A38" s="26" t="s">
        <v>9</v>
      </c>
      <c r="B38" s="41">
        <v>27</v>
      </c>
      <c r="C38" s="28" t="s">
        <v>844</v>
      </c>
      <c r="D38" s="32" t="str">
        <f>IF(D$5&lt;&gt;0,VLOOKUP(A$6,'District Data'!B$3:BL$611,28,FALSE),"")</f>
        <v/>
      </c>
      <c r="E38" s="33" t="str">
        <f>IF(D$5&lt;&gt;0,VLOOKUP(A$6,'Similar District Data'!B$2:BL$610,28,FALSE), "")</f>
        <v/>
      </c>
      <c r="F38" s="32" t="str">
        <f>IF(D$5&lt;&gt;0,'State Data'!B27,"")</f>
        <v/>
      </c>
      <c r="G38" s="33" t="str">
        <f>IF(G$8&lt;&gt;0,VLOOKUP(G$8,'District Data'!A$3:BL$611,29,FALSE),"")</f>
        <v/>
      </c>
      <c r="H38" s="32" t="str">
        <f>IF(H$8&lt;&gt;0,VLOOKUP(H$8,'District Data'!A$3:BO$611,29,FALSE),"")</f>
        <v/>
      </c>
      <c r="I38" s="33" t="str">
        <f>IF(I$8&lt;&gt;0,VLOOKUP(I$8,'District Data'!A$3:BO$611,29,FALSE),"")</f>
        <v/>
      </c>
    </row>
    <row r="39" spans="1:9" x14ac:dyDescent="0.2">
      <c r="A39" s="26" t="s">
        <v>9</v>
      </c>
      <c r="B39" s="41">
        <v>28</v>
      </c>
      <c r="C39" s="28" t="s">
        <v>845</v>
      </c>
      <c r="D39" s="48" t="str">
        <f>IF(D$5&lt;&gt;0,VLOOKUP(A$6,'District Data'!B$3:BL$611,29,FALSE),"")</f>
        <v/>
      </c>
      <c r="E39" s="43" t="str">
        <f>IF(D$5&lt;&gt;0,VLOOKUP(A$6,'Similar District Data'!B$2:BL$610,29,FALSE), "")</f>
        <v/>
      </c>
      <c r="F39" s="42" t="str">
        <f>IF(D$5&lt;&gt;0,'State Data'!B28,"")</f>
        <v/>
      </c>
      <c r="G39" s="43" t="str">
        <f>IF(G$8&lt;&gt;0,VLOOKUP(G$8,'District Data'!A$3:BL$611,30,FALSE),"")</f>
        <v/>
      </c>
      <c r="H39" s="42" t="str">
        <f>IF(H$8&lt;&gt;0,VLOOKUP(H$8,'District Data'!A$3:BO$611,30,FALSE),"")</f>
        <v/>
      </c>
      <c r="I39" s="43" t="str">
        <f>IF(I$8&lt;&gt;0,VLOOKUP(I$8,'District Data'!A$3:BO$611,30,FALSE),"")</f>
        <v/>
      </c>
    </row>
    <row r="40" spans="1:9" x14ac:dyDescent="0.2">
      <c r="A40" s="26" t="s">
        <v>9</v>
      </c>
      <c r="B40" s="41">
        <v>29</v>
      </c>
      <c r="C40" s="28" t="s">
        <v>846</v>
      </c>
      <c r="D40" s="48" t="str">
        <f>IF(D$5&lt;&gt;0,VLOOKUP(A$6,'District Data'!B$3:BL$611,30,FALSE),"")</f>
        <v/>
      </c>
      <c r="E40" s="43" t="str">
        <f>IF(D$5&lt;&gt;0,VLOOKUP(A$6,'Similar District Data'!B$2:BL$610,30,FALSE), "")</f>
        <v/>
      </c>
      <c r="F40" s="42" t="str">
        <f>IF(D$5&lt;&gt;0,'State Data'!B29,"")</f>
        <v/>
      </c>
      <c r="G40" s="43" t="str">
        <f>IF(G$8&lt;&gt;0,VLOOKUP(G$8,'District Data'!A$3:BL$611,31,FALSE),"")</f>
        <v/>
      </c>
      <c r="H40" s="42" t="str">
        <f>IF(H$8&lt;&gt;0,VLOOKUP(H$8,'District Data'!A$3:BO$611,31,FALSE),"")</f>
        <v/>
      </c>
      <c r="I40" s="43" t="str">
        <f>IF(I$8&lt;&gt;0,VLOOKUP(I$8,'District Data'!A$3:BO$611,31,FALSE),"")</f>
        <v/>
      </c>
    </row>
    <row r="41" spans="1:9" x14ac:dyDescent="0.2">
      <c r="A41" s="26" t="s">
        <v>9</v>
      </c>
      <c r="B41" s="41">
        <v>30</v>
      </c>
      <c r="C41" s="28" t="s">
        <v>630</v>
      </c>
      <c r="D41" s="48" t="str">
        <f>IF(D$5&lt;&gt;0,VLOOKUP(A$6,'District Data'!B$3:BL$611,31,FALSE),"")</f>
        <v/>
      </c>
      <c r="E41" s="43" t="str">
        <f>IF(D$5&lt;&gt;0,VLOOKUP(A$6,'Similar District Data'!B$2:BL$610,31,FALSE), "")</f>
        <v/>
      </c>
      <c r="F41" s="42" t="str">
        <f>IF(D$5&lt;&gt;0,'State Data'!B30,"")</f>
        <v/>
      </c>
      <c r="G41" s="43" t="str">
        <f>IF(G$8&lt;&gt;0,VLOOKUP(G$8,'District Data'!A$3:BL$611,32,FALSE),"")</f>
        <v/>
      </c>
      <c r="H41" s="42" t="str">
        <f>IF(H$8&lt;&gt;0,VLOOKUP(H$8,'District Data'!A$3:BO$611,32,FALSE),"")</f>
        <v/>
      </c>
      <c r="I41" s="43" t="str">
        <f>IF(I$8&lt;&gt;0,VLOOKUP(I$8,'District Data'!A$3:BO$611,32,FALSE),"")</f>
        <v/>
      </c>
    </row>
    <row r="42" spans="1:9" x14ac:dyDescent="0.2">
      <c r="A42" s="26" t="s">
        <v>9</v>
      </c>
      <c r="B42" s="41">
        <v>31</v>
      </c>
      <c r="C42" s="28" t="s">
        <v>631</v>
      </c>
      <c r="D42" s="48" t="str">
        <f>IF(D$5&lt;&gt;0,VLOOKUP(A$6,'District Data'!B$3:BL$611,32,FALSE),"")</f>
        <v/>
      </c>
      <c r="E42" s="43" t="str">
        <f>IF(D$5&lt;&gt;0,VLOOKUP(A$6,'Similar District Data'!B$2:BL$610,32,FALSE), "")</f>
        <v/>
      </c>
      <c r="F42" s="42" t="str">
        <f>IF(D$5&lt;&gt;0,'State Data'!B31,"")</f>
        <v/>
      </c>
      <c r="G42" s="43" t="str">
        <f>IF(G$8&lt;&gt;0,VLOOKUP(G$8,'District Data'!A$3:BL$611,33,FALSE),"")</f>
        <v/>
      </c>
      <c r="H42" s="42" t="str">
        <f>IF(H$8&lt;&gt;0,VLOOKUP(H$8,'District Data'!A$3:BO$611,33,FALSE),"")</f>
        <v/>
      </c>
      <c r="I42" s="43" t="str">
        <f>IF(I$8&lt;&gt;0,VLOOKUP(I$8,'District Data'!A$3:BO$611,33,FALSE),"")</f>
        <v/>
      </c>
    </row>
    <row r="43" spans="1:9" x14ac:dyDescent="0.2">
      <c r="A43" s="26" t="s">
        <v>9</v>
      </c>
      <c r="B43" s="41">
        <v>32</v>
      </c>
      <c r="C43" s="28" t="s">
        <v>632</v>
      </c>
      <c r="D43" s="80" t="str">
        <f>IF(D$5&lt;&gt;0,VLOOKUP(A$6,'District Data'!B$3:BL$611,33,FALSE),"")</f>
        <v/>
      </c>
      <c r="E43" s="30" t="str">
        <f>IF(D$5&lt;&gt;0,VLOOKUP(A$6,'Similar District Data'!B$2:BL$610,33,FALSE), "")</f>
        <v/>
      </c>
      <c r="F43" s="29" t="str">
        <f>IF(D$5&lt;&gt;0,'State Data'!B32,"")</f>
        <v/>
      </c>
      <c r="G43" s="81" t="str">
        <f>IF(G$8&lt;&gt;0,VLOOKUP(G$8,'District Data'!A$3:BL$611,34,FALSE),"")</f>
        <v/>
      </c>
      <c r="H43" s="80" t="str">
        <f>IF(H$8&lt;&gt;0,VLOOKUP(H$8,'District Data'!A$3:BO$611,34,FALSE),"")</f>
        <v/>
      </c>
      <c r="I43" s="81" t="str">
        <f>IF(I$8&lt;&gt;0,VLOOKUP(I$8,'District Data'!A$3:BO$611,34,FALSE),"")</f>
        <v/>
      </c>
    </row>
    <row r="44" spans="1:9" x14ac:dyDescent="0.2">
      <c r="A44" s="26" t="s">
        <v>9</v>
      </c>
      <c r="B44" s="41">
        <v>33</v>
      </c>
      <c r="C44" s="28" t="s">
        <v>851</v>
      </c>
      <c r="D44" s="42" t="str">
        <f>IF(D$5&lt;&gt;0,VLOOKUP(A$6,'District Data'!B$3:BL$611,34,FALSE),"")</f>
        <v/>
      </c>
      <c r="E44" s="43" t="str">
        <f>IF(D$5&lt;&gt;0,VLOOKUP(A$6,'Similar District Data'!B$2:BL$610,34,FALSE), "")</f>
        <v/>
      </c>
      <c r="F44" s="42" t="str">
        <f>IF(D$5&lt;&gt;0,'State Data'!B33,"")</f>
        <v/>
      </c>
      <c r="G44" s="43" t="str">
        <f>IF(G$8&lt;&gt;0,VLOOKUP(G$8,'District Data'!A$3:BL$611,35,FALSE),"")</f>
        <v/>
      </c>
      <c r="H44" s="42" t="str">
        <f>IF(H$8&lt;&gt;0,VLOOKUP(H$8,'District Data'!A$3:BO$611,35,FALSE),"")</f>
        <v/>
      </c>
      <c r="I44" s="43" t="str">
        <f>IF(I$8&lt;&gt;0,VLOOKUP(I$8,'District Data'!A$3:BO$611,35,FALSE),"")</f>
        <v/>
      </c>
    </row>
    <row r="45" spans="1:9" x14ac:dyDescent="0.2">
      <c r="A45" s="36" t="s">
        <v>9</v>
      </c>
      <c r="B45" s="45">
        <v>34</v>
      </c>
      <c r="C45" s="38" t="s">
        <v>852</v>
      </c>
      <c r="D45" s="49" t="str">
        <f>IF(D$5&lt;&gt;0,VLOOKUP(A$6,'District Data'!B$3:BL$611,35,FALSE),"")</f>
        <v/>
      </c>
      <c r="E45" s="50" t="str">
        <f>IF(D$5&lt;&gt;0,VLOOKUP(A$6,'Similar District Data'!B$2:BL$610,35,FALSE), "")</f>
        <v/>
      </c>
      <c r="F45" s="49" t="str">
        <f>IF(D$5&lt;&gt;0,'State Data'!B34,"")</f>
        <v/>
      </c>
      <c r="G45" s="50" t="str">
        <f>IF(G$8&lt;&gt;0,VLOOKUP(G$8,'District Data'!A$3:BL$611,36,FALSE),"")</f>
        <v/>
      </c>
      <c r="H45" s="49" t="str">
        <f>IF(H$8&lt;&gt;0,VLOOKUP(H$8,'District Data'!A$3:BO$611,36,FALSE),"")</f>
        <v/>
      </c>
      <c r="I45" s="50" t="str">
        <f>IF(I$8&lt;&gt;0,VLOOKUP(I$8,'District Data'!A$3:BO$611,36,FALSE),"")</f>
        <v/>
      </c>
    </row>
    <row r="46" spans="1:9" x14ac:dyDescent="0.2">
      <c r="A46" s="26" t="s">
        <v>13</v>
      </c>
      <c r="B46" s="27"/>
      <c r="C46" s="28"/>
      <c r="D46" s="29" t="s">
        <v>877</v>
      </c>
      <c r="E46" s="30" t="s">
        <v>877</v>
      </c>
      <c r="F46" s="29" t="s">
        <v>877</v>
      </c>
      <c r="G46" s="31" t="s">
        <v>877</v>
      </c>
      <c r="H46" s="29" t="s">
        <v>877</v>
      </c>
      <c r="I46" s="31" t="s">
        <v>877</v>
      </c>
    </row>
    <row r="47" spans="1:9" x14ac:dyDescent="0.2">
      <c r="A47" s="26" t="s">
        <v>9</v>
      </c>
      <c r="B47" s="41">
        <v>35</v>
      </c>
      <c r="C47" s="28" t="s">
        <v>847</v>
      </c>
      <c r="D47" s="29" t="str">
        <f>IF(D$5&lt;&gt;0,VLOOKUP(A$6,'District Data'!B$3:BL$611,36,FALSE),"")</f>
        <v/>
      </c>
      <c r="E47" s="30" t="str">
        <f>IF(D$5&lt;&gt;0,VLOOKUP(A$6,'Similar District Data'!B$2:BL$610,36,FALSE), "")</f>
        <v/>
      </c>
      <c r="F47" s="29" t="str">
        <f>IF(D$5&lt;&gt;0,'State Data'!B35,"")</f>
        <v/>
      </c>
      <c r="G47" s="31" t="str">
        <f>IF(G$8&lt;&gt;0,VLOOKUP(G$8,'District Data'!A$3:BL$611,37,FALSE),"")</f>
        <v/>
      </c>
      <c r="H47" s="29" t="str">
        <f>IF(H$8&lt;&gt;0,VLOOKUP(H$8,'District Data'!A$3:BO$611,37,FALSE),"")</f>
        <v/>
      </c>
      <c r="I47" s="31" t="str">
        <f>IF(I$8&lt;&gt;0,VLOOKUP(I$8,'District Data'!A$3:BO$611,37,FALSE),"")</f>
        <v/>
      </c>
    </row>
    <row r="48" spans="1:9" x14ac:dyDescent="0.2">
      <c r="A48" s="26" t="s">
        <v>9</v>
      </c>
      <c r="B48" s="41">
        <v>36</v>
      </c>
      <c r="C48" s="28" t="s">
        <v>848</v>
      </c>
      <c r="D48" s="29" t="str">
        <f>IF(D$5&lt;&gt;0,VLOOKUP(A$6,'District Data'!B$3:BL$611,37,FALSE),"")</f>
        <v/>
      </c>
      <c r="E48" s="30" t="str">
        <f>IF(D$5&lt;&gt;0,VLOOKUP(A$6,'Similar District Data'!B$2:BL$610,37,FALSE), "")</f>
        <v/>
      </c>
      <c r="F48" s="29" t="str">
        <f>IF(D$5&lt;&gt;0,'State Data'!B36,"")</f>
        <v/>
      </c>
      <c r="G48" s="31" t="str">
        <f>IF(G$8&lt;&gt;0,VLOOKUP(G$8,'District Data'!A$3:BL$611,38,FALSE),"")</f>
        <v/>
      </c>
      <c r="H48" s="29" t="str">
        <f>IF(H$8&lt;&gt;0,VLOOKUP(H$8,'District Data'!A$3:BO$611,38,FALSE),"")</f>
        <v/>
      </c>
      <c r="I48" s="31" t="str">
        <f>IF(I$8&lt;&gt;0,VLOOKUP(I$8,'District Data'!A$3:BO$611,38,FALSE),"")</f>
        <v/>
      </c>
    </row>
    <row r="49" spans="1:9" x14ac:dyDescent="0.2">
      <c r="A49" s="26" t="s">
        <v>9</v>
      </c>
      <c r="B49" s="41">
        <v>37</v>
      </c>
      <c r="C49" s="28" t="s">
        <v>849</v>
      </c>
      <c r="D49" s="29" t="str">
        <f>IF(D$5&lt;&gt;0,VLOOKUP(A$6,'District Data'!B$3:BL$611,38,FALSE),"")</f>
        <v/>
      </c>
      <c r="E49" s="30" t="str">
        <f>IF(D$5&lt;&gt;0,VLOOKUP(A$6,'Similar District Data'!B$2:BL$610,38,FALSE), "")</f>
        <v/>
      </c>
      <c r="F49" s="29" t="str">
        <f>IF(D$5&lt;&gt;0,'State Data'!B37,"")</f>
        <v/>
      </c>
      <c r="G49" s="31" t="str">
        <f>IF(G$8&lt;&gt;0,VLOOKUP(G$8,'District Data'!A$3:BL$611,39,FALSE),"")</f>
        <v/>
      </c>
      <c r="H49" s="29" t="str">
        <f>IF(H$8&lt;&gt;0,VLOOKUP(H$8,'District Data'!A$3:BO$611,39,FALSE),"")</f>
        <v/>
      </c>
      <c r="I49" s="31" t="str">
        <f>IF(I$8&lt;&gt;0,VLOOKUP(I$8,'District Data'!A$3:BO$611,39,FALSE),"")</f>
        <v/>
      </c>
    </row>
    <row r="50" spans="1:9" x14ac:dyDescent="0.2">
      <c r="A50" s="26" t="s">
        <v>9</v>
      </c>
      <c r="B50" s="41">
        <v>38</v>
      </c>
      <c r="C50" s="28" t="s">
        <v>850</v>
      </c>
      <c r="D50" s="29" t="str">
        <f>IF(D$5&lt;&gt;0,VLOOKUP(A$6,'District Data'!B$3:BL$611,39,FALSE),"")</f>
        <v/>
      </c>
      <c r="E50" s="30" t="str">
        <f>IF(D$5&lt;&gt;0,VLOOKUP(A$6,'Similar District Data'!B$2:BL$610,39,FALSE), "")</f>
        <v/>
      </c>
      <c r="F50" s="29" t="str">
        <f>IF(D$5&lt;&gt;0,'State Data'!B38,"")</f>
        <v/>
      </c>
      <c r="G50" s="31" t="str">
        <f>IF(G$8&lt;&gt;0,VLOOKUP(G$8,'District Data'!A$3:BL$611,40,FALSE),"")</f>
        <v/>
      </c>
      <c r="H50" s="29" t="str">
        <f>IF(H$8&lt;&gt;0,VLOOKUP(H$8,'District Data'!A$3:BO$611,40,FALSE),"")</f>
        <v/>
      </c>
      <c r="I50" s="31" t="str">
        <f>IF(I$8&lt;&gt;0,VLOOKUP(I$8,'District Data'!A$3:BO$611,40,FALSE),"")</f>
        <v/>
      </c>
    </row>
    <row r="51" spans="1:9" x14ac:dyDescent="0.2">
      <c r="A51" s="26" t="s">
        <v>9</v>
      </c>
      <c r="B51" s="41">
        <v>39</v>
      </c>
      <c r="C51" s="28" t="s">
        <v>853</v>
      </c>
      <c r="D51" s="42" t="str">
        <f>IF(D$5&lt;&gt;0,VLOOKUP(A$6,'District Data'!B$3:BL$611,40,FALSE),"")</f>
        <v/>
      </c>
      <c r="E51" s="43" t="str">
        <f>IF(D$5&lt;&gt;0,VLOOKUP(A$6,'Similar District Data'!B$2:BL$610,40,FALSE), "")</f>
        <v/>
      </c>
      <c r="F51" s="42" t="str">
        <f>IF(D$5&lt;&gt;0,'State Data'!B39,"")</f>
        <v/>
      </c>
      <c r="G51" s="43" t="str">
        <f>IF(G$8&lt;&gt;0,VLOOKUP(G$8,'District Data'!A$3:BL$611,41,FALSE),"")</f>
        <v/>
      </c>
      <c r="H51" s="42" t="str">
        <f>IF(H$8&lt;&gt;0,VLOOKUP(H$8,'District Data'!A$3:BO$611,41,FALSE),"")</f>
        <v/>
      </c>
      <c r="I51" s="43" t="str">
        <f>IF(I$8&lt;&gt;0,VLOOKUP(I$8,'District Data'!A$3:BO$611,41,FALSE),"")</f>
        <v/>
      </c>
    </row>
    <row r="52" spans="1:9" x14ac:dyDescent="0.2">
      <c r="A52" s="36" t="s">
        <v>9</v>
      </c>
      <c r="B52" s="45">
        <v>40</v>
      </c>
      <c r="C52" s="38" t="s">
        <v>854</v>
      </c>
      <c r="D52" s="51" t="str">
        <f>IF(D$5&lt;&gt;0,VLOOKUP(A$6,'District Data'!B$3:BL$611,41,FALSE),"")</f>
        <v/>
      </c>
      <c r="E52" s="78" t="str">
        <f>IF(D$5&lt;&gt;0,VLOOKUP(A$6,'Similar District Data'!B$2:BL$610,41,FALSE), "")</f>
        <v/>
      </c>
      <c r="F52" s="51" t="str">
        <f>IF(D$5&lt;&gt;0,'State Data'!B40,"")</f>
        <v/>
      </c>
      <c r="G52" s="52" t="str">
        <f>IF(G$8&lt;&gt;0,VLOOKUP(G$8,'District Data'!A$3:BL$611,42,FALSE),"")</f>
        <v/>
      </c>
      <c r="H52" s="51" t="str">
        <f>IF(H$8&lt;&gt;0,VLOOKUP(H$8,'District Data'!A$3:BO$611,42,FALSE),"")</f>
        <v/>
      </c>
      <c r="I52" s="52" t="str">
        <f>IF(I$8&lt;&gt;0,VLOOKUP(I$8,'District Data'!A$3:BO$611,42,FALSE),"")</f>
        <v/>
      </c>
    </row>
    <row r="53" spans="1:9" x14ac:dyDescent="0.2">
      <c r="A53" s="26" t="s">
        <v>14</v>
      </c>
      <c r="B53" s="27"/>
      <c r="C53" s="28"/>
      <c r="D53" s="29" t="s">
        <v>877</v>
      </c>
      <c r="E53" s="30" t="s">
        <v>877</v>
      </c>
      <c r="F53" s="29" t="s">
        <v>877</v>
      </c>
      <c r="G53" s="31" t="s">
        <v>877</v>
      </c>
      <c r="H53" s="29" t="s">
        <v>877</v>
      </c>
      <c r="I53" s="31" t="s">
        <v>877</v>
      </c>
    </row>
    <row r="54" spans="1:9" x14ac:dyDescent="0.2">
      <c r="A54" s="26" t="s">
        <v>9</v>
      </c>
      <c r="B54" s="41">
        <v>41</v>
      </c>
      <c r="C54" s="28" t="s">
        <v>855</v>
      </c>
      <c r="D54" s="42" t="str">
        <f>IF(D$5&lt;&gt;0,VLOOKUP(A$6,'District Data'!B$3:BL$611,42,FALSE),"")</f>
        <v/>
      </c>
      <c r="E54" s="43" t="str">
        <f>IF(D$5&lt;&gt;0,VLOOKUP(A$6,'Similar District Data'!B$2:BL$610,42,FALSE), "")</f>
        <v/>
      </c>
      <c r="F54" s="42" t="str">
        <f>IF(D$5&lt;&gt;0,'State Data'!B41,"")</f>
        <v/>
      </c>
      <c r="G54" s="43" t="str">
        <f>IF(G$8&lt;&gt;0,VLOOKUP(G$8,'District Data'!A$3:BL$611,43,FALSE),"")</f>
        <v/>
      </c>
      <c r="H54" s="42" t="str">
        <f>IF(H$8&lt;&gt;0,VLOOKUP(H$8,'District Data'!A$3:BO$611,43,FALSE),"")</f>
        <v/>
      </c>
      <c r="I54" s="43" t="str">
        <f>IF(I$8&lt;&gt;0,VLOOKUP(I$8,'District Data'!A$3:BO$611,43,FALSE),"")</f>
        <v/>
      </c>
    </row>
    <row r="55" spans="1:9" x14ac:dyDescent="0.2">
      <c r="A55" s="26" t="s">
        <v>9</v>
      </c>
      <c r="B55" s="41">
        <v>42</v>
      </c>
      <c r="C55" s="28" t="s">
        <v>856</v>
      </c>
      <c r="D55" s="42" t="str">
        <f>IF(D$5&lt;&gt;0,VLOOKUP(A$6,'District Data'!B$3:BL$611,43,FALSE),"")</f>
        <v/>
      </c>
      <c r="E55" s="43" t="str">
        <f>IF(D$5&lt;&gt;0,VLOOKUP(A$6,'Similar District Data'!B$2:BL$610,43,FALSE), "")</f>
        <v/>
      </c>
      <c r="F55" s="42" t="str">
        <f>IF(D$5&lt;&gt;0,'State Data'!B42,"")</f>
        <v/>
      </c>
      <c r="G55" s="43" t="str">
        <f>IF(G$8&lt;&gt;0,VLOOKUP(G$8,'District Data'!A$3:BL$611,44,FALSE),"")</f>
        <v/>
      </c>
      <c r="H55" s="42" t="str">
        <f>IF(H$8&lt;&gt;0,VLOOKUP(H$8,'District Data'!A$3:BO$611,44,FALSE),"")</f>
        <v/>
      </c>
      <c r="I55" s="43" t="str">
        <f>IF(I$8&lt;&gt;0,VLOOKUP(I$8,'District Data'!A$3:BO$611,44,FALSE),"")</f>
        <v/>
      </c>
    </row>
    <row r="56" spans="1:9" x14ac:dyDescent="0.2">
      <c r="A56" s="26" t="s">
        <v>9</v>
      </c>
      <c r="B56" s="41">
        <v>43</v>
      </c>
      <c r="C56" s="28" t="s">
        <v>857</v>
      </c>
      <c r="D56" s="42" t="str">
        <f>IF(D$5&lt;&gt;0,VLOOKUP(A$6,'District Data'!B$3:BL$611,44,FALSE),"")</f>
        <v/>
      </c>
      <c r="E56" s="43" t="str">
        <f>IF(D$5&lt;&gt;0,VLOOKUP(A$6,'Similar District Data'!B$2:BL$610,44,FALSE), "")</f>
        <v/>
      </c>
      <c r="F56" s="42" t="str">
        <f>IF(D$5&lt;&gt;0,'State Data'!B43,"")</f>
        <v/>
      </c>
      <c r="G56" s="43" t="str">
        <f>IF(G$8&lt;&gt;0,VLOOKUP(G$8,'District Data'!A$3:BL$611,45,FALSE),"")</f>
        <v/>
      </c>
      <c r="H56" s="42" t="str">
        <f>IF(H$8&lt;&gt;0,VLOOKUP(H$8,'District Data'!A$3:BO$611,45,FALSE),"")</f>
        <v/>
      </c>
      <c r="I56" s="43" t="str">
        <f>IF(I$8&lt;&gt;0,VLOOKUP(I$8,'District Data'!A$3:BO$611,45,FALSE),"")</f>
        <v/>
      </c>
    </row>
    <row r="57" spans="1:9" x14ac:dyDescent="0.2">
      <c r="A57" s="26" t="s">
        <v>9</v>
      </c>
      <c r="B57" s="41">
        <v>44</v>
      </c>
      <c r="C57" s="28" t="s">
        <v>858</v>
      </c>
      <c r="D57" s="42" t="str">
        <f>IF(D$5&lt;&gt;0,VLOOKUP(A$6,'District Data'!B$3:BL$611,45,FALSE),"")</f>
        <v/>
      </c>
      <c r="E57" s="43" t="str">
        <f>IF(D$5&lt;&gt;0,VLOOKUP(A$6,'Similar District Data'!B$2:BL$610,45,FALSE), "")</f>
        <v/>
      </c>
      <c r="F57" s="42" t="str">
        <f>IF(D$5&lt;&gt;0,'State Data'!B44,"")</f>
        <v/>
      </c>
      <c r="G57" s="43" t="str">
        <f>IF(G$8&lt;&gt;0,VLOOKUP(G$8,'District Data'!A$3:BL$611,46,FALSE),"")</f>
        <v/>
      </c>
      <c r="H57" s="42" t="str">
        <f>IF(H$8&lt;&gt;0,VLOOKUP(H$8,'District Data'!A$3:BO$611,46,FALSE),"")</f>
        <v/>
      </c>
      <c r="I57" s="43" t="str">
        <f>IF(I$8&lt;&gt;0,VLOOKUP(I$8,'District Data'!A$3:BO$611,46,FALSE),"")</f>
        <v/>
      </c>
    </row>
    <row r="58" spans="1:9" x14ac:dyDescent="0.2">
      <c r="A58" s="26" t="s">
        <v>9</v>
      </c>
      <c r="B58" s="41">
        <v>45</v>
      </c>
      <c r="C58" s="28" t="s">
        <v>859</v>
      </c>
      <c r="D58" s="42" t="str">
        <f>IF(D$5&lt;&gt;0,VLOOKUP(A$6,'District Data'!B$3:BL$611,46,FALSE),"")</f>
        <v/>
      </c>
      <c r="E58" s="43" t="str">
        <f>IF(D$5&lt;&gt;0,VLOOKUP(A$6,'Similar District Data'!B$2:BL$610,46,FALSE), "")</f>
        <v/>
      </c>
      <c r="F58" s="42" t="str">
        <f>IF(D$5&lt;&gt;0,'State Data'!B45,"")</f>
        <v/>
      </c>
      <c r="G58" s="43" t="str">
        <f>IF(G$8&lt;&gt;0,VLOOKUP(G$8,'District Data'!A$3:BL$611,47,FALSE),"")</f>
        <v/>
      </c>
      <c r="H58" s="42" t="str">
        <f>IF(H$8&lt;&gt;0,VLOOKUP(H$8,'District Data'!A$3:BO$611,47,FALSE),"")</f>
        <v/>
      </c>
      <c r="I58" s="43" t="str">
        <f>IF(I$8&lt;&gt;0,VLOOKUP(I$8,'District Data'!A$3:BO$611,47,FALSE),"")</f>
        <v/>
      </c>
    </row>
    <row r="59" spans="1:9" x14ac:dyDescent="0.2">
      <c r="A59" s="36" t="s">
        <v>9</v>
      </c>
      <c r="B59" s="45">
        <v>46</v>
      </c>
      <c r="C59" s="38" t="s">
        <v>860</v>
      </c>
      <c r="D59" s="49" t="str">
        <f>IF(D$5&lt;&gt;0,VLOOKUP(A$6,'District Data'!B$3:BL$611,47,FALSE),"")</f>
        <v/>
      </c>
      <c r="E59" s="50" t="str">
        <f>IF(D$5&lt;&gt;0,VLOOKUP(A$6,'Similar District Data'!B$2:BL$610,47,FALSE), "")</f>
        <v/>
      </c>
      <c r="F59" s="49" t="str">
        <f>IF(D$5&lt;&gt;0,'State Data'!B46,"")</f>
        <v/>
      </c>
      <c r="G59" s="50" t="str">
        <f>IF(G$8&lt;&gt;0,VLOOKUP(G$8,'District Data'!A$3:BL$611,48,FALSE),"")</f>
        <v/>
      </c>
      <c r="H59" s="49" t="str">
        <f>IF(H$8&lt;&gt;0,VLOOKUP(H$8,'District Data'!A$3:BO$611,48,FALSE),"")</f>
        <v/>
      </c>
      <c r="I59" s="50" t="str">
        <f>IF(I$8&lt;&gt;0,VLOOKUP(I$8,'District Data'!A$3:BO$611,48,FALSE),"")</f>
        <v/>
      </c>
    </row>
    <row r="60" spans="1:9" x14ac:dyDescent="0.2">
      <c r="A60" s="26" t="s">
        <v>15</v>
      </c>
      <c r="B60" s="27"/>
      <c r="C60" s="28"/>
      <c r="D60" s="29" t="s">
        <v>877</v>
      </c>
      <c r="E60" s="30" t="s">
        <v>877</v>
      </c>
      <c r="F60" s="42" t="s">
        <v>877</v>
      </c>
      <c r="G60" s="43" t="s">
        <v>877</v>
      </c>
      <c r="H60" s="42" t="s">
        <v>877</v>
      </c>
      <c r="I60" s="43" t="s">
        <v>877</v>
      </c>
    </row>
    <row r="61" spans="1:9" x14ac:dyDescent="0.2">
      <c r="A61" s="26" t="s">
        <v>9</v>
      </c>
      <c r="B61" s="41">
        <v>47</v>
      </c>
      <c r="C61" s="28" t="s">
        <v>861</v>
      </c>
      <c r="D61" s="42" t="str">
        <f>IF(D$5&lt;&gt;0,VLOOKUP(A$6,'District Data'!B$3:BL$611,48,FALSE),"")</f>
        <v/>
      </c>
      <c r="E61" s="43" t="str">
        <f>IF(D$5&lt;&gt;0,VLOOKUP(A$6,'Similar District Data'!B$2:BL$610,48,FALSE), "")</f>
        <v/>
      </c>
      <c r="F61" s="42" t="str">
        <f>IF(D$5&lt;&gt;0,'State Data'!B47,"")</f>
        <v/>
      </c>
      <c r="G61" s="43" t="str">
        <f>IF(G$8&lt;&gt;0,VLOOKUP(G$8,'District Data'!A$3:BL$611,49,FALSE),"")</f>
        <v/>
      </c>
      <c r="H61" s="42" t="str">
        <f>IF(H$8&lt;&gt;0,VLOOKUP(H$8,'District Data'!A$3:BO$611,49,FALSE),"")</f>
        <v/>
      </c>
      <c r="I61" s="43" t="str">
        <f>IF(I$8&lt;&gt;0,VLOOKUP(I$8,'District Data'!A$3:BO$611,49,FALSE),"")</f>
        <v/>
      </c>
    </row>
    <row r="62" spans="1:9" x14ac:dyDescent="0.2">
      <c r="A62" s="26" t="s">
        <v>9</v>
      </c>
      <c r="B62" s="41">
        <v>48</v>
      </c>
      <c r="C62" s="28" t="s">
        <v>862</v>
      </c>
      <c r="D62" s="32" t="str">
        <f>IF(D$5&lt;&gt;0,VLOOKUP(A$6,'District Data'!B$3:BL$611,49,FALSE),"")</f>
        <v/>
      </c>
      <c r="E62" s="33" t="str">
        <f>IF(D$5&lt;&gt;0,VLOOKUP(A$6,'Similar District Data'!B$2:BL$610,49,FALSE), "")</f>
        <v/>
      </c>
      <c r="F62" s="32" t="str">
        <f>IF(D$5&lt;&gt;0,'State Data'!B48,"")</f>
        <v/>
      </c>
      <c r="G62" s="33" t="str">
        <f>IF(G$8&lt;&gt;0,VLOOKUP(G$8,'District Data'!A$3:BL$611,50,FALSE),"")</f>
        <v/>
      </c>
      <c r="H62" s="32" t="str">
        <f>IF(H$8&lt;&gt;0,VLOOKUP(H$8,'District Data'!A$3:BO$611,50,FALSE),"")</f>
        <v/>
      </c>
      <c r="I62" s="33" t="str">
        <f>IF(I$8&lt;&gt;0,VLOOKUP(I$8,'District Data'!A$3:BO$611,50,FALSE),"")</f>
        <v/>
      </c>
    </row>
    <row r="63" spans="1:9" x14ac:dyDescent="0.2">
      <c r="A63" s="26" t="s">
        <v>9</v>
      </c>
      <c r="B63" s="41">
        <v>49</v>
      </c>
      <c r="C63" s="28" t="s">
        <v>863</v>
      </c>
      <c r="D63" s="42" t="str">
        <f>IF(D$5&lt;&gt;0,VLOOKUP(A$6,'District Data'!B$3:BL$611,50,FALSE),"")</f>
        <v/>
      </c>
      <c r="E63" s="43" t="str">
        <f>IF(D$5&lt;&gt;0,VLOOKUP(A$6,'Similar District Data'!B$2:BL$610,50,FALSE), "")</f>
        <v/>
      </c>
      <c r="F63" s="42" t="str">
        <f>IF(D$5&lt;&gt;0,'State Data'!B49,"")</f>
        <v/>
      </c>
      <c r="G63" s="43" t="str">
        <f>IF(G$8&lt;&gt;0,VLOOKUP(G$8,'District Data'!A$3:BL$611,51,FALSE),"")</f>
        <v/>
      </c>
      <c r="H63" s="42" t="str">
        <f>IF(H$8&lt;&gt;0,VLOOKUP(H$8,'District Data'!A$3:BO$611,51,FALSE),"")</f>
        <v/>
      </c>
      <c r="I63" s="43" t="str">
        <f>IF(I$8&lt;&gt;0,VLOOKUP(I$8,'District Data'!A$3:BO$611,51,FALSE),"")</f>
        <v/>
      </c>
    </row>
    <row r="64" spans="1:9" x14ac:dyDescent="0.2">
      <c r="A64" s="26" t="s">
        <v>9</v>
      </c>
      <c r="B64" s="41">
        <v>50</v>
      </c>
      <c r="C64" s="28" t="s">
        <v>864</v>
      </c>
      <c r="D64" s="32" t="str">
        <f>IF(D$5&lt;&gt;0,VLOOKUP(A$6,'District Data'!B$3:BL$611,51,FALSE),"")</f>
        <v/>
      </c>
      <c r="E64" s="33" t="str">
        <f>IF(D$5&lt;&gt;0,VLOOKUP(A$6,'Similar District Data'!B$2:BL$610,51,FALSE), "")</f>
        <v/>
      </c>
      <c r="F64" s="32" t="str">
        <f>IF(D$5&lt;&gt;0,'State Data'!B50,"")</f>
        <v/>
      </c>
      <c r="G64" s="33" t="str">
        <f>IF(G$8&lt;&gt;0,VLOOKUP(G$8,'District Data'!A$3:BL$611,52,FALSE),"")</f>
        <v/>
      </c>
      <c r="H64" s="32" t="str">
        <f>IF(H$8&lt;&gt;0,VLOOKUP(H$8,'District Data'!A$3:BO$611,52,FALSE),"")</f>
        <v/>
      </c>
      <c r="I64" s="33" t="str">
        <f>IF(I$8&lt;&gt;0,VLOOKUP(I$8,'District Data'!A$3:BO$611,52,FALSE),"")</f>
        <v/>
      </c>
    </row>
    <row r="65" spans="1:9" x14ac:dyDescent="0.2">
      <c r="A65" s="26"/>
      <c r="B65" s="41">
        <v>51</v>
      </c>
      <c r="C65" s="28" t="s">
        <v>865</v>
      </c>
      <c r="D65" s="42" t="str">
        <f>IF(D$5&lt;&gt;0,VLOOKUP(A$6,'District Data'!B$3:BL$611,52,FALSE),"")</f>
        <v/>
      </c>
      <c r="E65" s="43" t="str">
        <f>IF(D$5&lt;&gt;0,VLOOKUP(A$6,'Similar District Data'!B$2:BL$610,52,FALSE), "")</f>
        <v/>
      </c>
      <c r="F65" s="42" t="str">
        <f>IF(D$5&lt;&gt;0,'State Data'!B51,"")</f>
        <v/>
      </c>
      <c r="G65" s="43" t="str">
        <f>IF(G$8&lt;&gt;0,VLOOKUP(G$8,'District Data'!A$3:BL$611,53,FALSE),"")</f>
        <v/>
      </c>
      <c r="H65" s="42" t="str">
        <f>IF(H$8&lt;&gt;0,VLOOKUP(H$8,'District Data'!A$3:BO$611,53,FALSE),"")</f>
        <v/>
      </c>
      <c r="I65" s="43" t="str">
        <f>IF(I$8&lt;&gt;0,VLOOKUP(I$8,'District Data'!A$3:BO$611,53,FALSE),"")</f>
        <v/>
      </c>
    </row>
    <row r="66" spans="1:9" x14ac:dyDescent="0.2">
      <c r="A66" s="26"/>
      <c r="B66" s="41">
        <v>52</v>
      </c>
      <c r="C66" s="28" t="s">
        <v>866</v>
      </c>
      <c r="D66" s="32" t="str">
        <f>IF(D$5&lt;&gt;0,VLOOKUP(A$6,'District Data'!B$3:BL$611,53,FALSE),"")</f>
        <v/>
      </c>
      <c r="E66" s="33" t="str">
        <f>IF(D$5&lt;&gt;0,VLOOKUP(A$6,'Similar District Data'!B$2:BL$610,53,FALSE), "")</f>
        <v/>
      </c>
      <c r="F66" s="32" t="str">
        <f>IF(D$5&lt;&gt;0,'State Data'!B52,"")</f>
        <v/>
      </c>
      <c r="G66" s="33" t="str">
        <f>IF(G$8&lt;&gt;0,VLOOKUP(G$8,'District Data'!A$3:BL$611,54,FALSE),"")</f>
        <v/>
      </c>
      <c r="H66" s="32" t="str">
        <f>IF(H$8&lt;&gt;0,VLOOKUP(H$8,'District Data'!A$3:BO$611,54,FALSE),"")</f>
        <v/>
      </c>
      <c r="I66" s="33" t="str">
        <f>IF(I$8&lt;&gt;0,VLOOKUP(I$8,'District Data'!A$3:BO$611,54,FALSE),"")</f>
        <v/>
      </c>
    </row>
    <row r="67" spans="1:9" x14ac:dyDescent="0.2">
      <c r="A67" s="26" t="s">
        <v>9</v>
      </c>
      <c r="B67" s="41">
        <v>53</v>
      </c>
      <c r="C67" s="28" t="s">
        <v>867</v>
      </c>
      <c r="D67" s="42" t="str">
        <f>IF(D$5&lt;&gt;0,VLOOKUP(A$6,'District Data'!B$3:BL$611,54,FALSE),"")</f>
        <v/>
      </c>
      <c r="E67" s="43" t="str">
        <f>IF(D$5&lt;&gt;0,VLOOKUP(A$6,'Similar District Data'!B$2:BL$610,54,FALSE), "")</f>
        <v/>
      </c>
      <c r="F67" s="42" t="str">
        <f>IF(D$5&lt;&gt;0,'State Data'!B53,"")</f>
        <v/>
      </c>
      <c r="G67" s="43" t="str">
        <f>IF(G$8&lt;&gt;0,VLOOKUP(G$8,'District Data'!A$3:BL$611,55,FALSE),"")</f>
        <v/>
      </c>
      <c r="H67" s="42" t="str">
        <f>IF(H$8&lt;&gt;0,VLOOKUP(H$8,'District Data'!A$3:BO$611,55,FALSE),"")</f>
        <v/>
      </c>
      <c r="I67" s="43" t="str">
        <f>IF(I$8&lt;&gt;0,VLOOKUP(I$8,'District Data'!A$3:BO$611,55,FALSE),"")</f>
        <v/>
      </c>
    </row>
    <row r="68" spans="1:9" x14ac:dyDescent="0.2">
      <c r="A68" s="26" t="s">
        <v>9</v>
      </c>
      <c r="B68" s="41">
        <v>54</v>
      </c>
      <c r="C68" s="28" t="s">
        <v>868</v>
      </c>
      <c r="D68" s="32" t="str">
        <f>IF(D$5&lt;&gt;0,VLOOKUP(A$6,'District Data'!B$3:BL$611,55,FALSE),"")</f>
        <v/>
      </c>
      <c r="E68" s="33" t="str">
        <f>IF(D$5&lt;&gt;0,VLOOKUP(A$6,'Similar District Data'!B$2:BL$610,55,FALSE), "")</f>
        <v/>
      </c>
      <c r="F68" s="32" t="str">
        <f>IF(D$5&lt;&gt;0,'State Data'!B54,"")</f>
        <v/>
      </c>
      <c r="G68" s="33" t="str">
        <f>IF(G$8&lt;&gt;0,VLOOKUP(G$8,'District Data'!A$3:BL$611,56,FALSE),"")</f>
        <v/>
      </c>
      <c r="H68" s="32" t="str">
        <f>IF(H$8&lt;&gt;0,VLOOKUP(H$8,'District Data'!A$3:BO$611,56,FALSE),"")</f>
        <v/>
      </c>
      <c r="I68" s="33" t="str">
        <f>IF(I$8&lt;&gt;0,VLOOKUP(I$8,'District Data'!A$3:BO$611,56,FALSE),"")</f>
        <v/>
      </c>
    </row>
    <row r="69" spans="1:9" x14ac:dyDescent="0.2">
      <c r="A69" s="26" t="s">
        <v>9</v>
      </c>
      <c r="B69" s="41">
        <v>55</v>
      </c>
      <c r="C69" s="28" t="s">
        <v>869</v>
      </c>
      <c r="D69" s="42" t="str">
        <f>IF(D$5&lt;&gt;0,VLOOKUP(A$6,'District Data'!B$3:BL$611,56,FALSE),"")</f>
        <v/>
      </c>
      <c r="E69" s="43" t="str">
        <f>IF(D$5&lt;&gt;0,VLOOKUP(A$6,'Similar District Data'!B$2:BL$610,56,FALSE), "")</f>
        <v/>
      </c>
      <c r="F69" s="42" t="str">
        <f>IF(D$5&lt;&gt;0,'State Data'!B55,"")</f>
        <v/>
      </c>
      <c r="G69" s="43" t="str">
        <f>IF(G$8&lt;&gt;0,VLOOKUP(G$8,'District Data'!A$3:BL$611,57,FALSE),"")</f>
        <v/>
      </c>
      <c r="H69" s="42" t="str">
        <f>IF(H$8&lt;&gt;0,VLOOKUP(H$8,'District Data'!A$3:BO$611,57,FALSE),"")</f>
        <v/>
      </c>
      <c r="I69" s="43" t="str">
        <f>IF(I$8&lt;&gt;0,VLOOKUP(I$8,'District Data'!A$3:BO$611,57,FALSE),"")</f>
        <v/>
      </c>
    </row>
    <row r="70" spans="1:9" x14ac:dyDescent="0.2">
      <c r="A70" s="26" t="s">
        <v>9</v>
      </c>
      <c r="B70" s="41">
        <v>56</v>
      </c>
      <c r="C70" s="28" t="s">
        <v>870</v>
      </c>
      <c r="D70" s="42" t="str">
        <f>IF(D$5&lt;&gt;0,VLOOKUP(A$6,'District Data'!B$3:BL$611,57,FALSE),"")</f>
        <v/>
      </c>
      <c r="E70" s="43" t="str">
        <f>IF(D$5&lt;&gt;0,VLOOKUP(A$6,'Similar District Data'!B$2:BL$610,57,FALSE), "")</f>
        <v/>
      </c>
      <c r="F70" s="42" t="str">
        <f>IF(D$5&lt;&gt;0,'State Data'!B56,"")</f>
        <v/>
      </c>
      <c r="G70" s="43" t="str">
        <f>IF(G$8&lt;&gt;0,VLOOKUP(G$8,'District Data'!A$3:BL$611,58,FALSE),"")</f>
        <v/>
      </c>
      <c r="H70" s="42" t="str">
        <f>IF(H$8&lt;&gt;0,VLOOKUP(H$8,'District Data'!A$3:BO$611,58,FALSE),"")</f>
        <v/>
      </c>
      <c r="I70" s="43" t="str">
        <f>IF(I$8&lt;&gt;0,VLOOKUP(I$8,'District Data'!A$3:BO$611,58,FALSE),"")</f>
        <v/>
      </c>
    </row>
    <row r="71" spans="1:9" x14ac:dyDescent="0.2">
      <c r="A71" s="36" t="s">
        <v>9</v>
      </c>
      <c r="B71" s="45">
        <v>57</v>
      </c>
      <c r="C71" s="38" t="s">
        <v>871</v>
      </c>
      <c r="D71" s="39" t="str">
        <f>IF(D$5&lt;&gt;0,VLOOKUP(A$6,'District Data'!B$3:BL$611,58,FALSE),"")</f>
        <v/>
      </c>
      <c r="E71" s="40" t="str">
        <f>IF(D$5&lt;&gt;0,VLOOKUP(A$6,'Similar District Data'!B$2:BL$610,58,FALSE), "")</f>
        <v/>
      </c>
      <c r="F71" s="39" t="str">
        <f>IF(D$5&lt;&gt;0,'State Data'!B57,"")</f>
        <v/>
      </c>
      <c r="G71" s="40" t="str">
        <f>IF(G$8&lt;&gt;0,VLOOKUP(G$8,'District Data'!A$3:BL$611,59,FALSE),"")</f>
        <v/>
      </c>
      <c r="H71" s="39" t="str">
        <f>IF(H$8&lt;&gt;0,VLOOKUP(H$8,'District Data'!A$3:BO$611,59,FALSE),"")</f>
        <v/>
      </c>
      <c r="I71" s="40" t="str">
        <f>IF(I$8&lt;&gt;0,VLOOKUP(I$8,'District Data'!A$3:BO$611,59,FALSE),"")</f>
        <v/>
      </c>
    </row>
    <row r="72" spans="1:9" x14ac:dyDescent="0.2">
      <c r="A72" s="26" t="s">
        <v>16</v>
      </c>
      <c r="B72" s="27"/>
      <c r="C72" s="28"/>
      <c r="D72" s="29" t="s">
        <v>877</v>
      </c>
      <c r="E72" s="30" t="s">
        <v>877</v>
      </c>
      <c r="F72" s="29" t="s">
        <v>877</v>
      </c>
      <c r="G72" s="31" t="s">
        <v>877</v>
      </c>
      <c r="H72" s="29" t="s">
        <v>877</v>
      </c>
      <c r="I72" s="31" t="s">
        <v>877</v>
      </c>
    </row>
    <row r="73" spans="1:9" x14ac:dyDescent="0.2">
      <c r="A73" s="26" t="s">
        <v>9</v>
      </c>
      <c r="B73" s="41">
        <v>58</v>
      </c>
      <c r="C73" s="28" t="s">
        <v>872</v>
      </c>
      <c r="D73" s="32" t="str">
        <f>IF(D$5&lt;&gt;0,VLOOKUP(A$6,'District Data'!B$3:BL$611,59,FALSE),"")</f>
        <v/>
      </c>
      <c r="E73" s="33" t="str">
        <f>IF(D$5&lt;&gt;0,VLOOKUP(A$6,'Similar District Data'!B$2:BL$610,59,FALSE), "")</f>
        <v/>
      </c>
      <c r="F73" s="32" t="str">
        <f>IF(D$5&lt;&gt;0,'State Data'!B58,"")</f>
        <v/>
      </c>
      <c r="G73" s="33" t="str">
        <f>IF(G$8&lt;&gt;0,VLOOKUP(G$8,'District Data'!A$3:BL$611,60,FALSE),"")</f>
        <v/>
      </c>
      <c r="H73" s="32" t="str">
        <f>IF(H$8&lt;&gt;0,VLOOKUP(H$8,'District Data'!A$3:BO$611,60,FALSE),"")</f>
        <v/>
      </c>
      <c r="I73" s="33" t="str">
        <f>IF(I$8&lt;&gt;0,VLOOKUP(I$8,'District Data'!A$3:BO$611,60,FALSE),"")</f>
        <v/>
      </c>
    </row>
    <row r="74" spans="1:9" x14ac:dyDescent="0.2">
      <c r="A74" s="26" t="s">
        <v>9</v>
      </c>
      <c r="B74" s="41">
        <v>59</v>
      </c>
      <c r="C74" s="28" t="s">
        <v>873</v>
      </c>
      <c r="D74" s="32" t="str">
        <f>IF(D$5&lt;&gt;0,VLOOKUP(A$6,'District Data'!B$3:BL$611,60,FALSE),"")</f>
        <v/>
      </c>
      <c r="E74" s="33" t="str">
        <f>IF(D$5&lt;&gt;0,VLOOKUP(A$6,'Similar District Data'!B$2:BL$610,60,FALSE), "")</f>
        <v/>
      </c>
      <c r="F74" s="32" t="str">
        <f>IF(D$5&lt;&gt;0,'State Data'!B59,"")</f>
        <v/>
      </c>
      <c r="G74" s="33" t="str">
        <f>IF(G$8&lt;&gt;0,VLOOKUP(G$8,'District Data'!A$3:BL$611,61,FALSE),"")</f>
        <v/>
      </c>
      <c r="H74" s="32" t="str">
        <f>IF(H$8&lt;&gt;0,VLOOKUP(H$8,'District Data'!A$3:BO$611,61,FALSE),"")</f>
        <v/>
      </c>
      <c r="I74" s="33" t="str">
        <f>IF(I$8&lt;&gt;0,VLOOKUP(I$8,'District Data'!A$3:BO$611,61,FALSE),"")</f>
        <v/>
      </c>
    </row>
    <row r="75" spans="1:9" x14ac:dyDescent="0.2">
      <c r="A75" s="26" t="s">
        <v>9</v>
      </c>
      <c r="B75" s="41">
        <v>60</v>
      </c>
      <c r="C75" s="28" t="s">
        <v>874</v>
      </c>
      <c r="D75" s="32" t="str">
        <f>IF(D$5&lt;&gt;0,VLOOKUP(A$6,'District Data'!B$3:BL$611,61,FALSE),"")</f>
        <v/>
      </c>
      <c r="E75" s="33" t="str">
        <f>IF(D$5&lt;&gt;0,VLOOKUP(A$6,'Similar District Data'!B$2:BL$610,61,FALSE), "")</f>
        <v/>
      </c>
      <c r="F75" s="32" t="str">
        <f>IF(D$5&lt;&gt;0,'State Data'!B60,"")</f>
        <v/>
      </c>
      <c r="G75" s="33" t="str">
        <f>IF(G$8&lt;&gt;0,VLOOKUP(G$8,'District Data'!A$3:BL$611,62,FALSE),"")</f>
        <v/>
      </c>
      <c r="H75" s="32" t="str">
        <f>IF(H$8&lt;&gt;0,VLOOKUP(H$8,'District Data'!A$3:BO$611,62,FALSE),"")</f>
        <v/>
      </c>
      <c r="I75" s="33" t="str">
        <f>IF(I$8&lt;&gt;0,VLOOKUP(I$8,'District Data'!A$3:BO$611,62,FALSE),"")</f>
        <v/>
      </c>
    </row>
    <row r="76" spans="1:9" x14ac:dyDescent="0.2">
      <c r="A76" s="26" t="s">
        <v>9</v>
      </c>
      <c r="B76" s="41">
        <v>61</v>
      </c>
      <c r="C76" s="28" t="s">
        <v>875</v>
      </c>
      <c r="D76" s="32" t="str">
        <f>IF(D$5&lt;&gt;0,VLOOKUP(A$6,'District Data'!B$3:BL$611,62,FALSE),"")</f>
        <v/>
      </c>
      <c r="E76" s="33" t="str">
        <f>IF(D$5&lt;&gt;0,VLOOKUP(A$6,'Similar District Data'!B$2:BL$610,62,FALSE), "")</f>
        <v/>
      </c>
      <c r="F76" s="32" t="str">
        <f>IF(D$5&lt;&gt;0,'State Data'!B61,"")</f>
        <v/>
      </c>
      <c r="G76" s="33" t="str">
        <f>IF(G$8&lt;&gt;0,VLOOKUP(G$8,'District Data'!A$3:BL$611,63,FALSE),"")</f>
        <v/>
      </c>
      <c r="H76" s="32" t="str">
        <f>IF(H$8&lt;&gt;0,VLOOKUP(H$8,'District Data'!A$3:BO$611,63,FALSE),"")</f>
        <v/>
      </c>
      <c r="I76" s="33" t="str">
        <f>IF(I$8&lt;&gt;0,VLOOKUP(I$8,'District Data'!A$3:BO$611,63,FALSE),"")</f>
        <v/>
      </c>
    </row>
    <row r="77" spans="1:9" x14ac:dyDescent="0.2">
      <c r="A77" s="38"/>
      <c r="B77" s="45">
        <v>62</v>
      </c>
      <c r="C77" s="38" t="s">
        <v>876</v>
      </c>
      <c r="D77" s="39" t="str">
        <f>IF(D$5&lt;&gt;0,VLOOKUP(A$6,'District Data'!B$3:BL$611,63,FALSE),"")</f>
        <v/>
      </c>
      <c r="E77" s="40" t="str">
        <f>IF(D$5&lt;&gt;0,VLOOKUP(A$6,'Similar District Data'!B$2:BL$610,63,FALSE), "")</f>
        <v/>
      </c>
      <c r="F77" s="39" t="str">
        <f>IF(D$5&lt;&gt;0,'State Data'!B62,"")</f>
        <v/>
      </c>
      <c r="G77" s="40" t="str">
        <f>IF(G$8&lt;&gt;0,VLOOKUP(G$8,'District Data'!A$3:BL$611,64,FALSE),"")</f>
        <v/>
      </c>
      <c r="H77" s="39" t="str">
        <f>IF(H$8&lt;&gt;0,VLOOKUP(H$8,'District Data'!A$3:BO$611,64,FALSE),"")</f>
        <v/>
      </c>
      <c r="I77" s="40" t="str">
        <f>IF(I$8&lt;&gt;0,VLOOKUP(I$8,'District Data'!A$3:BO$611,64,FALSE),"")</f>
        <v/>
      </c>
    </row>
    <row r="78" spans="1:9" x14ac:dyDescent="0.2">
      <c r="A78" s="53"/>
      <c r="B78" s="54"/>
      <c r="C78" s="28"/>
      <c r="D78" s="28"/>
      <c r="E78" s="28"/>
      <c r="F78" s="28"/>
      <c r="G78" s="28"/>
      <c r="H78" s="28"/>
      <c r="I78" s="28"/>
    </row>
  </sheetData>
  <mergeCells count="5">
    <mergeCell ref="A1:I1"/>
    <mergeCell ref="A2:I2"/>
    <mergeCell ref="A4:I4"/>
    <mergeCell ref="D5:F5"/>
    <mergeCell ref="A6:I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'District Data'!$A$2:$A$611</xm:f>
          </x14:formula1>
          <xm:sqref>I8</xm:sqref>
        </x14:dataValidation>
        <x14:dataValidation type="list" allowBlank="1" showInputMessage="1" showErrorMessage="1">
          <x14:formula1>
            <xm:f>'District Data'!$A$2:$A$611</xm:f>
          </x14:formula1>
          <xm:sqref>H8</xm:sqref>
        </x14:dataValidation>
        <x14:dataValidation type="list" allowBlank="1" showInputMessage="1" showErrorMessage="1">
          <x14:formula1>
            <xm:f>'District Data'!$A$2:$A$611</xm:f>
          </x14:formula1>
          <xm:sqref>D5:F5 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1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39.28515625" bestFit="1" customWidth="1"/>
    <col min="2" max="2" width="7" bestFit="1" customWidth="1"/>
    <col min="3" max="3" width="4" bestFit="1" customWidth="1"/>
    <col min="4" max="4" width="8.140625" bestFit="1" customWidth="1"/>
    <col min="7" max="16" width="7" bestFit="1" customWidth="1"/>
    <col min="18" max="20" width="7" bestFit="1" customWidth="1"/>
    <col min="21" max="22" width="6" bestFit="1" customWidth="1"/>
    <col min="23" max="23" width="10.140625" bestFit="1" customWidth="1"/>
    <col min="24" max="24" width="7" bestFit="1" customWidth="1"/>
    <col min="25" max="25" width="10.140625" bestFit="1" customWidth="1"/>
    <col min="26" max="30" width="7" bestFit="1" customWidth="1"/>
    <col min="32" max="32" width="8.140625" bestFit="1" customWidth="1"/>
    <col min="33" max="33" width="10.140625" bestFit="1" customWidth="1"/>
    <col min="34" max="34" width="4" bestFit="1" customWidth="1"/>
    <col min="36" max="36" width="10.140625" bestFit="1" customWidth="1"/>
    <col min="37" max="37" width="7" bestFit="1" customWidth="1"/>
    <col min="38" max="38" width="6" bestFit="1" customWidth="1"/>
    <col min="39" max="39" width="7" bestFit="1" customWidth="1"/>
    <col min="40" max="40" width="5" bestFit="1" customWidth="1"/>
    <col min="41" max="41" width="8.140625" bestFit="1" customWidth="1"/>
    <col min="42" max="42" width="7" bestFit="1" customWidth="1"/>
    <col min="43" max="44" width="8.140625" bestFit="1" customWidth="1"/>
    <col min="46" max="47" width="8.140625" bestFit="1" customWidth="1"/>
    <col min="50" max="50" width="7" bestFit="1" customWidth="1"/>
    <col min="52" max="52" width="7" bestFit="1" customWidth="1"/>
    <col min="53" max="53" width="8.140625" bestFit="1" customWidth="1"/>
    <col min="54" max="54" width="7" bestFit="1" customWidth="1"/>
    <col min="55" max="55" width="8.140625" bestFit="1" customWidth="1"/>
    <col min="56" max="56" width="7" bestFit="1" customWidth="1"/>
    <col min="59" max="59" width="7.7109375" bestFit="1" customWidth="1"/>
    <col min="60" max="63" width="7" bestFit="1" customWidth="1"/>
    <col min="64" max="64" width="7.7109375" bestFit="1" customWidth="1"/>
  </cols>
  <sheetData>
    <row r="1" spans="1:64" ht="217.5" x14ac:dyDescent="0.25">
      <c r="A1" s="57" t="s">
        <v>17</v>
      </c>
      <c r="B1" s="58" t="s">
        <v>18</v>
      </c>
      <c r="C1" s="59" t="s">
        <v>633</v>
      </c>
      <c r="D1" s="60" t="s">
        <v>634</v>
      </c>
      <c r="E1" s="60" t="s">
        <v>635</v>
      </c>
      <c r="F1" s="60" t="s">
        <v>636</v>
      </c>
      <c r="G1" s="61" t="s">
        <v>637</v>
      </c>
      <c r="H1" s="61" t="s">
        <v>638</v>
      </c>
      <c r="I1" s="61" t="s">
        <v>639</v>
      </c>
      <c r="J1" s="61" t="s">
        <v>640</v>
      </c>
      <c r="K1" s="61" t="s">
        <v>641</v>
      </c>
      <c r="L1" s="61" t="s">
        <v>642</v>
      </c>
      <c r="M1" s="61" t="s">
        <v>643</v>
      </c>
      <c r="N1" s="61" t="s">
        <v>644</v>
      </c>
      <c r="O1" s="61" t="s">
        <v>645</v>
      </c>
      <c r="P1" s="61" t="s">
        <v>646</v>
      </c>
      <c r="Q1" s="62" t="s">
        <v>647</v>
      </c>
      <c r="R1" s="61" t="s">
        <v>648</v>
      </c>
      <c r="S1" s="61" t="s">
        <v>649</v>
      </c>
      <c r="T1" s="61" t="s">
        <v>650</v>
      </c>
      <c r="U1" s="63" t="s">
        <v>19</v>
      </c>
      <c r="V1" s="60" t="s">
        <v>651</v>
      </c>
      <c r="W1" s="62" t="s">
        <v>652</v>
      </c>
      <c r="X1" s="63" t="s">
        <v>653</v>
      </c>
      <c r="Y1" s="62" t="s">
        <v>654</v>
      </c>
      <c r="Z1" s="61" t="s">
        <v>655</v>
      </c>
      <c r="AA1" s="61" t="s">
        <v>656</v>
      </c>
      <c r="AB1" s="61" t="s">
        <v>657</v>
      </c>
      <c r="AC1" s="61" t="s">
        <v>658</v>
      </c>
      <c r="AD1" s="62" t="s">
        <v>659</v>
      </c>
      <c r="AE1" s="62" t="s">
        <v>660</v>
      </c>
      <c r="AF1" s="62" t="s">
        <v>661</v>
      </c>
      <c r="AG1" s="62" t="s">
        <v>662</v>
      </c>
      <c r="AH1" s="64" t="s">
        <v>663</v>
      </c>
      <c r="AI1" s="65" t="s">
        <v>664</v>
      </c>
      <c r="AJ1" s="65" t="s">
        <v>665</v>
      </c>
      <c r="AK1" s="63" t="s">
        <v>666</v>
      </c>
      <c r="AL1" s="63" t="s">
        <v>667</v>
      </c>
      <c r="AM1" s="63" t="s">
        <v>668</v>
      </c>
      <c r="AN1" s="63" t="s">
        <v>669</v>
      </c>
      <c r="AO1" s="62" t="s">
        <v>670</v>
      </c>
      <c r="AP1" s="66" t="s">
        <v>671</v>
      </c>
      <c r="AQ1" s="62" t="s">
        <v>672</v>
      </c>
      <c r="AR1" s="62" t="s">
        <v>673</v>
      </c>
      <c r="AS1" s="62" t="s">
        <v>674</v>
      </c>
      <c r="AT1" s="62" t="s">
        <v>675</v>
      </c>
      <c r="AU1" s="62" t="s">
        <v>676</v>
      </c>
      <c r="AV1" s="62" t="s">
        <v>677</v>
      </c>
      <c r="AW1" s="62" t="s">
        <v>678</v>
      </c>
      <c r="AX1" s="61" t="s">
        <v>679</v>
      </c>
      <c r="AY1" s="62" t="s">
        <v>680</v>
      </c>
      <c r="AZ1" s="61" t="s">
        <v>681</v>
      </c>
      <c r="BA1" s="62" t="s">
        <v>682</v>
      </c>
      <c r="BB1" s="61" t="s">
        <v>683</v>
      </c>
      <c r="BC1" s="62" t="s">
        <v>684</v>
      </c>
      <c r="BD1" s="61" t="s">
        <v>685</v>
      </c>
      <c r="BE1" s="62" t="s">
        <v>686</v>
      </c>
      <c r="BF1" s="62" t="s">
        <v>687</v>
      </c>
      <c r="BG1" s="61" t="s">
        <v>688</v>
      </c>
      <c r="BH1" s="61" t="s">
        <v>689</v>
      </c>
      <c r="BI1" s="61" t="s">
        <v>690</v>
      </c>
      <c r="BJ1" s="61" t="s">
        <v>691</v>
      </c>
      <c r="BK1" s="61" t="s">
        <v>692</v>
      </c>
      <c r="BL1" s="61" t="s">
        <v>693</v>
      </c>
    </row>
    <row r="2" spans="1:64" x14ac:dyDescent="0.25">
      <c r="A2" s="57"/>
      <c r="B2" s="58"/>
      <c r="C2" s="59"/>
      <c r="D2" s="60"/>
      <c r="E2" s="60"/>
      <c r="F2" s="60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  <c r="R2" s="61"/>
      <c r="S2" s="61"/>
      <c r="T2" s="61"/>
      <c r="U2" s="63"/>
      <c r="V2" s="60"/>
      <c r="W2" s="62"/>
      <c r="X2" s="63"/>
      <c r="Y2" s="62"/>
      <c r="Z2" s="61"/>
      <c r="AA2" s="61"/>
      <c r="AB2" s="61"/>
      <c r="AC2" s="61"/>
      <c r="AD2" s="62"/>
      <c r="AE2" s="62"/>
      <c r="AF2" s="62"/>
      <c r="AG2" s="62"/>
      <c r="AH2" s="64"/>
      <c r="AI2" s="65"/>
      <c r="AJ2" s="65"/>
      <c r="AK2" s="63"/>
      <c r="AL2" s="63"/>
      <c r="AM2" s="63"/>
      <c r="AN2" s="63"/>
      <c r="AO2" s="62"/>
      <c r="AP2" s="66"/>
      <c r="AQ2" s="62"/>
      <c r="AR2" s="62"/>
      <c r="AS2" s="62"/>
      <c r="AT2" s="62"/>
      <c r="AU2" s="62"/>
      <c r="AV2" s="62"/>
      <c r="AW2" s="62"/>
      <c r="AX2" s="61"/>
      <c r="AY2" s="62"/>
      <c r="AZ2" s="61"/>
      <c r="BA2" s="62"/>
      <c r="BB2" s="61"/>
      <c r="BC2" s="62"/>
      <c r="BD2" s="61"/>
      <c r="BE2" s="62"/>
      <c r="BF2" s="62"/>
      <c r="BG2" s="61"/>
      <c r="BH2" s="61"/>
      <c r="BI2" s="61"/>
      <c r="BJ2" s="61"/>
      <c r="BK2" s="61"/>
      <c r="BL2" s="61"/>
    </row>
    <row r="3" spans="1:64" x14ac:dyDescent="0.25">
      <c r="A3" t="s">
        <v>20</v>
      </c>
      <c r="B3">
        <v>45187</v>
      </c>
      <c r="C3">
        <v>43</v>
      </c>
      <c r="D3">
        <v>20.55</v>
      </c>
      <c r="E3">
        <v>883.69</v>
      </c>
      <c r="F3">
        <v>907.46</v>
      </c>
      <c r="G3">
        <v>1.04E-2</v>
      </c>
      <c r="H3">
        <v>0</v>
      </c>
      <c r="I3">
        <v>1.5299999999999999E-2</v>
      </c>
      <c r="J3">
        <v>0</v>
      </c>
      <c r="K3">
        <v>1.2200000000000001E-2</v>
      </c>
      <c r="L3">
        <v>0.95109999999999995</v>
      </c>
      <c r="M3">
        <v>1.0999999999999999E-2</v>
      </c>
      <c r="N3">
        <v>0.30759999999999998</v>
      </c>
      <c r="O3">
        <v>1.8599999999999998E-2</v>
      </c>
      <c r="P3">
        <v>0.1244</v>
      </c>
      <c r="Q3" s="67">
        <v>50751.46</v>
      </c>
      <c r="R3">
        <v>0.4259</v>
      </c>
      <c r="S3">
        <v>9.2600000000000002E-2</v>
      </c>
      <c r="T3">
        <v>0.48149999999999998</v>
      </c>
      <c r="U3">
        <v>17.850000000000001</v>
      </c>
      <c r="V3">
        <v>8.1999999999999993</v>
      </c>
      <c r="W3" s="67">
        <v>68729.88</v>
      </c>
      <c r="X3">
        <v>105.22</v>
      </c>
      <c r="Y3" s="67">
        <v>107016.23</v>
      </c>
      <c r="Z3">
        <v>0.83909999999999996</v>
      </c>
      <c r="AA3">
        <v>0.12640000000000001</v>
      </c>
      <c r="AB3">
        <v>3.44E-2</v>
      </c>
      <c r="AC3">
        <v>0.16089999999999999</v>
      </c>
      <c r="AD3">
        <v>107.02</v>
      </c>
      <c r="AE3" s="67">
        <v>2393.63</v>
      </c>
      <c r="AF3">
        <v>404.92</v>
      </c>
      <c r="AG3" s="67">
        <v>101290.19</v>
      </c>
      <c r="AH3">
        <v>158</v>
      </c>
      <c r="AI3" s="67">
        <v>32399</v>
      </c>
      <c r="AJ3" s="67">
        <v>49240.45</v>
      </c>
      <c r="AK3">
        <v>38.5</v>
      </c>
      <c r="AL3">
        <v>21.7</v>
      </c>
      <c r="AM3">
        <v>22.4</v>
      </c>
      <c r="AN3">
        <v>5.9</v>
      </c>
      <c r="AO3" s="67">
        <v>1113.19</v>
      </c>
      <c r="AP3">
        <v>1.0601</v>
      </c>
      <c r="AQ3" s="67">
        <v>1236.56</v>
      </c>
      <c r="AR3" s="67">
        <v>1554.06</v>
      </c>
      <c r="AS3" s="67">
        <v>5479.12</v>
      </c>
      <c r="AT3">
        <v>453.74</v>
      </c>
      <c r="AU3">
        <v>156.85</v>
      </c>
      <c r="AV3" s="67">
        <v>8880.2900000000009</v>
      </c>
      <c r="AW3" s="67">
        <v>4538.2700000000004</v>
      </c>
      <c r="AX3">
        <v>0.5181</v>
      </c>
      <c r="AY3" s="67">
        <v>2717.09</v>
      </c>
      <c r="AZ3">
        <v>0.31019999999999998</v>
      </c>
      <c r="BA3">
        <v>932.64</v>
      </c>
      <c r="BB3">
        <v>0.1065</v>
      </c>
      <c r="BC3">
        <v>571.48</v>
      </c>
      <c r="BD3">
        <v>6.5199999999999994E-2</v>
      </c>
      <c r="BE3" s="67">
        <v>8759.49</v>
      </c>
      <c r="BF3" s="67">
        <v>4820.9799999999996</v>
      </c>
      <c r="BG3">
        <v>1.3434999999999999</v>
      </c>
      <c r="BH3">
        <v>0.57320000000000004</v>
      </c>
      <c r="BI3">
        <v>0.23089999999999999</v>
      </c>
      <c r="BJ3">
        <v>0.14169999999999999</v>
      </c>
      <c r="BK3">
        <v>2.1399999999999999E-2</v>
      </c>
      <c r="BL3">
        <v>3.27E-2</v>
      </c>
    </row>
    <row r="4" spans="1:64" x14ac:dyDescent="0.25">
      <c r="A4" t="s">
        <v>21</v>
      </c>
      <c r="B4">
        <v>49494</v>
      </c>
      <c r="C4">
        <v>128</v>
      </c>
      <c r="D4">
        <v>9.44</v>
      </c>
      <c r="E4" s="67">
        <v>1208.07</v>
      </c>
      <c r="F4" s="67">
        <v>1208.24</v>
      </c>
      <c r="G4">
        <v>8.9999999999999998E-4</v>
      </c>
      <c r="H4">
        <v>1.6000000000000001E-3</v>
      </c>
      <c r="I4">
        <v>1.55E-2</v>
      </c>
      <c r="J4">
        <v>5.0000000000000001E-4</v>
      </c>
      <c r="K4">
        <v>2.7000000000000001E-3</v>
      </c>
      <c r="L4">
        <v>0.94299999999999995</v>
      </c>
      <c r="M4">
        <v>3.5799999999999998E-2</v>
      </c>
      <c r="N4">
        <v>0.42299999999999999</v>
      </c>
      <c r="O4">
        <v>0</v>
      </c>
      <c r="P4">
        <v>0.1118</v>
      </c>
      <c r="Q4" s="67">
        <v>52763.59</v>
      </c>
      <c r="R4">
        <v>0.1061</v>
      </c>
      <c r="S4">
        <v>0.21210000000000001</v>
      </c>
      <c r="T4">
        <v>0.68179999999999996</v>
      </c>
      <c r="U4">
        <v>19.43</v>
      </c>
      <c r="V4">
        <v>9.14</v>
      </c>
      <c r="W4" s="67">
        <v>69245.89</v>
      </c>
      <c r="X4">
        <v>126.39</v>
      </c>
      <c r="Y4" s="67">
        <v>103419.28</v>
      </c>
      <c r="Z4">
        <v>0.93049999999999999</v>
      </c>
      <c r="AA4">
        <v>3.4000000000000002E-2</v>
      </c>
      <c r="AB4">
        <v>3.5499999999999997E-2</v>
      </c>
      <c r="AC4">
        <v>6.9500000000000006E-2</v>
      </c>
      <c r="AD4">
        <v>103.42</v>
      </c>
      <c r="AE4" s="67">
        <v>2410.66</v>
      </c>
      <c r="AF4">
        <v>298.56</v>
      </c>
      <c r="AG4" s="67">
        <v>94564.66</v>
      </c>
      <c r="AH4">
        <v>126</v>
      </c>
      <c r="AI4" s="67">
        <v>33803</v>
      </c>
      <c r="AJ4" s="67">
        <v>47487.02</v>
      </c>
      <c r="AK4">
        <v>38</v>
      </c>
      <c r="AL4">
        <v>22.58</v>
      </c>
      <c r="AM4">
        <v>27.83</v>
      </c>
      <c r="AN4">
        <v>4.0999999999999996</v>
      </c>
      <c r="AO4">
        <v>71.19</v>
      </c>
      <c r="AP4">
        <v>0.8024</v>
      </c>
      <c r="AQ4" s="67">
        <v>1211.71</v>
      </c>
      <c r="AR4" s="67">
        <v>1887.75</v>
      </c>
      <c r="AS4" s="67">
        <v>5454.8</v>
      </c>
      <c r="AT4">
        <v>290.91000000000003</v>
      </c>
      <c r="AU4">
        <v>289.14</v>
      </c>
      <c r="AV4" s="67">
        <v>9134.2800000000007</v>
      </c>
      <c r="AW4" s="67">
        <v>5744.26</v>
      </c>
      <c r="AX4">
        <v>0.62290000000000001</v>
      </c>
      <c r="AY4" s="67">
        <v>1824.03</v>
      </c>
      <c r="AZ4">
        <v>0.1978</v>
      </c>
      <c r="BA4">
        <v>981.5</v>
      </c>
      <c r="BB4">
        <v>0.10639999999999999</v>
      </c>
      <c r="BC4">
        <v>672.27</v>
      </c>
      <c r="BD4">
        <v>7.2900000000000006E-2</v>
      </c>
      <c r="BE4" s="67">
        <v>9222.06</v>
      </c>
      <c r="BF4" s="67">
        <v>5468.33</v>
      </c>
      <c r="BG4">
        <v>1.7978000000000001</v>
      </c>
      <c r="BH4">
        <v>0.52849999999999997</v>
      </c>
      <c r="BI4">
        <v>0.2447</v>
      </c>
      <c r="BJ4">
        <v>0.17979999999999999</v>
      </c>
      <c r="BK4">
        <v>3.5400000000000001E-2</v>
      </c>
      <c r="BL4">
        <v>1.1599999999999999E-2</v>
      </c>
    </row>
    <row r="5" spans="1:64" x14ac:dyDescent="0.25">
      <c r="A5" t="s">
        <v>22</v>
      </c>
      <c r="B5">
        <v>43489</v>
      </c>
      <c r="C5">
        <v>55</v>
      </c>
      <c r="D5">
        <v>494.41</v>
      </c>
      <c r="E5" s="67">
        <v>27192.81</v>
      </c>
      <c r="F5" s="67">
        <v>21265</v>
      </c>
      <c r="G5">
        <v>5.45E-2</v>
      </c>
      <c r="H5">
        <v>5.9999999999999995E-4</v>
      </c>
      <c r="I5">
        <v>0.4551</v>
      </c>
      <c r="J5">
        <v>1E-3</v>
      </c>
      <c r="K5">
        <v>3.4799999999999998E-2</v>
      </c>
      <c r="L5">
        <v>0.38009999999999999</v>
      </c>
      <c r="M5">
        <v>7.3899999999999993E-2</v>
      </c>
      <c r="N5">
        <v>0.99990000000000001</v>
      </c>
      <c r="O5">
        <v>5.6500000000000002E-2</v>
      </c>
      <c r="P5">
        <v>0.18859999999999999</v>
      </c>
      <c r="Q5" s="67">
        <v>63412.95</v>
      </c>
      <c r="R5">
        <v>0.22209999999999999</v>
      </c>
      <c r="S5">
        <v>0.17799999999999999</v>
      </c>
      <c r="T5">
        <v>0.59989999999999999</v>
      </c>
      <c r="U5">
        <v>16.84</v>
      </c>
      <c r="V5">
        <v>138</v>
      </c>
      <c r="W5" s="67">
        <v>88249.19</v>
      </c>
      <c r="X5">
        <v>196.6</v>
      </c>
      <c r="Y5" s="67">
        <v>86933.29</v>
      </c>
      <c r="Z5">
        <v>0.71240000000000003</v>
      </c>
      <c r="AA5">
        <v>0.24260000000000001</v>
      </c>
      <c r="AB5">
        <v>4.4999999999999998E-2</v>
      </c>
      <c r="AC5">
        <v>0.28760000000000002</v>
      </c>
      <c r="AD5">
        <v>86.93</v>
      </c>
      <c r="AE5" s="67">
        <v>4744.66</v>
      </c>
      <c r="AF5">
        <v>564.85</v>
      </c>
      <c r="AG5" s="67">
        <v>89734.97</v>
      </c>
      <c r="AH5">
        <v>107</v>
      </c>
      <c r="AI5" s="67">
        <v>24750</v>
      </c>
      <c r="AJ5" s="67">
        <v>38098.31</v>
      </c>
      <c r="AK5">
        <v>76</v>
      </c>
      <c r="AL5">
        <v>50.56</v>
      </c>
      <c r="AM5">
        <v>62.4</v>
      </c>
      <c r="AN5">
        <v>4.2</v>
      </c>
      <c r="AO5">
        <v>0</v>
      </c>
      <c r="AP5">
        <v>1.7097</v>
      </c>
      <c r="AQ5" s="67">
        <v>1957.32</v>
      </c>
      <c r="AR5" s="67">
        <v>2492.08</v>
      </c>
      <c r="AS5" s="67">
        <v>7613.8</v>
      </c>
      <c r="AT5">
        <v>970.79</v>
      </c>
      <c r="AU5">
        <v>741.84</v>
      </c>
      <c r="AV5" s="67">
        <v>13775.84</v>
      </c>
      <c r="AW5" s="67">
        <v>7020.04</v>
      </c>
      <c r="AX5">
        <v>0.51990000000000003</v>
      </c>
      <c r="AY5" s="67">
        <v>4224.91</v>
      </c>
      <c r="AZ5">
        <v>0.31290000000000001</v>
      </c>
      <c r="BA5">
        <v>624.96</v>
      </c>
      <c r="BB5">
        <v>4.6300000000000001E-2</v>
      </c>
      <c r="BC5" s="67">
        <v>1631.66</v>
      </c>
      <c r="BD5">
        <v>0.1208</v>
      </c>
      <c r="BE5" s="67">
        <v>13501.57</v>
      </c>
      <c r="BF5" s="67">
        <v>4453.46</v>
      </c>
      <c r="BG5">
        <v>1.7627999999999999</v>
      </c>
      <c r="BH5">
        <v>0.49419999999999997</v>
      </c>
      <c r="BI5">
        <v>0.2185</v>
      </c>
      <c r="BJ5">
        <v>0.24440000000000001</v>
      </c>
      <c r="BK5">
        <v>3.1199999999999999E-2</v>
      </c>
      <c r="BL5">
        <v>1.1599999999999999E-2</v>
      </c>
    </row>
    <row r="6" spans="1:64" x14ac:dyDescent="0.25">
      <c r="A6" t="s">
        <v>23</v>
      </c>
      <c r="B6">
        <v>45906</v>
      </c>
      <c r="C6">
        <v>174</v>
      </c>
      <c r="D6">
        <v>9.43</v>
      </c>
      <c r="E6" s="67">
        <v>1641.57</v>
      </c>
      <c r="F6" s="67">
        <v>1585.7</v>
      </c>
      <c r="G6">
        <v>0</v>
      </c>
      <c r="H6">
        <v>0</v>
      </c>
      <c r="I6">
        <v>2.8999999999999998E-3</v>
      </c>
      <c r="J6">
        <v>5.9999999999999995E-4</v>
      </c>
      <c r="K6">
        <v>4.7999999999999996E-3</v>
      </c>
      <c r="L6">
        <v>0.97360000000000002</v>
      </c>
      <c r="M6">
        <v>1.8100000000000002E-2</v>
      </c>
      <c r="N6">
        <v>0.4975</v>
      </c>
      <c r="O6">
        <v>5.9999999999999995E-4</v>
      </c>
      <c r="P6">
        <v>0.18659999999999999</v>
      </c>
      <c r="Q6" s="67">
        <v>52288.17</v>
      </c>
      <c r="R6">
        <v>0.1966</v>
      </c>
      <c r="S6">
        <v>0.2137</v>
      </c>
      <c r="T6">
        <v>0.5897</v>
      </c>
      <c r="U6">
        <v>17.350000000000001</v>
      </c>
      <c r="V6">
        <v>8.51</v>
      </c>
      <c r="W6" s="67">
        <v>83552.53</v>
      </c>
      <c r="X6">
        <v>187.67</v>
      </c>
      <c r="Y6" s="67">
        <v>120457.21</v>
      </c>
      <c r="Z6">
        <v>0.7601</v>
      </c>
      <c r="AA6">
        <v>4.8500000000000001E-2</v>
      </c>
      <c r="AB6">
        <v>0.19139999999999999</v>
      </c>
      <c r="AC6">
        <v>0.2399</v>
      </c>
      <c r="AD6">
        <v>120.46</v>
      </c>
      <c r="AE6" s="67">
        <v>3015.17</v>
      </c>
      <c r="AF6">
        <v>314.83999999999997</v>
      </c>
      <c r="AG6" s="67">
        <v>116180.65</v>
      </c>
      <c r="AH6">
        <v>251</v>
      </c>
      <c r="AI6" s="67">
        <v>32057</v>
      </c>
      <c r="AJ6" s="67">
        <v>45944.37</v>
      </c>
      <c r="AK6">
        <v>37</v>
      </c>
      <c r="AL6">
        <v>22.02</v>
      </c>
      <c r="AM6">
        <v>25.04</v>
      </c>
      <c r="AN6">
        <v>3.9</v>
      </c>
      <c r="AO6">
        <v>0</v>
      </c>
      <c r="AP6">
        <v>0.72409999999999997</v>
      </c>
      <c r="AQ6" s="67">
        <v>1235.57</v>
      </c>
      <c r="AR6" s="67">
        <v>2326.7199999999998</v>
      </c>
      <c r="AS6" s="67">
        <v>5164.0200000000004</v>
      </c>
      <c r="AT6">
        <v>610.88</v>
      </c>
      <c r="AU6">
        <v>196.56</v>
      </c>
      <c r="AV6" s="67">
        <v>9533.77</v>
      </c>
      <c r="AW6" s="67">
        <v>5771.69</v>
      </c>
      <c r="AX6">
        <v>0.59809999999999997</v>
      </c>
      <c r="AY6" s="67">
        <v>2254.85</v>
      </c>
      <c r="AZ6">
        <v>0.23369999999999999</v>
      </c>
      <c r="BA6">
        <v>873.93</v>
      </c>
      <c r="BB6">
        <v>9.06E-2</v>
      </c>
      <c r="BC6">
        <v>748.76</v>
      </c>
      <c r="BD6">
        <v>7.7600000000000002E-2</v>
      </c>
      <c r="BE6" s="67">
        <v>9649.23</v>
      </c>
      <c r="BF6" s="67">
        <v>5757.27</v>
      </c>
      <c r="BG6">
        <v>1.8355999999999999</v>
      </c>
      <c r="BH6">
        <v>0.48320000000000002</v>
      </c>
      <c r="BI6">
        <v>0.18579999999999999</v>
      </c>
      <c r="BJ6">
        <v>0.25380000000000003</v>
      </c>
      <c r="BK6">
        <v>5.6800000000000003E-2</v>
      </c>
      <c r="BL6">
        <v>2.0400000000000001E-2</v>
      </c>
    </row>
    <row r="7" spans="1:64" x14ac:dyDescent="0.25">
      <c r="A7" t="s">
        <v>24</v>
      </c>
      <c r="B7">
        <v>45757</v>
      </c>
      <c r="C7">
        <v>73</v>
      </c>
      <c r="D7">
        <v>14.42</v>
      </c>
      <c r="E7" s="67">
        <v>1052.97</v>
      </c>
      <c r="F7" s="67">
        <v>1103.49</v>
      </c>
      <c r="G7">
        <v>2E-3</v>
      </c>
      <c r="H7">
        <v>8.9999999999999998E-4</v>
      </c>
      <c r="I7">
        <v>1.15E-2</v>
      </c>
      <c r="J7">
        <v>0</v>
      </c>
      <c r="K7">
        <v>1.1599999999999999E-2</v>
      </c>
      <c r="L7">
        <v>0.97099999999999997</v>
      </c>
      <c r="M7">
        <v>3.0000000000000001E-3</v>
      </c>
      <c r="N7">
        <v>0.2702</v>
      </c>
      <c r="O7">
        <v>0</v>
      </c>
      <c r="P7">
        <v>0.1024</v>
      </c>
      <c r="Q7" s="67">
        <v>46776.82</v>
      </c>
      <c r="R7">
        <v>0.26869999999999999</v>
      </c>
      <c r="S7">
        <v>0.17910000000000001</v>
      </c>
      <c r="T7">
        <v>0.55220000000000002</v>
      </c>
      <c r="U7">
        <v>18.190000000000001</v>
      </c>
      <c r="V7">
        <v>6</v>
      </c>
      <c r="W7" s="67">
        <v>57509.67</v>
      </c>
      <c r="X7">
        <v>169.32</v>
      </c>
      <c r="Y7" s="67">
        <v>107860.87</v>
      </c>
      <c r="Z7">
        <v>0.92049999999999998</v>
      </c>
      <c r="AA7">
        <v>3.3599999999999998E-2</v>
      </c>
      <c r="AB7">
        <v>4.5900000000000003E-2</v>
      </c>
      <c r="AC7">
        <v>7.9500000000000001E-2</v>
      </c>
      <c r="AD7">
        <v>107.86</v>
      </c>
      <c r="AE7" s="67">
        <v>2682.83</v>
      </c>
      <c r="AF7">
        <v>425.22</v>
      </c>
      <c r="AG7" s="67">
        <v>106639.06</v>
      </c>
      <c r="AH7">
        <v>183</v>
      </c>
      <c r="AI7" s="67">
        <v>35549</v>
      </c>
      <c r="AJ7" s="67">
        <v>50616.79</v>
      </c>
      <c r="AK7">
        <v>31.63</v>
      </c>
      <c r="AL7">
        <v>24.54</v>
      </c>
      <c r="AM7">
        <v>24.78</v>
      </c>
      <c r="AN7">
        <v>5.05</v>
      </c>
      <c r="AO7">
        <v>0</v>
      </c>
      <c r="AP7">
        <v>0.71679999999999999</v>
      </c>
      <c r="AQ7" s="67">
        <v>1183.6099999999999</v>
      </c>
      <c r="AR7" s="67">
        <v>1787.22</v>
      </c>
      <c r="AS7" s="67">
        <v>4501.92</v>
      </c>
      <c r="AT7">
        <v>547.11</v>
      </c>
      <c r="AU7">
        <v>311.55</v>
      </c>
      <c r="AV7" s="67">
        <v>8331.4500000000007</v>
      </c>
      <c r="AW7" s="67">
        <v>4913.45</v>
      </c>
      <c r="AX7">
        <v>0.57720000000000005</v>
      </c>
      <c r="AY7" s="67">
        <v>1994.83</v>
      </c>
      <c r="AZ7">
        <v>0.23430000000000001</v>
      </c>
      <c r="BA7" s="67">
        <v>1032.02</v>
      </c>
      <c r="BB7">
        <v>0.1212</v>
      </c>
      <c r="BC7">
        <v>572.01</v>
      </c>
      <c r="BD7">
        <v>6.7199999999999996E-2</v>
      </c>
      <c r="BE7" s="67">
        <v>8512.31</v>
      </c>
      <c r="BF7" s="67">
        <v>4752.9799999999996</v>
      </c>
      <c r="BG7">
        <v>1.3035000000000001</v>
      </c>
      <c r="BH7">
        <v>0.54959999999999998</v>
      </c>
      <c r="BI7">
        <v>0.21920000000000001</v>
      </c>
      <c r="BJ7">
        <v>0.17580000000000001</v>
      </c>
      <c r="BK7">
        <v>3.1800000000000002E-2</v>
      </c>
      <c r="BL7">
        <v>2.3599999999999999E-2</v>
      </c>
    </row>
    <row r="8" spans="1:64" x14ac:dyDescent="0.25">
      <c r="A8" t="s">
        <v>25</v>
      </c>
      <c r="B8">
        <v>43497</v>
      </c>
      <c r="C8">
        <v>12</v>
      </c>
      <c r="D8">
        <v>262.77</v>
      </c>
      <c r="E8" s="67">
        <v>3153.26</v>
      </c>
      <c r="F8" s="67">
        <v>2710.39</v>
      </c>
      <c r="G8">
        <v>5.4999999999999997E-3</v>
      </c>
      <c r="H8">
        <v>4.0000000000000002E-4</v>
      </c>
      <c r="I8">
        <v>0.1275</v>
      </c>
      <c r="J8">
        <v>6.9999999999999999E-4</v>
      </c>
      <c r="K8">
        <v>2.4E-2</v>
      </c>
      <c r="L8">
        <v>0.70979999999999999</v>
      </c>
      <c r="M8">
        <v>0.13220000000000001</v>
      </c>
      <c r="N8">
        <v>0.7802</v>
      </c>
      <c r="O8">
        <v>4.3E-3</v>
      </c>
      <c r="P8">
        <v>0.17449999999999999</v>
      </c>
      <c r="Q8" s="67">
        <v>51936.32</v>
      </c>
      <c r="R8">
        <v>0.41520000000000001</v>
      </c>
      <c r="S8">
        <v>0.1384</v>
      </c>
      <c r="T8">
        <v>0.44640000000000002</v>
      </c>
      <c r="U8">
        <v>19.43</v>
      </c>
      <c r="V8">
        <v>33.6</v>
      </c>
      <c r="W8" s="67">
        <v>56242.33</v>
      </c>
      <c r="X8">
        <v>93.67</v>
      </c>
      <c r="Y8" s="67">
        <v>70857.58</v>
      </c>
      <c r="Z8">
        <v>0.6825</v>
      </c>
      <c r="AA8">
        <v>0.26290000000000002</v>
      </c>
      <c r="AB8">
        <v>5.4600000000000003E-2</v>
      </c>
      <c r="AC8">
        <v>0.3175</v>
      </c>
      <c r="AD8">
        <v>70.86</v>
      </c>
      <c r="AE8" s="67">
        <v>2423.4</v>
      </c>
      <c r="AF8">
        <v>363.42</v>
      </c>
      <c r="AG8" s="67">
        <v>70999.27</v>
      </c>
      <c r="AH8">
        <v>45</v>
      </c>
      <c r="AI8" s="67">
        <v>24235</v>
      </c>
      <c r="AJ8" s="67">
        <v>38261.629999999997</v>
      </c>
      <c r="AK8">
        <v>55.5</v>
      </c>
      <c r="AL8">
        <v>31.71</v>
      </c>
      <c r="AM8">
        <v>36.24</v>
      </c>
      <c r="AN8">
        <v>3.8</v>
      </c>
      <c r="AO8">
        <v>0</v>
      </c>
      <c r="AP8">
        <v>0.82669999999999999</v>
      </c>
      <c r="AQ8" s="67">
        <v>1324.38</v>
      </c>
      <c r="AR8" s="67">
        <v>2052.79</v>
      </c>
      <c r="AS8" s="67">
        <v>6835.07</v>
      </c>
      <c r="AT8">
        <v>520.99</v>
      </c>
      <c r="AU8">
        <v>328.04</v>
      </c>
      <c r="AV8" s="67">
        <v>11061.29</v>
      </c>
      <c r="AW8" s="67">
        <v>6533.39</v>
      </c>
      <c r="AX8">
        <v>0.63429999999999997</v>
      </c>
      <c r="AY8" s="67">
        <v>1936.49</v>
      </c>
      <c r="AZ8">
        <v>0.188</v>
      </c>
      <c r="BA8">
        <v>629.02</v>
      </c>
      <c r="BB8">
        <v>6.1100000000000002E-2</v>
      </c>
      <c r="BC8" s="67">
        <v>1201.05</v>
      </c>
      <c r="BD8">
        <v>0.1166</v>
      </c>
      <c r="BE8" s="67">
        <v>10299.950000000001</v>
      </c>
      <c r="BF8" s="67">
        <v>5470.77</v>
      </c>
      <c r="BG8">
        <v>2.2263000000000002</v>
      </c>
      <c r="BH8">
        <v>0.57030000000000003</v>
      </c>
      <c r="BI8">
        <v>0.20710000000000001</v>
      </c>
      <c r="BJ8">
        <v>0.1825</v>
      </c>
      <c r="BK8">
        <v>2.9100000000000001E-2</v>
      </c>
      <c r="BL8">
        <v>1.11E-2</v>
      </c>
    </row>
    <row r="9" spans="1:64" x14ac:dyDescent="0.25">
      <c r="A9" t="s">
        <v>26</v>
      </c>
      <c r="B9">
        <v>46847</v>
      </c>
      <c r="C9">
        <v>98</v>
      </c>
      <c r="D9">
        <v>16.600000000000001</v>
      </c>
      <c r="E9" s="67">
        <v>1627.21</v>
      </c>
      <c r="F9" s="67">
        <v>1660.45</v>
      </c>
      <c r="G9">
        <v>1.6999999999999999E-3</v>
      </c>
      <c r="H9">
        <v>5.9999999999999995E-4</v>
      </c>
      <c r="I9">
        <v>5.5999999999999999E-3</v>
      </c>
      <c r="J9">
        <v>1.5E-3</v>
      </c>
      <c r="K9">
        <v>1.1599999999999999E-2</v>
      </c>
      <c r="L9">
        <v>0.96909999999999996</v>
      </c>
      <c r="M9">
        <v>9.9000000000000008E-3</v>
      </c>
      <c r="N9">
        <v>0.38369999999999999</v>
      </c>
      <c r="O9">
        <v>2.3E-3</v>
      </c>
      <c r="P9">
        <v>0.1205</v>
      </c>
      <c r="Q9" s="67">
        <v>44978.67</v>
      </c>
      <c r="R9">
        <v>0.31819999999999998</v>
      </c>
      <c r="S9">
        <v>0.1636</v>
      </c>
      <c r="T9">
        <v>0.51819999999999999</v>
      </c>
      <c r="U9">
        <v>18.670000000000002</v>
      </c>
      <c r="V9">
        <v>13.43</v>
      </c>
      <c r="W9" s="67">
        <v>59378.41</v>
      </c>
      <c r="X9">
        <v>117.56</v>
      </c>
      <c r="Y9" s="67">
        <v>105105.64</v>
      </c>
      <c r="Z9">
        <v>0.93369999999999997</v>
      </c>
      <c r="AA9">
        <v>3.6499999999999998E-2</v>
      </c>
      <c r="AB9">
        <v>2.9700000000000001E-2</v>
      </c>
      <c r="AC9">
        <v>6.6299999999999998E-2</v>
      </c>
      <c r="AD9">
        <v>105.11</v>
      </c>
      <c r="AE9" s="67">
        <v>2359.17</v>
      </c>
      <c r="AF9">
        <v>302.52999999999997</v>
      </c>
      <c r="AG9" s="67">
        <v>94676.800000000003</v>
      </c>
      <c r="AH9">
        <v>127</v>
      </c>
      <c r="AI9" s="67">
        <v>34705</v>
      </c>
      <c r="AJ9" s="67">
        <v>49480.85</v>
      </c>
      <c r="AK9">
        <v>37</v>
      </c>
      <c r="AL9">
        <v>22</v>
      </c>
      <c r="AM9">
        <v>22</v>
      </c>
      <c r="AN9">
        <v>4.7</v>
      </c>
      <c r="AO9" s="67">
        <v>1403.21</v>
      </c>
      <c r="AP9">
        <v>1.3822000000000001</v>
      </c>
      <c r="AQ9" s="67">
        <v>1012.59</v>
      </c>
      <c r="AR9" s="67">
        <v>2045.34</v>
      </c>
      <c r="AS9" s="67">
        <v>5172.88</v>
      </c>
      <c r="AT9">
        <v>462.79</v>
      </c>
      <c r="AU9">
        <v>214.38</v>
      </c>
      <c r="AV9" s="67">
        <v>8907.99</v>
      </c>
      <c r="AW9" s="67">
        <v>5749.17</v>
      </c>
      <c r="AX9">
        <v>0.56040000000000001</v>
      </c>
      <c r="AY9" s="67">
        <v>3031.67</v>
      </c>
      <c r="AZ9">
        <v>0.29549999999999998</v>
      </c>
      <c r="BA9">
        <v>897.97</v>
      </c>
      <c r="BB9">
        <v>8.7499999999999994E-2</v>
      </c>
      <c r="BC9">
        <v>580</v>
      </c>
      <c r="BD9">
        <v>5.6500000000000002E-2</v>
      </c>
      <c r="BE9" s="67">
        <v>10258.81</v>
      </c>
      <c r="BF9" s="67">
        <v>6136.31</v>
      </c>
      <c r="BG9">
        <v>1.9971000000000001</v>
      </c>
      <c r="BH9">
        <v>0.50170000000000003</v>
      </c>
      <c r="BI9">
        <v>0.19409999999999999</v>
      </c>
      <c r="BJ9">
        <v>0.21490000000000001</v>
      </c>
      <c r="BK9">
        <v>6.6400000000000001E-2</v>
      </c>
      <c r="BL9">
        <v>2.29E-2</v>
      </c>
    </row>
    <row r="10" spans="1:64" x14ac:dyDescent="0.25">
      <c r="A10" t="s">
        <v>27</v>
      </c>
      <c r="B10">
        <v>45195</v>
      </c>
      <c r="C10">
        <v>19</v>
      </c>
      <c r="D10">
        <v>206.85</v>
      </c>
      <c r="E10" s="67">
        <v>3930.1</v>
      </c>
      <c r="F10" s="67">
        <v>3678.99</v>
      </c>
      <c r="G10">
        <v>1.03E-2</v>
      </c>
      <c r="H10">
        <v>0</v>
      </c>
      <c r="I10">
        <v>2.2800000000000001E-2</v>
      </c>
      <c r="J10">
        <v>2.3E-3</v>
      </c>
      <c r="K10">
        <v>0.1235</v>
      </c>
      <c r="L10">
        <v>0.80210000000000004</v>
      </c>
      <c r="M10">
        <v>3.9E-2</v>
      </c>
      <c r="N10">
        <v>0.2147</v>
      </c>
      <c r="O10">
        <v>1.09E-2</v>
      </c>
      <c r="P10">
        <v>0.14810000000000001</v>
      </c>
      <c r="Q10" s="67">
        <v>62448.79</v>
      </c>
      <c r="R10">
        <v>8.5699999999999998E-2</v>
      </c>
      <c r="S10">
        <v>0.21629999999999999</v>
      </c>
      <c r="T10">
        <v>0.69799999999999995</v>
      </c>
      <c r="U10">
        <v>20.92</v>
      </c>
      <c r="V10">
        <v>17.75</v>
      </c>
      <c r="W10" s="67">
        <v>92885.75</v>
      </c>
      <c r="X10">
        <v>216.08</v>
      </c>
      <c r="Y10" s="67">
        <v>136220.98000000001</v>
      </c>
      <c r="Z10">
        <v>0.79559999999999997</v>
      </c>
      <c r="AA10">
        <v>0.1787</v>
      </c>
      <c r="AB10">
        <v>2.5600000000000001E-2</v>
      </c>
      <c r="AC10">
        <v>0.2044</v>
      </c>
      <c r="AD10">
        <v>136.22</v>
      </c>
      <c r="AE10" s="67">
        <v>5258.35</v>
      </c>
      <c r="AF10">
        <v>693.72</v>
      </c>
      <c r="AG10" s="67">
        <v>149903.57</v>
      </c>
      <c r="AH10">
        <v>414</v>
      </c>
      <c r="AI10" s="67">
        <v>38576</v>
      </c>
      <c r="AJ10" s="67">
        <v>56170.03</v>
      </c>
      <c r="AK10">
        <v>70.08</v>
      </c>
      <c r="AL10">
        <v>37.33</v>
      </c>
      <c r="AM10">
        <v>39.74</v>
      </c>
      <c r="AN10">
        <v>5.2</v>
      </c>
      <c r="AO10">
        <v>0</v>
      </c>
      <c r="AP10">
        <v>0.89490000000000003</v>
      </c>
      <c r="AQ10" s="67">
        <v>1106.9100000000001</v>
      </c>
      <c r="AR10" s="67">
        <v>1843.89</v>
      </c>
      <c r="AS10" s="67">
        <v>5894.81</v>
      </c>
      <c r="AT10">
        <v>535.54</v>
      </c>
      <c r="AU10">
        <v>469.5</v>
      </c>
      <c r="AV10" s="67">
        <v>9850.64</v>
      </c>
      <c r="AW10" s="67">
        <v>4217.88</v>
      </c>
      <c r="AX10">
        <v>0.433</v>
      </c>
      <c r="AY10" s="67">
        <v>3951.57</v>
      </c>
      <c r="AZ10">
        <v>0.40570000000000001</v>
      </c>
      <c r="BA10" s="67">
        <v>1126.77</v>
      </c>
      <c r="BB10">
        <v>0.1157</v>
      </c>
      <c r="BC10">
        <v>444.03</v>
      </c>
      <c r="BD10">
        <v>4.5600000000000002E-2</v>
      </c>
      <c r="BE10" s="67">
        <v>9740.25</v>
      </c>
      <c r="BF10" s="67">
        <v>3642.99</v>
      </c>
      <c r="BG10">
        <v>0.75980000000000003</v>
      </c>
      <c r="BH10">
        <v>0.56859999999999999</v>
      </c>
      <c r="BI10">
        <v>0.24399999999999999</v>
      </c>
      <c r="BJ10">
        <v>0.1482</v>
      </c>
      <c r="BK10">
        <v>2.4400000000000002E-2</v>
      </c>
      <c r="BL10">
        <v>1.47E-2</v>
      </c>
    </row>
    <row r="11" spans="1:64" x14ac:dyDescent="0.25">
      <c r="A11" t="s">
        <v>28</v>
      </c>
      <c r="B11">
        <v>49759</v>
      </c>
      <c r="C11">
        <v>68</v>
      </c>
      <c r="D11">
        <v>17.04</v>
      </c>
      <c r="E11" s="67">
        <v>1159.03</v>
      </c>
      <c r="F11" s="67">
        <v>1230.74</v>
      </c>
      <c r="G11">
        <v>6.8999999999999999E-3</v>
      </c>
      <c r="H11">
        <v>8.0000000000000004E-4</v>
      </c>
      <c r="I11">
        <v>3.3E-3</v>
      </c>
      <c r="J11">
        <v>0</v>
      </c>
      <c r="K11">
        <v>6.7000000000000002E-3</v>
      </c>
      <c r="L11">
        <v>0.9637</v>
      </c>
      <c r="M11">
        <v>1.8700000000000001E-2</v>
      </c>
      <c r="N11">
        <v>0.14299999999999999</v>
      </c>
      <c r="O11">
        <v>8.0000000000000004E-4</v>
      </c>
      <c r="P11">
        <v>0.1186</v>
      </c>
      <c r="Q11" s="67">
        <v>62410.39</v>
      </c>
      <c r="R11">
        <v>0.1143</v>
      </c>
      <c r="S11">
        <v>0.1429</v>
      </c>
      <c r="T11">
        <v>0.7429</v>
      </c>
      <c r="U11">
        <v>20.239999999999998</v>
      </c>
      <c r="V11">
        <v>8.09</v>
      </c>
      <c r="W11" s="67">
        <v>71530.78</v>
      </c>
      <c r="X11">
        <v>140.4</v>
      </c>
      <c r="Y11" s="67">
        <v>123233.7</v>
      </c>
      <c r="Z11">
        <v>0.76180000000000003</v>
      </c>
      <c r="AA11">
        <v>0.21260000000000001</v>
      </c>
      <c r="AB11">
        <v>2.5600000000000001E-2</v>
      </c>
      <c r="AC11">
        <v>0.2382</v>
      </c>
      <c r="AD11">
        <v>123.23</v>
      </c>
      <c r="AE11" s="67">
        <v>2943.52</v>
      </c>
      <c r="AF11">
        <v>282.62</v>
      </c>
      <c r="AG11" s="67">
        <v>121499.25</v>
      </c>
      <c r="AH11">
        <v>282</v>
      </c>
      <c r="AI11" s="67">
        <v>41637</v>
      </c>
      <c r="AJ11" s="67">
        <v>58680</v>
      </c>
      <c r="AK11">
        <v>33.1</v>
      </c>
      <c r="AL11">
        <v>22.71</v>
      </c>
      <c r="AM11">
        <v>27</v>
      </c>
      <c r="AN11">
        <v>5.5</v>
      </c>
      <c r="AO11" s="67">
        <v>1626.52</v>
      </c>
      <c r="AP11">
        <v>1.0871999999999999</v>
      </c>
      <c r="AQ11" s="67">
        <v>1100.4000000000001</v>
      </c>
      <c r="AR11" s="67">
        <v>1678.44</v>
      </c>
      <c r="AS11" s="67">
        <v>5491.21</v>
      </c>
      <c r="AT11">
        <v>308.38</v>
      </c>
      <c r="AU11">
        <v>310.14999999999998</v>
      </c>
      <c r="AV11" s="67">
        <v>8888.59</v>
      </c>
      <c r="AW11" s="67">
        <v>3982.42</v>
      </c>
      <c r="AX11">
        <v>0.45279999999999998</v>
      </c>
      <c r="AY11" s="67">
        <v>3484.41</v>
      </c>
      <c r="AZ11">
        <v>0.3962</v>
      </c>
      <c r="BA11" s="67">
        <v>1011.51</v>
      </c>
      <c r="BB11">
        <v>0.115</v>
      </c>
      <c r="BC11">
        <v>316.2</v>
      </c>
      <c r="BD11">
        <v>3.5999999999999997E-2</v>
      </c>
      <c r="BE11" s="67">
        <v>8794.5499999999993</v>
      </c>
      <c r="BF11" s="67">
        <v>4112.55</v>
      </c>
      <c r="BG11">
        <v>1.0108999999999999</v>
      </c>
      <c r="BH11">
        <v>0.6512</v>
      </c>
      <c r="BI11">
        <v>0.1893</v>
      </c>
      <c r="BJ11">
        <v>0.11260000000000001</v>
      </c>
      <c r="BK11">
        <v>4.6800000000000001E-2</v>
      </c>
      <c r="BL11">
        <v>0</v>
      </c>
    </row>
    <row r="12" spans="1:64" x14ac:dyDescent="0.25">
      <c r="A12" t="s">
        <v>29</v>
      </c>
      <c r="B12">
        <v>46623</v>
      </c>
      <c r="C12">
        <v>65</v>
      </c>
      <c r="D12">
        <v>9.31</v>
      </c>
      <c r="E12">
        <v>604.97</v>
      </c>
      <c r="F12">
        <v>699.71</v>
      </c>
      <c r="G12">
        <v>0</v>
      </c>
      <c r="H12">
        <v>0</v>
      </c>
      <c r="I12">
        <v>0</v>
      </c>
      <c r="J12">
        <v>0</v>
      </c>
      <c r="K12">
        <v>1.9699999999999999E-2</v>
      </c>
      <c r="L12">
        <v>0.97719999999999996</v>
      </c>
      <c r="M12">
        <v>3.0999999999999999E-3</v>
      </c>
      <c r="N12">
        <v>0.38140000000000002</v>
      </c>
      <c r="O12">
        <v>0</v>
      </c>
      <c r="P12">
        <v>0.15429999999999999</v>
      </c>
      <c r="Q12" s="67">
        <v>50434.47</v>
      </c>
      <c r="R12">
        <v>0.2069</v>
      </c>
      <c r="S12">
        <v>0.18970000000000001</v>
      </c>
      <c r="T12">
        <v>0.60340000000000005</v>
      </c>
      <c r="U12">
        <v>14.76</v>
      </c>
      <c r="V12">
        <v>3.83</v>
      </c>
      <c r="W12" s="67">
        <v>106115.4</v>
      </c>
      <c r="X12">
        <v>154.59</v>
      </c>
      <c r="Y12" s="67">
        <v>105537.5</v>
      </c>
      <c r="Z12">
        <v>0.89639999999999997</v>
      </c>
      <c r="AA12">
        <v>5.62E-2</v>
      </c>
      <c r="AB12">
        <v>4.7399999999999998E-2</v>
      </c>
      <c r="AC12">
        <v>0.1036</v>
      </c>
      <c r="AD12">
        <v>105.54</v>
      </c>
      <c r="AE12" s="67">
        <v>2437.1799999999998</v>
      </c>
      <c r="AF12">
        <v>340.67</v>
      </c>
      <c r="AG12" s="67">
        <v>81799.83</v>
      </c>
      <c r="AH12">
        <v>73</v>
      </c>
      <c r="AI12" s="67">
        <v>31458</v>
      </c>
      <c r="AJ12" s="67">
        <v>43638.06</v>
      </c>
      <c r="AK12">
        <v>34.880000000000003</v>
      </c>
      <c r="AL12">
        <v>22.47</v>
      </c>
      <c r="AM12">
        <v>23.09</v>
      </c>
      <c r="AN12">
        <v>4.8</v>
      </c>
      <c r="AO12" s="67">
        <v>1860.13</v>
      </c>
      <c r="AP12">
        <v>1.7870999999999999</v>
      </c>
      <c r="AQ12" s="67">
        <v>1162.3499999999999</v>
      </c>
      <c r="AR12" s="67">
        <v>1896.7</v>
      </c>
      <c r="AS12" s="67">
        <v>6156.68</v>
      </c>
      <c r="AT12">
        <v>432.46</v>
      </c>
      <c r="AU12">
        <v>254.33</v>
      </c>
      <c r="AV12" s="67">
        <v>9902.56</v>
      </c>
      <c r="AW12" s="67">
        <v>5652.87</v>
      </c>
      <c r="AX12">
        <v>0.50480000000000003</v>
      </c>
      <c r="AY12" s="67">
        <v>3188.4</v>
      </c>
      <c r="AZ12">
        <v>0.28470000000000001</v>
      </c>
      <c r="BA12" s="67">
        <v>1654.47</v>
      </c>
      <c r="BB12">
        <v>0.1477</v>
      </c>
      <c r="BC12">
        <v>702.44</v>
      </c>
      <c r="BD12">
        <v>6.2700000000000006E-2</v>
      </c>
      <c r="BE12" s="67">
        <v>11198.19</v>
      </c>
      <c r="BF12" s="67">
        <v>6937.97</v>
      </c>
      <c r="BG12">
        <v>2.3294999999999999</v>
      </c>
      <c r="BH12">
        <v>0.58230000000000004</v>
      </c>
      <c r="BI12">
        <v>0.20100000000000001</v>
      </c>
      <c r="BJ12">
        <v>0.15909999999999999</v>
      </c>
      <c r="BK12">
        <v>3.2099999999999997E-2</v>
      </c>
      <c r="BL12">
        <v>2.5499999999999998E-2</v>
      </c>
    </row>
    <row r="13" spans="1:64" x14ac:dyDescent="0.25">
      <c r="A13" t="s">
        <v>30</v>
      </c>
      <c r="B13">
        <v>48207</v>
      </c>
      <c r="C13">
        <v>74</v>
      </c>
      <c r="D13">
        <v>59.04</v>
      </c>
      <c r="E13" s="67">
        <v>4369.16</v>
      </c>
      <c r="F13" s="67">
        <v>4261.78</v>
      </c>
      <c r="G13">
        <v>1.6400000000000001E-2</v>
      </c>
      <c r="H13">
        <v>0</v>
      </c>
      <c r="I13">
        <v>1.2800000000000001E-2</v>
      </c>
      <c r="J13">
        <v>5.9999999999999995E-4</v>
      </c>
      <c r="K13">
        <v>4.0399999999999998E-2</v>
      </c>
      <c r="L13">
        <v>0.90639999999999998</v>
      </c>
      <c r="M13">
        <v>2.3300000000000001E-2</v>
      </c>
      <c r="N13">
        <v>0.15040000000000001</v>
      </c>
      <c r="O13">
        <v>4.7999999999999996E-3</v>
      </c>
      <c r="P13">
        <v>9.3600000000000003E-2</v>
      </c>
      <c r="Q13" s="67">
        <v>59375.3</v>
      </c>
      <c r="R13">
        <v>0.19550000000000001</v>
      </c>
      <c r="S13">
        <v>0.2273</v>
      </c>
      <c r="T13">
        <v>0.57730000000000004</v>
      </c>
      <c r="U13">
        <v>21.47</v>
      </c>
      <c r="V13">
        <v>19.399999999999999</v>
      </c>
      <c r="W13" s="67">
        <v>87155.07</v>
      </c>
      <c r="X13">
        <v>217.23</v>
      </c>
      <c r="Y13" s="67">
        <v>188664.72</v>
      </c>
      <c r="Z13">
        <v>0.85350000000000004</v>
      </c>
      <c r="AA13">
        <v>0.12330000000000001</v>
      </c>
      <c r="AB13">
        <v>2.3199999999999998E-2</v>
      </c>
      <c r="AC13">
        <v>0.14649999999999999</v>
      </c>
      <c r="AD13">
        <v>188.66</v>
      </c>
      <c r="AE13" s="67">
        <v>6643.81</v>
      </c>
      <c r="AF13">
        <v>778.61</v>
      </c>
      <c r="AG13" s="67">
        <v>221665.45</v>
      </c>
      <c r="AH13">
        <v>554</v>
      </c>
      <c r="AI13" s="67">
        <v>49865</v>
      </c>
      <c r="AJ13" s="67">
        <v>85261.58</v>
      </c>
      <c r="AK13">
        <v>69.2</v>
      </c>
      <c r="AL13">
        <v>34.340000000000003</v>
      </c>
      <c r="AM13">
        <v>34.86</v>
      </c>
      <c r="AN13">
        <v>2.1</v>
      </c>
      <c r="AO13">
        <v>0</v>
      </c>
      <c r="AP13">
        <v>0.52259999999999995</v>
      </c>
      <c r="AQ13" s="67">
        <v>1178.69</v>
      </c>
      <c r="AR13" s="67">
        <v>1927.46</v>
      </c>
      <c r="AS13" s="67">
        <v>5593.08</v>
      </c>
      <c r="AT13">
        <v>543.79</v>
      </c>
      <c r="AU13">
        <v>146.97999999999999</v>
      </c>
      <c r="AV13" s="67">
        <v>9390</v>
      </c>
      <c r="AW13" s="67">
        <v>2566.36</v>
      </c>
      <c r="AX13">
        <v>0.30630000000000002</v>
      </c>
      <c r="AY13" s="67">
        <v>4948.8999999999996</v>
      </c>
      <c r="AZ13">
        <v>0.59060000000000001</v>
      </c>
      <c r="BA13">
        <v>542.08000000000004</v>
      </c>
      <c r="BB13">
        <v>6.4699999999999994E-2</v>
      </c>
      <c r="BC13">
        <v>322.33999999999997</v>
      </c>
      <c r="BD13">
        <v>3.85E-2</v>
      </c>
      <c r="BE13" s="67">
        <v>8379.67</v>
      </c>
      <c r="BF13" s="67">
        <v>1289.07</v>
      </c>
      <c r="BG13">
        <v>0.13650000000000001</v>
      </c>
      <c r="BH13">
        <v>0.58909999999999996</v>
      </c>
      <c r="BI13">
        <v>0.2283</v>
      </c>
      <c r="BJ13">
        <v>0.13700000000000001</v>
      </c>
      <c r="BK13">
        <v>2.9499999999999998E-2</v>
      </c>
      <c r="BL13">
        <v>1.61E-2</v>
      </c>
    </row>
    <row r="14" spans="1:64" x14ac:dyDescent="0.25">
      <c r="A14" t="s">
        <v>31</v>
      </c>
      <c r="B14">
        <v>48991</v>
      </c>
      <c r="C14">
        <v>65</v>
      </c>
      <c r="D14">
        <v>9.86</v>
      </c>
      <c r="E14">
        <v>640.98</v>
      </c>
      <c r="F14">
        <v>671.24</v>
      </c>
      <c r="G14">
        <v>4.4999999999999997E-3</v>
      </c>
      <c r="H14">
        <v>0</v>
      </c>
      <c r="I14">
        <v>6.8999999999999999E-3</v>
      </c>
      <c r="J14">
        <v>1.5E-3</v>
      </c>
      <c r="K14">
        <v>2.9499999999999998E-2</v>
      </c>
      <c r="L14">
        <v>0.93079999999999996</v>
      </c>
      <c r="M14">
        <v>2.6800000000000001E-2</v>
      </c>
      <c r="N14">
        <v>0.35170000000000001</v>
      </c>
      <c r="O14">
        <v>0</v>
      </c>
      <c r="P14">
        <v>0.1595</v>
      </c>
      <c r="Q14" s="67">
        <v>47047.33</v>
      </c>
      <c r="R14">
        <v>0.30609999999999998</v>
      </c>
      <c r="S14">
        <v>8.1600000000000006E-2</v>
      </c>
      <c r="T14">
        <v>0.61219999999999997</v>
      </c>
      <c r="U14">
        <v>17.579999999999998</v>
      </c>
      <c r="V14">
        <v>8.43</v>
      </c>
      <c r="W14" s="67">
        <v>59888.32</v>
      </c>
      <c r="X14">
        <v>73.3</v>
      </c>
      <c r="Y14" s="67">
        <v>119646.79</v>
      </c>
      <c r="Z14">
        <v>0.90239999999999998</v>
      </c>
      <c r="AA14">
        <v>6.5799999999999997E-2</v>
      </c>
      <c r="AB14">
        <v>3.1800000000000002E-2</v>
      </c>
      <c r="AC14">
        <v>9.7600000000000006E-2</v>
      </c>
      <c r="AD14">
        <v>119.65</v>
      </c>
      <c r="AE14" s="67">
        <v>2822.12</v>
      </c>
      <c r="AF14">
        <v>388.49</v>
      </c>
      <c r="AG14" s="67">
        <v>98209.46</v>
      </c>
      <c r="AH14">
        <v>141</v>
      </c>
      <c r="AI14" s="67">
        <v>32460</v>
      </c>
      <c r="AJ14" s="67">
        <v>45325.599999999999</v>
      </c>
      <c r="AK14">
        <v>40.700000000000003</v>
      </c>
      <c r="AL14">
        <v>22.2</v>
      </c>
      <c r="AM14">
        <v>34.39</v>
      </c>
      <c r="AN14">
        <v>3.9</v>
      </c>
      <c r="AO14" s="67">
        <v>1703.6</v>
      </c>
      <c r="AP14">
        <v>1.4128000000000001</v>
      </c>
      <c r="AQ14" s="67">
        <v>1522.65</v>
      </c>
      <c r="AR14" s="67">
        <v>2065.5500000000002</v>
      </c>
      <c r="AS14" s="67">
        <v>5622.57</v>
      </c>
      <c r="AT14">
        <v>345.74</v>
      </c>
      <c r="AU14">
        <v>612.54</v>
      </c>
      <c r="AV14" s="67">
        <v>10169.030000000001</v>
      </c>
      <c r="AW14" s="67">
        <v>5384.93</v>
      </c>
      <c r="AX14">
        <v>0.5242</v>
      </c>
      <c r="AY14" s="67">
        <v>3333.2</v>
      </c>
      <c r="AZ14">
        <v>0.32450000000000001</v>
      </c>
      <c r="BA14" s="67">
        <v>1000.72</v>
      </c>
      <c r="BB14">
        <v>9.74E-2</v>
      </c>
      <c r="BC14">
        <v>553.89</v>
      </c>
      <c r="BD14">
        <v>5.3900000000000003E-2</v>
      </c>
      <c r="BE14" s="67">
        <v>10272.74</v>
      </c>
      <c r="BF14" s="67">
        <v>5072.75</v>
      </c>
      <c r="BG14">
        <v>1.6396999999999999</v>
      </c>
      <c r="BH14">
        <v>0.53369999999999995</v>
      </c>
      <c r="BI14">
        <v>0.20669999999999999</v>
      </c>
      <c r="BJ14">
        <v>0.2029</v>
      </c>
      <c r="BK14">
        <v>3.8600000000000002E-2</v>
      </c>
      <c r="BL14">
        <v>1.8100000000000002E-2</v>
      </c>
    </row>
    <row r="15" spans="1:64" x14ac:dyDescent="0.25">
      <c r="A15" t="s">
        <v>32</v>
      </c>
      <c r="B15">
        <v>47415</v>
      </c>
      <c r="C15">
        <v>61</v>
      </c>
      <c r="D15">
        <v>7.83</v>
      </c>
      <c r="E15">
        <v>477.53</v>
      </c>
      <c r="F15">
        <v>556.70000000000005</v>
      </c>
      <c r="G15">
        <v>5.4000000000000003E-3</v>
      </c>
      <c r="H15">
        <v>0</v>
      </c>
      <c r="I15">
        <v>8.0000000000000002E-3</v>
      </c>
      <c r="J15">
        <v>1.8E-3</v>
      </c>
      <c r="K15">
        <v>4.6699999999999998E-2</v>
      </c>
      <c r="L15">
        <v>0.90590000000000004</v>
      </c>
      <c r="M15">
        <v>3.2300000000000002E-2</v>
      </c>
      <c r="N15">
        <v>0.34889999999999999</v>
      </c>
      <c r="O15">
        <v>0</v>
      </c>
      <c r="P15">
        <v>9.1700000000000004E-2</v>
      </c>
      <c r="Q15" s="67">
        <v>50071.38</v>
      </c>
      <c r="R15">
        <v>0.36359999999999998</v>
      </c>
      <c r="S15">
        <v>0.13639999999999999</v>
      </c>
      <c r="T15">
        <v>0.5</v>
      </c>
      <c r="U15">
        <v>18.62</v>
      </c>
      <c r="V15">
        <v>4.17</v>
      </c>
      <c r="W15" s="67">
        <v>78219.13</v>
      </c>
      <c r="X15">
        <v>114.42</v>
      </c>
      <c r="Y15" s="67">
        <v>206940.95</v>
      </c>
      <c r="Z15">
        <v>0.78669999999999995</v>
      </c>
      <c r="AA15">
        <v>8.4500000000000006E-2</v>
      </c>
      <c r="AB15">
        <v>0.1288</v>
      </c>
      <c r="AC15">
        <v>0.21329999999999999</v>
      </c>
      <c r="AD15">
        <v>206.94</v>
      </c>
      <c r="AE15" s="67">
        <v>5730.32</v>
      </c>
      <c r="AF15">
        <v>574.79999999999995</v>
      </c>
      <c r="AG15" s="67">
        <v>133931.23000000001</v>
      </c>
      <c r="AH15">
        <v>339</v>
      </c>
      <c r="AI15" s="67">
        <v>34925</v>
      </c>
      <c r="AJ15" s="67">
        <v>55183.62</v>
      </c>
      <c r="AK15">
        <v>30.22</v>
      </c>
      <c r="AL15">
        <v>27.32</v>
      </c>
      <c r="AM15">
        <v>27.31</v>
      </c>
      <c r="AN15">
        <v>5.0999999999999996</v>
      </c>
      <c r="AO15" s="67">
        <v>1620.41</v>
      </c>
      <c r="AP15">
        <v>1.3778999999999999</v>
      </c>
      <c r="AQ15" s="67">
        <v>1433.35</v>
      </c>
      <c r="AR15" s="67">
        <v>2090.64</v>
      </c>
      <c r="AS15" s="67">
        <v>5076.07</v>
      </c>
      <c r="AT15">
        <v>411.23</v>
      </c>
      <c r="AU15">
        <v>362.89</v>
      </c>
      <c r="AV15" s="67">
        <v>9374.17</v>
      </c>
      <c r="AW15" s="67">
        <v>3586.61</v>
      </c>
      <c r="AX15">
        <v>0.31919999999999998</v>
      </c>
      <c r="AY15" s="67">
        <v>5140.63</v>
      </c>
      <c r="AZ15">
        <v>0.45750000000000002</v>
      </c>
      <c r="BA15" s="67">
        <v>1988.24</v>
      </c>
      <c r="BB15">
        <v>0.17699999999999999</v>
      </c>
      <c r="BC15">
        <v>520.1</v>
      </c>
      <c r="BD15">
        <v>4.6300000000000001E-2</v>
      </c>
      <c r="BE15" s="67">
        <v>11235.57</v>
      </c>
      <c r="BF15" s="67">
        <v>4257.3500000000004</v>
      </c>
      <c r="BG15">
        <v>0.84</v>
      </c>
      <c r="BH15">
        <v>0.53939999999999999</v>
      </c>
      <c r="BI15">
        <v>0.2157</v>
      </c>
      <c r="BJ15">
        <v>0.1779</v>
      </c>
      <c r="BK15">
        <v>4.4400000000000002E-2</v>
      </c>
      <c r="BL15">
        <v>2.2499999999999999E-2</v>
      </c>
    </row>
    <row r="16" spans="1:64" x14ac:dyDescent="0.25">
      <c r="A16" t="s">
        <v>33</v>
      </c>
      <c r="B16">
        <v>46631</v>
      </c>
      <c r="C16">
        <v>60</v>
      </c>
      <c r="D16">
        <v>17.600000000000001</v>
      </c>
      <c r="E16" s="67">
        <v>1056</v>
      </c>
      <c r="F16" s="67">
        <v>1118.95</v>
      </c>
      <c r="G16">
        <v>5.4000000000000003E-3</v>
      </c>
      <c r="H16">
        <v>8.9999999999999998E-4</v>
      </c>
      <c r="I16">
        <v>4.8999999999999998E-3</v>
      </c>
      <c r="J16">
        <v>0</v>
      </c>
      <c r="K16">
        <v>7.1999999999999998E-3</v>
      </c>
      <c r="L16">
        <v>0.95750000000000002</v>
      </c>
      <c r="M16">
        <v>2.4199999999999999E-2</v>
      </c>
      <c r="N16">
        <v>0.28949999999999998</v>
      </c>
      <c r="O16">
        <v>1.8E-3</v>
      </c>
      <c r="P16">
        <v>0.1144</v>
      </c>
      <c r="Q16" s="67">
        <v>53386.39</v>
      </c>
      <c r="R16">
        <v>0.1515</v>
      </c>
      <c r="S16">
        <v>0.1515</v>
      </c>
      <c r="T16">
        <v>0.69699999999999995</v>
      </c>
      <c r="U16">
        <v>16.760000000000002</v>
      </c>
      <c r="V16">
        <v>7.82</v>
      </c>
      <c r="W16" s="67">
        <v>75978.52</v>
      </c>
      <c r="X16">
        <v>129.41999999999999</v>
      </c>
      <c r="Y16" s="67">
        <v>108661.27</v>
      </c>
      <c r="Z16">
        <v>0.90590000000000004</v>
      </c>
      <c r="AA16">
        <v>3.85E-2</v>
      </c>
      <c r="AB16">
        <v>5.5599999999999997E-2</v>
      </c>
      <c r="AC16">
        <v>9.4100000000000003E-2</v>
      </c>
      <c r="AD16">
        <v>108.66</v>
      </c>
      <c r="AE16" s="67">
        <v>2470.7600000000002</v>
      </c>
      <c r="AF16">
        <v>445.23</v>
      </c>
      <c r="AG16" s="67">
        <v>112206.23</v>
      </c>
      <c r="AH16">
        <v>219</v>
      </c>
      <c r="AI16" s="67">
        <v>33323</v>
      </c>
      <c r="AJ16" s="67">
        <v>46381.08</v>
      </c>
      <c r="AK16">
        <v>26.18</v>
      </c>
      <c r="AL16">
        <v>22.46</v>
      </c>
      <c r="AM16">
        <v>24.2</v>
      </c>
      <c r="AN16">
        <v>4.9000000000000004</v>
      </c>
      <c r="AO16" s="67">
        <v>1996.17</v>
      </c>
      <c r="AP16">
        <v>1.6597</v>
      </c>
      <c r="AQ16" s="67">
        <v>1043.28</v>
      </c>
      <c r="AR16" s="67">
        <v>1560.34</v>
      </c>
      <c r="AS16" s="67">
        <v>5347.84</v>
      </c>
      <c r="AT16">
        <v>251.24</v>
      </c>
      <c r="AU16">
        <v>537.16999999999996</v>
      </c>
      <c r="AV16" s="67">
        <v>8739.8700000000008</v>
      </c>
      <c r="AW16" s="67">
        <v>4410.45</v>
      </c>
      <c r="AX16">
        <v>0.44840000000000002</v>
      </c>
      <c r="AY16" s="67">
        <v>3603.37</v>
      </c>
      <c r="AZ16">
        <v>0.36630000000000001</v>
      </c>
      <c r="BA16" s="67">
        <v>1360.69</v>
      </c>
      <c r="BB16">
        <v>0.13830000000000001</v>
      </c>
      <c r="BC16">
        <v>462.15</v>
      </c>
      <c r="BD16">
        <v>4.7E-2</v>
      </c>
      <c r="BE16" s="67">
        <v>9836.66</v>
      </c>
      <c r="BF16" s="67">
        <v>4672.28</v>
      </c>
      <c r="BG16">
        <v>1.5448999999999999</v>
      </c>
      <c r="BH16">
        <v>0.54510000000000003</v>
      </c>
      <c r="BI16">
        <v>0.1943</v>
      </c>
      <c r="BJ16">
        <v>0.1948</v>
      </c>
      <c r="BK16">
        <v>3.4500000000000003E-2</v>
      </c>
      <c r="BL16">
        <v>3.1300000000000001E-2</v>
      </c>
    </row>
    <row r="17" spans="1:64" x14ac:dyDescent="0.25">
      <c r="A17" t="s">
        <v>34</v>
      </c>
      <c r="B17">
        <v>47043</v>
      </c>
      <c r="C17">
        <v>78</v>
      </c>
      <c r="D17">
        <v>16.28</v>
      </c>
      <c r="E17" s="67">
        <v>1270.04</v>
      </c>
      <c r="F17" s="67">
        <v>1245.73</v>
      </c>
      <c r="G17">
        <v>9.4999999999999998E-3</v>
      </c>
      <c r="H17">
        <v>0</v>
      </c>
      <c r="I17">
        <v>4.5999999999999999E-3</v>
      </c>
      <c r="J17">
        <v>8.0000000000000004E-4</v>
      </c>
      <c r="K17">
        <v>0.18329999999999999</v>
      </c>
      <c r="L17">
        <v>0.78300000000000003</v>
      </c>
      <c r="M17">
        <v>1.8800000000000001E-2</v>
      </c>
      <c r="N17">
        <v>0.26650000000000001</v>
      </c>
      <c r="O17">
        <v>9.4000000000000004E-3</v>
      </c>
      <c r="P17">
        <v>0.1036</v>
      </c>
      <c r="Q17" s="67">
        <v>55235.93</v>
      </c>
      <c r="R17">
        <v>0.1009</v>
      </c>
      <c r="S17">
        <v>0.22939999999999999</v>
      </c>
      <c r="T17">
        <v>0.66969999999999996</v>
      </c>
      <c r="U17">
        <v>17</v>
      </c>
      <c r="V17">
        <v>10.5</v>
      </c>
      <c r="W17" s="67">
        <v>51917.24</v>
      </c>
      <c r="X17">
        <v>116.99</v>
      </c>
      <c r="Y17" s="67">
        <v>154598.79999999999</v>
      </c>
      <c r="Z17">
        <v>0.64739999999999998</v>
      </c>
      <c r="AA17">
        <v>0.30270000000000002</v>
      </c>
      <c r="AB17">
        <v>4.99E-2</v>
      </c>
      <c r="AC17">
        <v>0.35260000000000002</v>
      </c>
      <c r="AD17">
        <v>154.6</v>
      </c>
      <c r="AE17" s="67">
        <v>4907.99</v>
      </c>
      <c r="AF17">
        <v>472.55</v>
      </c>
      <c r="AG17" s="67">
        <v>169210.07</v>
      </c>
      <c r="AH17">
        <v>462</v>
      </c>
      <c r="AI17" s="67">
        <v>35012</v>
      </c>
      <c r="AJ17" s="67">
        <v>56632.02</v>
      </c>
      <c r="AK17">
        <v>43.76</v>
      </c>
      <c r="AL17">
        <v>27.77</v>
      </c>
      <c r="AM17">
        <v>38.28</v>
      </c>
      <c r="AN17">
        <v>2.2000000000000002</v>
      </c>
      <c r="AO17">
        <v>0</v>
      </c>
      <c r="AP17">
        <v>0.73009999999999997</v>
      </c>
      <c r="AQ17" s="67">
        <v>1153.1500000000001</v>
      </c>
      <c r="AR17" s="67">
        <v>1649.36</v>
      </c>
      <c r="AS17" s="67">
        <v>6356.27</v>
      </c>
      <c r="AT17">
        <v>797.14</v>
      </c>
      <c r="AU17">
        <v>505.01</v>
      </c>
      <c r="AV17" s="67">
        <v>10460.950000000001</v>
      </c>
      <c r="AW17" s="67">
        <v>4517.5600000000004</v>
      </c>
      <c r="AX17">
        <v>0.45140000000000002</v>
      </c>
      <c r="AY17" s="67">
        <v>4160.72</v>
      </c>
      <c r="AZ17">
        <v>0.41570000000000001</v>
      </c>
      <c r="BA17">
        <v>840.93</v>
      </c>
      <c r="BB17">
        <v>8.4000000000000005E-2</v>
      </c>
      <c r="BC17">
        <v>488.6</v>
      </c>
      <c r="BD17">
        <v>4.8800000000000003E-2</v>
      </c>
      <c r="BE17" s="67">
        <v>10007.81</v>
      </c>
      <c r="BF17" s="67">
        <v>1624.66</v>
      </c>
      <c r="BG17">
        <v>0.33429999999999999</v>
      </c>
      <c r="BH17">
        <v>0.5635</v>
      </c>
      <c r="BI17">
        <v>0.2203</v>
      </c>
      <c r="BJ17">
        <v>0.16719999999999999</v>
      </c>
      <c r="BK17">
        <v>3.0200000000000001E-2</v>
      </c>
      <c r="BL17">
        <v>1.8800000000000001E-2</v>
      </c>
    </row>
    <row r="18" spans="1:64" x14ac:dyDescent="0.25">
      <c r="A18" t="s">
        <v>35</v>
      </c>
      <c r="B18">
        <v>47423</v>
      </c>
      <c r="C18">
        <v>57</v>
      </c>
      <c r="D18">
        <v>9.35</v>
      </c>
      <c r="E18">
        <v>532.79</v>
      </c>
      <c r="F18">
        <v>533.79</v>
      </c>
      <c r="G18">
        <v>0</v>
      </c>
      <c r="H18">
        <v>0</v>
      </c>
      <c r="I18">
        <v>5.5999999999999999E-3</v>
      </c>
      <c r="J18">
        <v>0</v>
      </c>
      <c r="K18">
        <v>5.5999999999999999E-3</v>
      </c>
      <c r="L18">
        <v>0.97750000000000004</v>
      </c>
      <c r="M18">
        <v>1.12E-2</v>
      </c>
      <c r="N18">
        <v>0.27529999999999999</v>
      </c>
      <c r="O18">
        <v>0</v>
      </c>
      <c r="P18">
        <v>0.17599999999999999</v>
      </c>
      <c r="Q18" s="67">
        <v>48615.1</v>
      </c>
      <c r="R18">
        <v>0.2069</v>
      </c>
      <c r="S18">
        <v>0.1207</v>
      </c>
      <c r="T18">
        <v>0.6724</v>
      </c>
      <c r="U18">
        <v>16.170000000000002</v>
      </c>
      <c r="V18">
        <v>5.17</v>
      </c>
      <c r="W18" s="67">
        <v>65469.98</v>
      </c>
      <c r="X18">
        <v>103.05</v>
      </c>
      <c r="Y18" s="67">
        <v>157610.85999999999</v>
      </c>
      <c r="Z18">
        <v>0.93120000000000003</v>
      </c>
      <c r="AA18">
        <v>4.4600000000000001E-2</v>
      </c>
      <c r="AB18">
        <v>2.4199999999999999E-2</v>
      </c>
      <c r="AC18">
        <v>6.88E-2</v>
      </c>
      <c r="AD18">
        <v>157.61000000000001</v>
      </c>
      <c r="AE18" s="67">
        <v>3196.04</v>
      </c>
      <c r="AF18">
        <v>400.23</v>
      </c>
      <c r="AG18" s="67">
        <v>124528.14</v>
      </c>
      <c r="AH18">
        <v>297</v>
      </c>
      <c r="AI18" s="67">
        <v>36840</v>
      </c>
      <c r="AJ18" s="67">
        <v>54584.84</v>
      </c>
      <c r="AK18">
        <v>31.4</v>
      </c>
      <c r="AL18">
        <v>20</v>
      </c>
      <c r="AM18">
        <v>20.05</v>
      </c>
      <c r="AN18">
        <v>5.4</v>
      </c>
      <c r="AO18" s="67">
        <v>1952.59</v>
      </c>
      <c r="AP18">
        <v>1.1095999999999999</v>
      </c>
      <c r="AQ18" s="67">
        <v>1502.15</v>
      </c>
      <c r="AR18" s="67">
        <v>1755.47</v>
      </c>
      <c r="AS18" s="67">
        <v>6519.08</v>
      </c>
      <c r="AT18">
        <v>494.13</v>
      </c>
      <c r="AU18">
        <v>278.64999999999998</v>
      </c>
      <c r="AV18" s="67">
        <v>10549.57</v>
      </c>
      <c r="AW18" s="67">
        <v>5010.84</v>
      </c>
      <c r="AX18">
        <v>0.48130000000000001</v>
      </c>
      <c r="AY18" s="67">
        <v>3864.11</v>
      </c>
      <c r="AZ18">
        <v>0.37119999999999997</v>
      </c>
      <c r="BA18" s="67">
        <v>1014.5</v>
      </c>
      <c r="BB18">
        <v>9.7500000000000003E-2</v>
      </c>
      <c r="BC18">
        <v>520.66999999999996</v>
      </c>
      <c r="BD18">
        <v>0.05</v>
      </c>
      <c r="BE18" s="67">
        <v>10410.120000000001</v>
      </c>
      <c r="BF18" s="67">
        <v>4836.8100000000004</v>
      </c>
      <c r="BG18">
        <v>0.99909999999999999</v>
      </c>
      <c r="BH18">
        <v>0.56620000000000004</v>
      </c>
      <c r="BI18">
        <v>0.21490000000000001</v>
      </c>
      <c r="BJ18">
        <v>0.17399999999999999</v>
      </c>
      <c r="BK18">
        <v>3.1699999999999999E-2</v>
      </c>
      <c r="BL18">
        <v>1.3299999999999999E-2</v>
      </c>
    </row>
    <row r="19" spans="1:64" x14ac:dyDescent="0.25">
      <c r="A19" t="s">
        <v>36</v>
      </c>
      <c r="B19">
        <v>43505</v>
      </c>
      <c r="C19">
        <v>76</v>
      </c>
      <c r="D19">
        <v>46</v>
      </c>
      <c r="E19" s="67">
        <v>3496.2</v>
      </c>
      <c r="F19" s="67">
        <v>3297.99</v>
      </c>
      <c r="G19">
        <v>8.6E-3</v>
      </c>
      <c r="H19">
        <v>1.9E-3</v>
      </c>
      <c r="I19">
        <v>9.1000000000000004E-3</v>
      </c>
      <c r="J19">
        <v>0</v>
      </c>
      <c r="K19">
        <v>1.9E-2</v>
      </c>
      <c r="L19">
        <v>0.92120000000000002</v>
      </c>
      <c r="M19">
        <v>4.0300000000000002E-2</v>
      </c>
      <c r="N19">
        <v>0.40360000000000001</v>
      </c>
      <c r="O19">
        <v>6.0000000000000001E-3</v>
      </c>
      <c r="P19">
        <v>0.121</v>
      </c>
      <c r="Q19" s="67">
        <v>50563.59</v>
      </c>
      <c r="R19">
        <v>0.16120000000000001</v>
      </c>
      <c r="S19">
        <v>0.2273</v>
      </c>
      <c r="T19">
        <v>0.61160000000000003</v>
      </c>
      <c r="U19">
        <v>17.98</v>
      </c>
      <c r="V19">
        <v>20.99</v>
      </c>
      <c r="W19" s="67">
        <v>76563.03</v>
      </c>
      <c r="X19">
        <v>162.94</v>
      </c>
      <c r="Y19" s="67">
        <v>128528.43</v>
      </c>
      <c r="Z19">
        <v>0.72419999999999995</v>
      </c>
      <c r="AA19">
        <v>0.2344</v>
      </c>
      <c r="AB19">
        <v>4.1399999999999999E-2</v>
      </c>
      <c r="AC19">
        <v>0.27579999999999999</v>
      </c>
      <c r="AD19">
        <v>128.53</v>
      </c>
      <c r="AE19" s="67">
        <v>4888.3900000000003</v>
      </c>
      <c r="AF19">
        <v>616.71</v>
      </c>
      <c r="AG19" s="67">
        <v>131847.92000000001</v>
      </c>
      <c r="AH19">
        <v>326</v>
      </c>
      <c r="AI19" s="67">
        <v>29201</v>
      </c>
      <c r="AJ19" s="67">
        <v>47915.78</v>
      </c>
      <c r="AK19">
        <v>64.599999999999994</v>
      </c>
      <c r="AL19">
        <v>35.1</v>
      </c>
      <c r="AM19">
        <v>42.42</v>
      </c>
      <c r="AN19">
        <v>4</v>
      </c>
      <c r="AO19">
        <v>0</v>
      </c>
      <c r="AP19">
        <v>1.0044</v>
      </c>
      <c r="AQ19" s="67">
        <v>1356.1</v>
      </c>
      <c r="AR19" s="67">
        <v>1429.91</v>
      </c>
      <c r="AS19" s="67">
        <v>5834.86</v>
      </c>
      <c r="AT19">
        <v>450.75</v>
      </c>
      <c r="AU19">
        <v>267.75</v>
      </c>
      <c r="AV19" s="67">
        <v>9339.36</v>
      </c>
      <c r="AW19" s="67">
        <v>4269.32</v>
      </c>
      <c r="AX19">
        <v>0.4395</v>
      </c>
      <c r="AY19" s="67">
        <v>4078.21</v>
      </c>
      <c r="AZ19">
        <v>0.4199</v>
      </c>
      <c r="BA19">
        <v>518.09</v>
      </c>
      <c r="BB19">
        <v>5.33E-2</v>
      </c>
      <c r="BC19">
        <v>847.85</v>
      </c>
      <c r="BD19">
        <v>8.7300000000000003E-2</v>
      </c>
      <c r="BE19" s="67">
        <v>9713.4599999999991</v>
      </c>
      <c r="BF19" s="67">
        <v>2742.91</v>
      </c>
      <c r="BG19">
        <v>0.62529999999999997</v>
      </c>
      <c r="BH19">
        <v>0.5454</v>
      </c>
      <c r="BI19">
        <v>0.2349</v>
      </c>
      <c r="BJ19">
        <v>0.17330000000000001</v>
      </c>
      <c r="BK19">
        <v>3.1800000000000002E-2</v>
      </c>
      <c r="BL19">
        <v>1.46E-2</v>
      </c>
    </row>
    <row r="20" spans="1:64" x14ac:dyDescent="0.25">
      <c r="A20" t="s">
        <v>37</v>
      </c>
      <c r="B20">
        <v>43513</v>
      </c>
      <c r="C20">
        <v>62</v>
      </c>
      <c r="D20">
        <v>67.37</v>
      </c>
      <c r="E20" s="67">
        <v>4177.2299999999996</v>
      </c>
      <c r="F20" s="67">
        <v>3516.37</v>
      </c>
      <c r="G20">
        <v>3.2000000000000002E-3</v>
      </c>
      <c r="H20">
        <v>2.9999999999999997E-4</v>
      </c>
      <c r="I20">
        <v>7.5399999999999995E-2</v>
      </c>
      <c r="J20">
        <v>5.9999999999999995E-4</v>
      </c>
      <c r="K20">
        <v>0.1368</v>
      </c>
      <c r="L20">
        <v>0.67279999999999995</v>
      </c>
      <c r="M20">
        <v>0.1109</v>
      </c>
      <c r="N20">
        <v>0.77590000000000003</v>
      </c>
      <c r="O20">
        <v>6.0199999999999997E-2</v>
      </c>
      <c r="P20">
        <v>0.2147</v>
      </c>
      <c r="Q20" s="67">
        <v>52712.33</v>
      </c>
      <c r="R20">
        <v>0.14729999999999999</v>
      </c>
      <c r="S20">
        <v>0.192</v>
      </c>
      <c r="T20">
        <v>0.66069999999999995</v>
      </c>
      <c r="U20">
        <v>17.77</v>
      </c>
      <c r="V20">
        <v>26.96</v>
      </c>
      <c r="W20" s="67">
        <v>63624.7</v>
      </c>
      <c r="X20">
        <v>150.88</v>
      </c>
      <c r="Y20" s="67">
        <v>106624.48</v>
      </c>
      <c r="Z20">
        <v>0.68930000000000002</v>
      </c>
      <c r="AA20">
        <v>0.2354</v>
      </c>
      <c r="AB20">
        <v>7.5200000000000003E-2</v>
      </c>
      <c r="AC20">
        <v>0.31069999999999998</v>
      </c>
      <c r="AD20">
        <v>106.62</v>
      </c>
      <c r="AE20" s="67">
        <v>2861.79</v>
      </c>
      <c r="AF20">
        <v>432.87</v>
      </c>
      <c r="AG20" s="67">
        <v>101222.09</v>
      </c>
      <c r="AH20">
        <v>156</v>
      </c>
      <c r="AI20" s="67">
        <v>25699</v>
      </c>
      <c r="AJ20" s="67">
        <v>41108.949999999997</v>
      </c>
      <c r="AK20">
        <v>44.11</v>
      </c>
      <c r="AL20">
        <v>24.48</v>
      </c>
      <c r="AM20">
        <v>28.23</v>
      </c>
      <c r="AN20">
        <v>4.2</v>
      </c>
      <c r="AO20">
        <v>0</v>
      </c>
      <c r="AP20">
        <v>0.83179999999999998</v>
      </c>
      <c r="AQ20" s="67">
        <v>1200.43</v>
      </c>
      <c r="AR20" s="67">
        <v>2037.67</v>
      </c>
      <c r="AS20" s="67">
        <v>5641.09</v>
      </c>
      <c r="AT20">
        <v>641.41</v>
      </c>
      <c r="AU20">
        <v>285.83</v>
      </c>
      <c r="AV20" s="67">
        <v>9806.42</v>
      </c>
      <c r="AW20" s="67">
        <v>6030.43</v>
      </c>
      <c r="AX20">
        <v>0.623</v>
      </c>
      <c r="AY20" s="67">
        <v>2235.08</v>
      </c>
      <c r="AZ20">
        <v>0.23089999999999999</v>
      </c>
      <c r="BA20">
        <v>335.92</v>
      </c>
      <c r="BB20">
        <v>3.4700000000000002E-2</v>
      </c>
      <c r="BC20" s="67">
        <v>1078.8699999999999</v>
      </c>
      <c r="BD20">
        <v>0.1114</v>
      </c>
      <c r="BE20" s="67">
        <v>9680.2900000000009</v>
      </c>
      <c r="BF20" s="67">
        <v>4869.3900000000003</v>
      </c>
      <c r="BG20">
        <v>1.7881</v>
      </c>
      <c r="BH20">
        <v>0.49009999999999998</v>
      </c>
      <c r="BI20">
        <v>0.22009999999999999</v>
      </c>
      <c r="BJ20">
        <v>0.25679999999999997</v>
      </c>
      <c r="BK20">
        <v>1.8700000000000001E-2</v>
      </c>
      <c r="BL20">
        <v>1.4200000000000001E-2</v>
      </c>
    </row>
    <row r="21" spans="1:64" x14ac:dyDescent="0.25">
      <c r="A21" t="s">
        <v>38</v>
      </c>
      <c r="B21">
        <v>43521</v>
      </c>
      <c r="C21">
        <v>89</v>
      </c>
      <c r="D21">
        <v>27.67</v>
      </c>
      <c r="E21" s="67">
        <v>2463.04</v>
      </c>
      <c r="F21" s="67">
        <v>2746.98</v>
      </c>
      <c r="G21">
        <v>4.7100000000000003E-2</v>
      </c>
      <c r="H21">
        <v>0</v>
      </c>
      <c r="I21">
        <v>2.12E-2</v>
      </c>
      <c r="J21">
        <v>5.9999999999999995E-4</v>
      </c>
      <c r="K21">
        <v>2.9899999999999999E-2</v>
      </c>
      <c r="L21">
        <v>0.85709999999999997</v>
      </c>
      <c r="M21">
        <v>4.4200000000000003E-2</v>
      </c>
      <c r="N21">
        <v>0.39679999999999999</v>
      </c>
      <c r="O21">
        <v>2.41E-2</v>
      </c>
      <c r="P21">
        <v>0.17799999999999999</v>
      </c>
      <c r="Q21" s="67">
        <v>58138.32</v>
      </c>
      <c r="R21">
        <v>0.1208</v>
      </c>
      <c r="S21">
        <v>0.1159</v>
      </c>
      <c r="T21">
        <v>0.76329999999999998</v>
      </c>
      <c r="U21">
        <v>15.76</v>
      </c>
      <c r="V21">
        <v>20</v>
      </c>
      <c r="W21" s="67">
        <v>82517.649999999994</v>
      </c>
      <c r="X21">
        <v>121.17</v>
      </c>
      <c r="Y21" s="67">
        <v>208724.07</v>
      </c>
      <c r="Z21">
        <v>0.6522</v>
      </c>
      <c r="AA21">
        <v>0.29339999999999999</v>
      </c>
      <c r="AB21">
        <v>5.4399999999999997E-2</v>
      </c>
      <c r="AC21">
        <v>0.3478</v>
      </c>
      <c r="AD21">
        <v>208.72</v>
      </c>
      <c r="AE21" s="67">
        <v>6514.24</v>
      </c>
      <c r="AF21">
        <v>658.95</v>
      </c>
      <c r="AG21" s="67">
        <v>184361.98</v>
      </c>
      <c r="AH21">
        <v>496</v>
      </c>
      <c r="AI21" s="67">
        <v>27893</v>
      </c>
      <c r="AJ21" s="67">
        <v>53068.12</v>
      </c>
      <c r="AK21">
        <v>59.99</v>
      </c>
      <c r="AL21">
        <v>29.35</v>
      </c>
      <c r="AM21">
        <v>30.01</v>
      </c>
      <c r="AN21">
        <v>4</v>
      </c>
      <c r="AO21" s="67">
        <v>1446.08</v>
      </c>
      <c r="AP21">
        <v>1.4767999999999999</v>
      </c>
      <c r="AQ21" s="67">
        <v>1351.11</v>
      </c>
      <c r="AR21" s="67">
        <v>1920.57</v>
      </c>
      <c r="AS21" s="67">
        <v>7930.32</v>
      </c>
      <c r="AT21">
        <v>801.09</v>
      </c>
      <c r="AU21">
        <v>303.26</v>
      </c>
      <c r="AV21" s="67">
        <v>12306.34</v>
      </c>
      <c r="AW21" s="67">
        <v>3001.25</v>
      </c>
      <c r="AX21">
        <v>0.29720000000000002</v>
      </c>
      <c r="AY21" s="67">
        <v>5389.4</v>
      </c>
      <c r="AZ21">
        <v>0.53369999999999995</v>
      </c>
      <c r="BA21" s="67">
        <v>1079.47</v>
      </c>
      <c r="BB21">
        <v>0.1069</v>
      </c>
      <c r="BC21">
        <v>627.59</v>
      </c>
      <c r="BD21">
        <v>6.2199999999999998E-2</v>
      </c>
      <c r="BE21" s="67">
        <v>10097.709999999999</v>
      </c>
      <c r="BF21" s="67">
        <v>3633.68</v>
      </c>
      <c r="BG21">
        <v>0.60729999999999995</v>
      </c>
      <c r="BH21">
        <v>0.58630000000000004</v>
      </c>
      <c r="BI21">
        <v>0.25850000000000001</v>
      </c>
      <c r="BJ21">
        <v>0.11609999999999999</v>
      </c>
      <c r="BK21">
        <v>2.2200000000000001E-2</v>
      </c>
      <c r="BL21">
        <v>1.6899999999999998E-2</v>
      </c>
    </row>
    <row r="22" spans="1:64" x14ac:dyDescent="0.25">
      <c r="A22" t="s">
        <v>39</v>
      </c>
      <c r="B22">
        <v>49171</v>
      </c>
      <c r="C22">
        <v>24</v>
      </c>
      <c r="D22">
        <v>119.51</v>
      </c>
      <c r="E22" s="67">
        <v>2868.31</v>
      </c>
      <c r="F22" s="67">
        <v>2832.07</v>
      </c>
      <c r="G22">
        <v>3.2000000000000001E-2</v>
      </c>
      <c r="H22">
        <v>2.0999999999999999E-3</v>
      </c>
      <c r="I22">
        <v>3.4599999999999999E-2</v>
      </c>
      <c r="J22">
        <v>0</v>
      </c>
      <c r="K22">
        <v>2.1600000000000001E-2</v>
      </c>
      <c r="L22">
        <v>0.89159999999999995</v>
      </c>
      <c r="M22">
        <v>1.8100000000000002E-2</v>
      </c>
      <c r="N22">
        <v>9.1800000000000007E-2</v>
      </c>
      <c r="O22">
        <v>1.18E-2</v>
      </c>
      <c r="P22">
        <v>8.0500000000000002E-2</v>
      </c>
      <c r="Q22" s="67">
        <v>71334</v>
      </c>
      <c r="R22">
        <v>3.7999999999999999E-2</v>
      </c>
      <c r="S22">
        <v>0.23369999999999999</v>
      </c>
      <c r="T22">
        <v>0.72829999999999995</v>
      </c>
      <c r="U22">
        <v>19.8</v>
      </c>
      <c r="V22">
        <v>12.5</v>
      </c>
      <c r="W22" s="67">
        <v>94587.76</v>
      </c>
      <c r="X22">
        <v>229.46</v>
      </c>
      <c r="Y22" s="67">
        <v>206255.74</v>
      </c>
      <c r="Z22">
        <v>0.80710000000000004</v>
      </c>
      <c r="AA22">
        <v>0.17530000000000001</v>
      </c>
      <c r="AB22">
        <v>1.7600000000000001E-2</v>
      </c>
      <c r="AC22">
        <v>0.19289999999999999</v>
      </c>
      <c r="AD22">
        <v>206.26</v>
      </c>
      <c r="AE22" s="67">
        <v>9209.02</v>
      </c>
      <c r="AF22" s="67">
        <v>1169.8800000000001</v>
      </c>
      <c r="AG22" s="67">
        <v>226192.94</v>
      </c>
      <c r="AH22">
        <v>560</v>
      </c>
      <c r="AI22" s="67">
        <v>50202</v>
      </c>
      <c r="AJ22" s="67">
        <v>103160.41</v>
      </c>
      <c r="AK22">
        <v>75.38</v>
      </c>
      <c r="AL22">
        <v>44.11</v>
      </c>
      <c r="AM22">
        <v>44.02</v>
      </c>
      <c r="AN22">
        <v>5.6</v>
      </c>
      <c r="AO22">
        <v>0</v>
      </c>
      <c r="AP22">
        <v>0.73199999999999998</v>
      </c>
      <c r="AQ22" s="67">
        <v>1275.3399999999999</v>
      </c>
      <c r="AR22" s="67">
        <v>1768.87</v>
      </c>
      <c r="AS22" s="67">
        <v>6538.58</v>
      </c>
      <c r="AT22">
        <v>648.99</v>
      </c>
      <c r="AU22">
        <v>444.71</v>
      </c>
      <c r="AV22" s="67">
        <v>10676.5</v>
      </c>
      <c r="AW22" s="67">
        <v>2588.08</v>
      </c>
      <c r="AX22">
        <v>0.2399</v>
      </c>
      <c r="AY22" s="67">
        <v>7368.33</v>
      </c>
      <c r="AZ22">
        <v>0.68310000000000004</v>
      </c>
      <c r="BA22">
        <v>581.28</v>
      </c>
      <c r="BB22">
        <v>5.3900000000000003E-2</v>
      </c>
      <c r="BC22">
        <v>248.53</v>
      </c>
      <c r="BD22">
        <v>2.3E-2</v>
      </c>
      <c r="BE22" s="67">
        <v>10786.23</v>
      </c>
      <c r="BF22" s="67">
        <v>1181.75</v>
      </c>
      <c r="BG22">
        <v>0.1082</v>
      </c>
      <c r="BH22">
        <v>0.6462</v>
      </c>
      <c r="BI22">
        <v>0.22509999999999999</v>
      </c>
      <c r="BJ22">
        <v>7.8600000000000003E-2</v>
      </c>
      <c r="BK22">
        <v>3.27E-2</v>
      </c>
      <c r="BL22">
        <v>1.7500000000000002E-2</v>
      </c>
    </row>
    <row r="23" spans="1:64" x14ac:dyDescent="0.25">
      <c r="A23" t="s">
        <v>40</v>
      </c>
      <c r="B23">
        <v>48298</v>
      </c>
      <c r="C23">
        <v>27</v>
      </c>
      <c r="D23">
        <v>184.98</v>
      </c>
      <c r="E23" s="67">
        <v>4994.38</v>
      </c>
      <c r="F23" s="67">
        <v>5350.22</v>
      </c>
      <c r="G23">
        <v>6.7999999999999996E-3</v>
      </c>
      <c r="H23">
        <v>5.9999999999999995E-4</v>
      </c>
      <c r="I23">
        <v>0.1082</v>
      </c>
      <c r="J23">
        <v>1.4E-3</v>
      </c>
      <c r="K23">
        <v>4.1399999999999999E-2</v>
      </c>
      <c r="L23">
        <v>0.8135</v>
      </c>
      <c r="M23">
        <v>2.8199999999999999E-2</v>
      </c>
      <c r="N23">
        <v>0.47470000000000001</v>
      </c>
      <c r="O23">
        <v>7.0000000000000001E-3</v>
      </c>
      <c r="P23">
        <v>0.13039999999999999</v>
      </c>
      <c r="Q23" s="67">
        <v>48476.2</v>
      </c>
      <c r="R23">
        <v>0.53259999999999996</v>
      </c>
      <c r="S23">
        <v>0.1898</v>
      </c>
      <c r="T23">
        <v>0.27760000000000001</v>
      </c>
      <c r="U23">
        <v>17.48</v>
      </c>
      <c r="V23">
        <v>39.909999999999997</v>
      </c>
      <c r="W23" s="67">
        <v>57052.19</v>
      </c>
      <c r="X23">
        <v>122.61</v>
      </c>
      <c r="Y23" s="67">
        <v>118632.95</v>
      </c>
      <c r="Z23">
        <v>0.70009999999999994</v>
      </c>
      <c r="AA23">
        <v>0.27510000000000001</v>
      </c>
      <c r="AB23">
        <v>2.47E-2</v>
      </c>
      <c r="AC23">
        <v>0.2999</v>
      </c>
      <c r="AD23">
        <v>118.63</v>
      </c>
      <c r="AE23" s="67">
        <v>3945.04</v>
      </c>
      <c r="AF23">
        <v>572.75</v>
      </c>
      <c r="AG23" s="67">
        <v>119807.66</v>
      </c>
      <c r="AH23">
        <v>270</v>
      </c>
      <c r="AI23" s="67">
        <v>30817</v>
      </c>
      <c r="AJ23" s="67">
        <v>45105.71</v>
      </c>
      <c r="AK23">
        <v>56.7</v>
      </c>
      <c r="AL23">
        <v>31.64</v>
      </c>
      <c r="AM23">
        <v>35.26</v>
      </c>
      <c r="AN23">
        <v>6.4</v>
      </c>
      <c r="AO23">
        <v>0</v>
      </c>
      <c r="AP23">
        <v>0.749</v>
      </c>
      <c r="AQ23" s="67">
        <v>1002.9</v>
      </c>
      <c r="AR23" s="67">
        <v>1587.6</v>
      </c>
      <c r="AS23" s="67">
        <v>5115.32</v>
      </c>
      <c r="AT23">
        <v>538.32000000000005</v>
      </c>
      <c r="AU23">
        <v>133.79</v>
      </c>
      <c r="AV23" s="67">
        <v>8377.94</v>
      </c>
      <c r="AW23" s="67">
        <v>3578.23</v>
      </c>
      <c r="AX23">
        <v>0.46079999999999999</v>
      </c>
      <c r="AY23" s="67">
        <v>2693.97</v>
      </c>
      <c r="AZ23">
        <v>0.34689999999999999</v>
      </c>
      <c r="BA23">
        <v>945.33</v>
      </c>
      <c r="BB23">
        <v>0.1217</v>
      </c>
      <c r="BC23">
        <v>547.72</v>
      </c>
      <c r="BD23">
        <v>7.0499999999999993E-2</v>
      </c>
      <c r="BE23" s="67">
        <v>7765.24</v>
      </c>
      <c r="BF23" s="67">
        <v>3667.29</v>
      </c>
      <c r="BG23">
        <v>0.96389999999999998</v>
      </c>
      <c r="BH23">
        <v>0.53949999999999998</v>
      </c>
      <c r="BI23">
        <v>0.22220000000000001</v>
      </c>
      <c r="BJ23">
        <v>0.20100000000000001</v>
      </c>
      <c r="BK23">
        <v>2.6200000000000001E-2</v>
      </c>
      <c r="BL23">
        <v>1.0999999999999999E-2</v>
      </c>
    </row>
    <row r="24" spans="1:64" x14ac:dyDescent="0.25">
      <c r="A24" t="s">
        <v>41</v>
      </c>
      <c r="B24">
        <v>48124</v>
      </c>
      <c r="C24">
        <v>11</v>
      </c>
      <c r="D24">
        <v>336.58</v>
      </c>
      <c r="E24" s="67">
        <v>3702.34</v>
      </c>
      <c r="F24" s="67">
        <v>3570.59</v>
      </c>
      <c r="G24">
        <v>1.3299999999999999E-2</v>
      </c>
      <c r="H24">
        <v>2.9999999999999997E-4</v>
      </c>
      <c r="I24">
        <v>8.3000000000000001E-3</v>
      </c>
      <c r="J24">
        <v>8.0000000000000004E-4</v>
      </c>
      <c r="K24">
        <v>2.4299999999999999E-2</v>
      </c>
      <c r="L24">
        <v>0.92700000000000005</v>
      </c>
      <c r="M24">
        <v>2.5999999999999999E-2</v>
      </c>
      <c r="N24">
        <v>7.0000000000000007E-2</v>
      </c>
      <c r="O24">
        <v>4.7999999999999996E-3</v>
      </c>
      <c r="P24">
        <v>9.9400000000000002E-2</v>
      </c>
      <c r="Q24" s="67">
        <v>63195.1</v>
      </c>
      <c r="R24">
        <v>9.0899999999999995E-2</v>
      </c>
      <c r="S24">
        <v>0.18609999999999999</v>
      </c>
      <c r="T24">
        <v>0.72289999999999999</v>
      </c>
      <c r="U24">
        <v>19.02</v>
      </c>
      <c r="V24">
        <v>15.25</v>
      </c>
      <c r="W24" s="67">
        <v>94970.11</v>
      </c>
      <c r="X24">
        <v>241.2</v>
      </c>
      <c r="Y24" s="67">
        <v>209993.95</v>
      </c>
      <c r="Z24">
        <v>0.83330000000000004</v>
      </c>
      <c r="AA24">
        <v>0.1176</v>
      </c>
      <c r="AB24">
        <v>4.9200000000000001E-2</v>
      </c>
      <c r="AC24">
        <v>0.16669999999999999</v>
      </c>
      <c r="AD24">
        <v>209.99</v>
      </c>
      <c r="AE24" s="67">
        <v>9619.11</v>
      </c>
      <c r="AF24" s="67">
        <v>1051.3699999999999</v>
      </c>
      <c r="AG24" s="67">
        <v>241680.55</v>
      </c>
      <c r="AH24">
        <v>579</v>
      </c>
      <c r="AI24" s="67">
        <v>51856</v>
      </c>
      <c r="AJ24" s="67">
        <v>92354.99</v>
      </c>
      <c r="AK24">
        <v>70.599999999999994</v>
      </c>
      <c r="AL24">
        <v>43.37</v>
      </c>
      <c r="AM24">
        <v>52.68</v>
      </c>
      <c r="AN24">
        <v>4.2</v>
      </c>
      <c r="AO24">
        <v>0</v>
      </c>
      <c r="AP24">
        <v>0.57679999999999998</v>
      </c>
      <c r="AQ24" s="67">
        <v>1230.96</v>
      </c>
      <c r="AR24" s="67">
        <v>2042.46</v>
      </c>
      <c r="AS24" s="67">
        <v>6337.65</v>
      </c>
      <c r="AT24">
        <v>786.95</v>
      </c>
      <c r="AU24">
        <v>300.04000000000002</v>
      </c>
      <c r="AV24" s="67">
        <v>10698.07</v>
      </c>
      <c r="AW24" s="67">
        <v>2101.85</v>
      </c>
      <c r="AX24">
        <v>0.20669999999999999</v>
      </c>
      <c r="AY24" s="67">
        <v>7031.6</v>
      </c>
      <c r="AZ24">
        <v>0.69140000000000001</v>
      </c>
      <c r="BA24">
        <v>722.46</v>
      </c>
      <c r="BB24">
        <v>7.0999999999999994E-2</v>
      </c>
      <c r="BC24">
        <v>314.83999999999997</v>
      </c>
      <c r="BD24">
        <v>3.1E-2</v>
      </c>
      <c r="BE24" s="67">
        <v>10170.75</v>
      </c>
      <c r="BF24">
        <v>335.22</v>
      </c>
      <c r="BG24">
        <v>3.1399999999999997E-2</v>
      </c>
      <c r="BH24">
        <v>0.60009999999999997</v>
      </c>
      <c r="BI24">
        <v>0.22720000000000001</v>
      </c>
      <c r="BJ24">
        <v>0.1012</v>
      </c>
      <c r="BK24">
        <v>4.07E-2</v>
      </c>
      <c r="BL24">
        <v>3.0800000000000001E-2</v>
      </c>
    </row>
    <row r="25" spans="1:64" x14ac:dyDescent="0.25">
      <c r="A25" t="s">
        <v>42</v>
      </c>
      <c r="B25">
        <v>48116</v>
      </c>
      <c r="C25">
        <v>21</v>
      </c>
      <c r="D25">
        <v>201.53</v>
      </c>
      <c r="E25" s="67">
        <v>4232.12</v>
      </c>
      <c r="F25" s="67">
        <v>4172.1499999999996</v>
      </c>
      <c r="G25">
        <v>3.0599999999999999E-2</v>
      </c>
      <c r="H25">
        <v>5.0000000000000001E-4</v>
      </c>
      <c r="I25">
        <v>2.8199999999999999E-2</v>
      </c>
      <c r="J25">
        <v>2.0000000000000001E-4</v>
      </c>
      <c r="K25">
        <v>3.4099999999999998E-2</v>
      </c>
      <c r="L25">
        <v>0.88529999999999998</v>
      </c>
      <c r="M25">
        <v>2.1100000000000001E-2</v>
      </c>
      <c r="N25">
        <v>0.104</v>
      </c>
      <c r="O25">
        <v>1.84E-2</v>
      </c>
      <c r="P25">
        <v>0.1038</v>
      </c>
      <c r="Q25" s="67">
        <v>52833.32</v>
      </c>
      <c r="R25">
        <v>0.71879999999999999</v>
      </c>
      <c r="S25">
        <v>0.16520000000000001</v>
      </c>
      <c r="T25">
        <v>0.11609999999999999</v>
      </c>
      <c r="U25">
        <v>20.82</v>
      </c>
      <c r="V25">
        <v>18</v>
      </c>
      <c r="W25" s="67">
        <v>86039.72</v>
      </c>
      <c r="X25">
        <v>233.48</v>
      </c>
      <c r="Y25" s="67">
        <v>175502.26</v>
      </c>
      <c r="Z25">
        <v>0.75349999999999995</v>
      </c>
      <c r="AA25">
        <v>0.22950000000000001</v>
      </c>
      <c r="AB25">
        <v>1.7000000000000001E-2</v>
      </c>
      <c r="AC25">
        <v>0.2465</v>
      </c>
      <c r="AD25">
        <v>175.5</v>
      </c>
      <c r="AE25" s="67">
        <v>6547.49</v>
      </c>
      <c r="AF25">
        <v>765.03</v>
      </c>
      <c r="AG25" s="67">
        <v>209609.58</v>
      </c>
      <c r="AH25">
        <v>535</v>
      </c>
      <c r="AI25" s="67">
        <v>59006</v>
      </c>
      <c r="AJ25" s="67">
        <v>92686.48</v>
      </c>
      <c r="AK25">
        <v>52.92</v>
      </c>
      <c r="AL25">
        <v>37.53</v>
      </c>
      <c r="AM25">
        <v>35.4</v>
      </c>
      <c r="AN25">
        <v>5.8</v>
      </c>
      <c r="AO25">
        <v>0</v>
      </c>
      <c r="AP25">
        <v>0.56950000000000001</v>
      </c>
      <c r="AQ25">
        <v>907.54</v>
      </c>
      <c r="AR25" s="67">
        <v>1209.6500000000001</v>
      </c>
      <c r="AS25" s="67">
        <v>5304.67</v>
      </c>
      <c r="AT25">
        <v>315.27</v>
      </c>
      <c r="AU25">
        <v>258.54000000000002</v>
      </c>
      <c r="AV25" s="67">
        <v>7995.68</v>
      </c>
      <c r="AW25" s="67">
        <v>1587.76</v>
      </c>
      <c r="AX25">
        <v>0.2132</v>
      </c>
      <c r="AY25" s="67">
        <v>4952.28</v>
      </c>
      <c r="AZ25">
        <v>0.66500000000000004</v>
      </c>
      <c r="BA25">
        <v>713.16</v>
      </c>
      <c r="BB25">
        <v>9.5799999999999996E-2</v>
      </c>
      <c r="BC25">
        <v>193.57</v>
      </c>
      <c r="BD25">
        <v>2.5999999999999999E-2</v>
      </c>
      <c r="BE25" s="67">
        <v>7446.77</v>
      </c>
      <c r="BF25">
        <v>715.74</v>
      </c>
      <c r="BG25">
        <v>9.0899999999999995E-2</v>
      </c>
      <c r="BH25">
        <v>0.56189999999999996</v>
      </c>
      <c r="BI25">
        <v>0.21920000000000001</v>
      </c>
      <c r="BJ25">
        <v>0.1487</v>
      </c>
      <c r="BK25">
        <v>5.0799999999999998E-2</v>
      </c>
      <c r="BL25">
        <v>1.95E-2</v>
      </c>
    </row>
    <row r="26" spans="1:64" x14ac:dyDescent="0.25">
      <c r="A26" t="s">
        <v>43</v>
      </c>
      <c r="B26">
        <v>46706</v>
      </c>
      <c r="C26">
        <v>52</v>
      </c>
      <c r="D26">
        <v>11.73</v>
      </c>
      <c r="E26">
        <v>610.11</v>
      </c>
      <c r="F26">
        <v>789.55</v>
      </c>
      <c r="G26">
        <v>5.1000000000000004E-3</v>
      </c>
      <c r="H26">
        <v>0</v>
      </c>
      <c r="I26">
        <v>1.11E-2</v>
      </c>
      <c r="J26">
        <v>0</v>
      </c>
      <c r="K26">
        <v>0.1026</v>
      </c>
      <c r="L26">
        <v>0.86760000000000004</v>
      </c>
      <c r="M26">
        <v>1.37E-2</v>
      </c>
      <c r="N26">
        <v>0.25600000000000001</v>
      </c>
      <c r="O26">
        <v>0</v>
      </c>
      <c r="P26">
        <v>8.8700000000000001E-2</v>
      </c>
      <c r="Q26" s="67">
        <v>53612.61</v>
      </c>
      <c r="R26">
        <v>0.1618</v>
      </c>
      <c r="S26">
        <v>0.2059</v>
      </c>
      <c r="T26">
        <v>0.63239999999999996</v>
      </c>
      <c r="U26">
        <v>17.88</v>
      </c>
      <c r="V26">
        <v>5.0999999999999996</v>
      </c>
      <c r="W26" s="67">
        <v>81455.25</v>
      </c>
      <c r="X26">
        <v>116.14</v>
      </c>
      <c r="Y26" s="67">
        <v>148283.6</v>
      </c>
      <c r="Z26">
        <v>0.73880000000000001</v>
      </c>
      <c r="AA26">
        <v>0.1651</v>
      </c>
      <c r="AB26">
        <v>9.6100000000000005E-2</v>
      </c>
      <c r="AC26">
        <v>0.26119999999999999</v>
      </c>
      <c r="AD26">
        <v>148.28</v>
      </c>
      <c r="AE26" s="67">
        <v>4924.4799999999996</v>
      </c>
      <c r="AF26">
        <v>525.08000000000004</v>
      </c>
      <c r="AG26" s="67">
        <v>109605.44</v>
      </c>
      <c r="AH26">
        <v>200</v>
      </c>
      <c r="AI26" s="67">
        <v>34806</v>
      </c>
      <c r="AJ26" s="67">
        <v>52281.919999999998</v>
      </c>
      <c r="AK26">
        <v>44.48</v>
      </c>
      <c r="AL26">
        <v>29.36</v>
      </c>
      <c r="AM26">
        <v>43.9</v>
      </c>
      <c r="AN26">
        <v>5</v>
      </c>
      <c r="AO26" s="67">
        <v>1384.01</v>
      </c>
      <c r="AP26">
        <v>1.2418</v>
      </c>
      <c r="AQ26" s="67">
        <v>1375.7</v>
      </c>
      <c r="AR26" s="67">
        <v>1824.71</v>
      </c>
      <c r="AS26" s="67">
        <v>6610.42</v>
      </c>
      <c r="AT26">
        <v>416.61</v>
      </c>
      <c r="AU26">
        <v>618.32000000000005</v>
      </c>
      <c r="AV26" s="67">
        <v>10845.8</v>
      </c>
      <c r="AW26" s="67">
        <v>4293.8900000000003</v>
      </c>
      <c r="AX26">
        <v>0.36749999999999999</v>
      </c>
      <c r="AY26" s="67">
        <v>4212.22</v>
      </c>
      <c r="AZ26">
        <v>0.36049999999999999</v>
      </c>
      <c r="BA26" s="67">
        <v>2477.64</v>
      </c>
      <c r="BB26">
        <v>0.21199999999999999</v>
      </c>
      <c r="BC26">
        <v>700.59</v>
      </c>
      <c r="BD26">
        <v>0.06</v>
      </c>
      <c r="BE26" s="67">
        <v>11684.34</v>
      </c>
      <c r="BF26" s="67">
        <v>4871.13</v>
      </c>
      <c r="BG26">
        <v>1.1065</v>
      </c>
      <c r="BH26">
        <v>0.59199999999999997</v>
      </c>
      <c r="BI26">
        <v>0.20569999999999999</v>
      </c>
      <c r="BJ26">
        <v>0.1474</v>
      </c>
      <c r="BK26">
        <v>3.0700000000000002E-2</v>
      </c>
      <c r="BL26">
        <v>2.4199999999999999E-2</v>
      </c>
    </row>
    <row r="27" spans="1:64" x14ac:dyDescent="0.25">
      <c r="A27" t="s">
        <v>44</v>
      </c>
      <c r="B27">
        <v>43539</v>
      </c>
      <c r="C27">
        <v>9</v>
      </c>
      <c r="D27">
        <v>453.54</v>
      </c>
      <c r="E27" s="67">
        <v>4081.85</v>
      </c>
      <c r="F27" s="67">
        <v>3736.04</v>
      </c>
      <c r="G27">
        <v>5.1000000000000004E-3</v>
      </c>
      <c r="H27">
        <v>2.9999999999999997E-4</v>
      </c>
      <c r="I27">
        <v>0.1158</v>
      </c>
      <c r="J27">
        <v>2.8999999999999998E-3</v>
      </c>
      <c r="K27">
        <v>1.6299999999999999E-2</v>
      </c>
      <c r="L27">
        <v>0.80469999999999997</v>
      </c>
      <c r="M27">
        <v>5.4899999999999997E-2</v>
      </c>
      <c r="N27">
        <v>0.70989999999999998</v>
      </c>
      <c r="O27">
        <v>7.7999999999999996E-3</v>
      </c>
      <c r="P27">
        <v>0.18090000000000001</v>
      </c>
      <c r="Q27" s="67">
        <v>58936.22</v>
      </c>
      <c r="R27">
        <v>8.0399999999999999E-2</v>
      </c>
      <c r="S27">
        <v>0.1741</v>
      </c>
      <c r="T27">
        <v>0.74550000000000005</v>
      </c>
      <c r="U27">
        <v>17.190000000000001</v>
      </c>
      <c r="V27">
        <v>24</v>
      </c>
      <c r="W27" s="67">
        <v>73929.039999999994</v>
      </c>
      <c r="X27">
        <v>169.94</v>
      </c>
      <c r="Y27" s="67">
        <v>85813.06</v>
      </c>
      <c r="Z27">
        <v>0.77900000000000003</v>
      </c>
      <c r="AA27">
        <v>0.18840000000000001</v>
      </c>
      <c r="AB27">
        <v>3.2500000000000001E-2</v>
      </c>
      <c r="AC27">
        <v>0.221</v>
      </c>
      <c r="AD27">
        <v>85.81</v>
      </c>
      <c r="AE27" s="67">
        <v>3697.43</v>
      </c>
      <c r="AF27">
        <v>527.71</v>
      </c>
      <c r="AG27" s="67">
        <v>88593.26</v>
      </c>
      <c r="AH27">
        <v>102</v>
      </c>
      <c r="AI27" s="67">
        <v>25986</v>
      </c>
      <c r="AJ27" s="67">
        <v>36225.4</v>
      </c>
      <c r="AK27">
        <v>61.56</v>
      </c>
      <c r="AL27">
        <v>40.46</v>
      </c>
      <c r="AM27">
        <v>50.76</v>
      </c>
      <c r="AN27">
        <v>4.3</v>
      </c>
      <c r="AO27">
        <v>0</v>
      </c>
      <c r="AP27">
        <v>1.0827</v>
      </c>
      <c r="AQ27" s="67">
        <v>1201.22</v>
      </c>
      <c r="AR27" s="67">
        <v>1795.44</v>
      </c>
      <c r="AS27" s="67">
        <v>6070.95</v>
      </c>
      <c r="AT27">
        <v>577.29999999999995</v>
      </c>
      <c r="AU27">
        <v>341.63</v>
      </c>
      <c r="AV27" s="67">
        <v>9986.5300000000007</v>
      </c>
      <c r="AW27" s="67">
        <v>5690.02</v>
      </c>
      <c r="AX27">
        <v>0.55730000000000002</v>
      </c>
      <c r="AY27" s="67">
        <v>2609.75</v>
      </c>
      <c r="AZ27">
        <v>0.25559999999999999</v>
      </c>
      <c r="BA27">
        <v>828.9</v>
      </c>
      <c r="BB27">
        <v>8.1199999999999994E-2</v>
      </c>
      <c r="BC27" s="67">
        <v>1081.44</v>
      </c>
      <c r="BD27">
        <v>0.10589999999999999</v>
      </c>
      <c r="BE27" s="67">
        <v>10210.11</v>
      </c>
      <c r="BF27" s="67">
        <v>4951.33</v>
      </c>
      <c r="BG27">
        <v>2.3403</v>
      </c>
      <c r="BH27">
        <v>0.53139999999999998</v>
      </c>
      <c r="BI27">
        <v>0.22020000000000001</v>
      </c>
      <c r="BJ27">
        <v>0.21879999999999999</v>
      </c>
      <c r="BK27">
        <v>1.9800000000000002E-2</v>
      </c>
      <c r="BL27">
        <v>9.7000000000000003E-3</v>
      </c>
    </row>
    <row r="28" spans="1:64" x14ac:dyDescent="0.25">
      <c r="A28" t="s">
        <v>45</v>
      </c>
      <c r="B28">
        <v>45203</v>
      </c>
      <c r="C28">
        <v>125</v>
      </c>
      <c r="D28">
        <v>9.25</v>
      </c>
      <c r="E28" s="67">
        <v>1155.83</v>
      </c>
      <c r="F28" s="67">
        <v>1264.5999999999999</v>
      </c>
      <c r="G28">
        <v>4.1000000000000003E-3</v>
      </c>
      <c r="H28">
        <v>0</v>
      </c>
      <c r="I28">
        <v>1.6000000000000001E-3</v>
      </c>
      <c r="J28">
        <v>1.6000000000000001E-3</v>
      </c>
      <c r="K28">
        <v>7.0000000000000001E-3</v>
      </c>
      <c r="L28">
        <v>0.96330000000000005</v>
      </c>
      <c r="M28">
        <v>2.2499999999999999E-2</v>
      </c>
      <c r="N28">
        <v>0.42170000000000002</v>
      </c>
      <c r="O28">
        <v>8.0000000000000004E-4</v>
      </c>
      <c r="P28">
        <v>0.14949999999999999</v>
      </c>
      <c r="Q28" s="67">
        <v>48070.02</v>
      </c>
      <c r="R28">
        <v>0.23169999999999999</v>
      </c>
      <c r="S28">
        <v>0.10979999999999999</v>
      </c>
      <c r="T28">
        <v>0.65849999999999997</v>
      </c>
      <c r="U28">
        <v>17.420000000000002</v>
      </c>
      <c r="V28">
        <v>10.33</v>
      </c>
      <c r="W28" s="67">
        <v>67189.66</v>
      </c>
      <c r="X28">
        <v>106.51</v>
      </c>
      <c r="Y28" s="67">
        <v>132916.42000000001</v>
      </c>
      <c r="Z28">
        <v>0.63539999999999996</v>
      </c>
      <c r="AA28">
        <v>0.14269999999999999</v>
      </c>
      <c r="AB28">
        <v>0.22189999999999999</v>
      </c>
      <c r="AC28">
        <v>0.36459999999999998</v>
      </c>
      <c r="AD28">
        <v>132.91999999999999</v>
      </c>
      <c r="AE28" s="67">
        <v>3570.98</v>
      </c>
      <c r="AF28">
        <v>314.45</v>
      </c>
      <c r="AG28" s="67">
        <v>113153.26</v>
      </c>
      <c r="AH28">
        <v>223</v>
      </c>
      <c r="AI28" s="67">
        <v>31049</v>
      </c>
      <c r="AJ28" s="67">
        <v>51792.86</v>
      </c>
      <c r="AK28">
        <v>41.9</v>
      </c>
      <c r="AL28">
        <v>21.46</v>
      </c>
      <c r="AM28">
        <v>27.57</v>
      </c>
      <c r="AN28">
        <v>3.9</v>
      </c>
      <c r="AO28">
        <v>0.26</v>
      </c>
      <c r="AP28">
        <v>0.55130000000000001</v>
      </c>
      <c r="AQ28" s="67">
        <v>1227.74</v>
      </c>
      <c r="AR28" s="67">
        <v>1868.4</v>
      </c>
      <c r="AS28" s="67">
        <v>5808.28</v>
      </c>
      <c r="AT28">
        <v>671.56</v>
      </c>
      <c r="AU28">
        <v>380.16</v>
      </c>
      <c r="AV28" s="67">
        <v>9956.1200000000008</v>
      </c>
      <c r="AW28" s="67">
        <v>5070.8599999999997</v>
      </c>
      <c r="AX28">
        <v>0.51910000000000001</v>
      </c>
      <c r="AY28" s="67">
        <v>2806.71</v>
      </c>
      <c r="AZ28">
        <v>0.2873</v>
      </c>
      <c r="BA28">
        <v>968.39</v>
      </c>
      <c r="BB28">
        <v>9.9099999999999994E-2</v>
      </c>
      <c r="BC28">
        <v>922.04</v>
      </c>
      <c r="BD28">
        <v>9.4399999999999998E-2</v>
      </c>
      <c r="BE28" s="67">
        <v>9767.99</v>
      </c>
      <c r="BF28" s="67">
        <v>5670.85</v>
      </c>
      <c r="BG28">
        <v>1.2315</v>
      </c>
      <c r="BH28">
        <v>0.50260000000000005</v>
      </c>
      <c r="BI28">
        <v>0.26369999999999999</v>
      </c>
      <c r="BJ28">
        <v>0.16980000000000001</v>
      </c>
      <c r="BK28">
        <v>4.3200000000000002E-2</v>
      </c>
      <c r="BL28">
        <v>2.06E-2</v>
      </c>
    </row>
    <row r="29" spans="1:64" x14ac:dyDescent="0.25">
      <c r="A29" t="s">
        <v>46</v>
      </c>
      <c r="B29">
        <v>46300</v>
      </c>
      <c r="C29">
        <v>26</v>
      </c>
      <c r="D29">
        <v>79.97</v>
      </c>
      <c r="E29" s="67">
        <v>2079.29</v>
      </c>
      <c r="F29" s="67">
        <v>2175.11</v>
      </c>
      <c r="G29">
        <v>9.4999999999999998E-3</v>
      </c>
      <c r="H29">
        <v>8.9999999999999998E-4</v>
      </c>
      <c r="I29">
        <v>2.4199999999999999E-2</v>
      </c>
      <c r="J29">
        <v>1.8E-3</v>
      </c>
      <c r="K29">
        <v>2.29E-2</v>
      </c>
      <c r="L29">
        <v>0.87639999999999996</v>
      </c>
      <c r="M29">
        <v>6.4299999999999996E-2</v>
      </c>
      <c r="N29">
        <v>0.46300000000000002</v>
      </c>
      <c r="O29">
        <v>5.1000000000000004E-3</v>
      </c>
      <c r="P29">
        <v>0.15629999999999999</v>
      </c>
      <c r="Q29" s="67">
        <v>55256.19</v>
      </c>
      <c r="R29">
        <v>0.1847</v>
      </c>
      <c r="S29">
        <v>0.22289999999999999</v>
      </c>
      <c r="T29">
        <v>0.59240000000000004</v>
      </c>
      <c r="U29">
        <v>19.32</v>
      </c>
      <c r="V29">
        <v>13</v>
      </c>
      <c r="W29" s="67">
        <v>63684.38</v>
      </c>
      <c r="X29">
        <v>154.91999999999999</v>
      </c>
      <c r="Y29" s="67">
        <v>97838.53</v>
      </c>
      <c r="Z29">
        <v>0.68279999999999996</v>
      </c>
      <c r="AA29">
        <v>0.26079999999999998</v>
      </c>
      <c r="AB29">
        <v>5.6300000000000003E-2</v>
      </c>
      <c r="AC29">
        <v>0.31719999999999998</v>
      </c>
      <c r="AD29">
        <v>97.84</v>
      </c>
      <c r="AE29" s="67">
        <v>3622.18</v>
      </c>
      <c r="AF29">
        <v>369.14</v>
      </c>
      <c r="AG29" s="67">
        <v>109125.18</v>
      </c>
      <c r="AH29">
        <v>196</v>
      </c>
      <c r="AI29" s="67">
        <v>35133</v>
      </c>
      <c r="AJ29" s="67">
        <v>56366.35</v>
      </c>
      <c r="AK29">
        <v>55.05</v>
      </c>
      <c r="AL29">
        <v>31.56</v>
      </c>
      <c r="AM29">
        <v>47.44</v>
      </c>
      <c r="AN29">
        <v>4.3</v>
      </c>
      <c r="AO29">
        <v>0</v>
      </c>
      <c r="AP29">
        <v>0.60429999999999995</v>
      </c>
      <c r="AQ29" s="67">
        <v>1181.05</v>
      </c>
      <c r="AR29" s="67">
        <v>1678.23</v>
      </c>
      <c r="AS29" s="67">
        <v>5130.76</v>
      </c>
      <c r="AT29">
        <v>211.45</v>
      </c>
      <c r="AU29">
        <v>32.090000000000003</v>
      </c>
      <c r="AV29" s="67">
        <v>8233.56</v>
      </c>
      <c r="AW29" s="67">
        <v>3953.27</v>
      </c>
      <c r="AX29">
        <v>0.45639999999999997</v>
      </c>
      <c r="AY29" s="67">
        <v>3031.39</v>
      </c>
      <c r="AZ29">
        <v>0.35</v>
      </c>
      <c r="BA29">
        <v>832.26</v>
      </c>
      <c r="BB29">
        <v>9.6100000000000005E-2</v>
      </c>
      <c r="BC29">
        <v>844.38</v>
      </c>
      <c r="BD29">
        <v>9.7500000000000003E-2</v>
      </c>
      <c r="BE29" s="67">
        <v>8661.2999999999993</v>
      </c>
      <c r="BF29" s="67">
        <v>4168.67</v>
      </c>
      <c r="BG29">
        <v>0.99419999999999997</v>
      </c>
      <c r="BH29">
        <v>0.51180000000000003</v>
      </c>
      <c r="BI29">
        <v>0.2001</v>
      </c>
      <c r="BJ29">
        <v>0.25480000000000003</v>
      </c>
      <c r="BK29">
        <v>2.4E-2</v>
      </c>
      <c r="BL29">
        <v>9.2999999999999992E-3</v>
      </c>
    </row>
    <row r="30" spans="1:64" x14ac:dyDescent="0.25">
      <c r="A30" t="s">
        <v>47</v>
      </c>
      <c r="B30">
        <v>45765</v>
      </c>
      <c r="C30">
        <v>46</v>
      </c>
      <c r="D30">
        <v>39.78</v>
      </c>
      <c r="E30" s="67">
        <v>1829.69</v>
      </c>
      <c r="F30" s="67">
        <v>1781.2</v>
      </c>
      <c r="G30">
        <v>1.66E-2</v>
      </c>
      <c r="H30">
        <v>1.9E-3</v>
      </c>
      <c r="I30">
        <v>4.7600000000000003E-2</v>
      </c>
      <c r="J30">
        <v>5.0000000000000001E-4</v>
      </c>
      <c r="K30">
        <v>3.78E-2</v>
      </c>
      <c r="L30">
        <v>0.87719999999999998</v>
      </c>
      <c r="M30">
        <v>1.83E-2</v>
      </c>
      <c r="N30">
        <v>0.53059999999999996</v>
      </c>
      <c r="O30">
        <v>8.3999999999999995E-3</v>
      </c>
      <c r="P30">
        <v>9.7100000000000006E-2</v>
      </c>
      <c r="Q30" s="67">
        <v>55784.4</v>
      </c>
      <c r="R30">
        <v>0.21820000000000001</v>
      </c>
      <c r="S30">
        <v>0.2545</v>
      </c>
      <c r="T30">
        <v>0.52729999999999999</v>
      </c>
      <c r="U30">
        <v>21.69</v>
      </c>
      <c r="V30">
        <v>13</v>
      </c>
      <c r="W30" s="67">
        <v>80865.62</v>
      </c>
      <c r="X30">
        <v>134.91</v>
      </c>
      <c r="Y30" s="67">
        <v>129203.67</v>
      </c>
      <c r="Z30">
        <v>0.64149999999999996</v>
      </c>
      <c r="AA30">
        <v>0.2424</v>
      </c>
      <c r="AB30">
        <v>0.11609999999999999</v>
      </c>
      <c r="AC30">
        <v>0.35849999999999999</v>
      </c>
      <c r="AD30">
        <v>129.19999999999999</v>
      </c>
      <c r="AE30" s="67">
        <v>4164.88</v>
      </c>
      <c r="AF30">
        <v>561.48</v>
      </c>
      <c r="AG30" s="67">
        <v>133169.51</v>
      </c>
      <c r="AH30">
        <v>336</v>
      </c>
      <c r="AI30" s="67">
        <v>32525</v>
      </c>
      <c r="AJ30" s="67">
        <v>48603.94</v>
      </c>
      <c r="AK30">
        <v>32.24</v>
      </c>
      <c r="AL30">
        <v>32.229999999999997</v>
      </c>
      <c r="AM30">
        <v>32.229999999999997</v>
      </c>
      <c r="AN30">
        <v>6.15</v>
      </c>
      <c r="AO30">
        <v>0</v>
      </c>
      <c r="AP30">
        <v>0.85270000000000001</v>
      </c>
      <c r="AQ30" s="67">
        <v>1137.04</v>
      </c>
      <c r="AR30" s="67">
        <v>2024.81</v>
      </c>
      <c r="AS30" s="67">
        <v>5362.25</v>
      </c>
      <c r="AT30">
        <v>527.79</v>
      </c>
      <c r="AU30">
        <v>203.06</v>
      </c>
      <c r="AV30" s="67">
        <v>9254.93</v>
      </c>
      <c r="AW30" s="67">
        <v>3941.62</v>
      </c>
      <c r="AX30">
        <v>0.42</v>
      </c>
      <c r="AY30" s="67">
        <v>3572.8</v>
      </c>
      <c r="AZ30">
        <v>0.38069999999999998</v>
      </c>
      <c r="BA30" s="67">
        <v>1152.27</v>
      </c>
      <c r="BB30">
        <v>0.12280000000000001</v>
      </c>
      <c r="BC30">
        <v>717</v>
      </c>
      <c r="BD30">
        <v>7.6399999999999996E-2</v>
      </c>
      <c r="BE30" s="67">
        <v>9383.69</v>
      </c>
      <c r="BF30" s="67">
        <v>2023.82</v>
      </c>
      <c r="BG30">
        <v>0.56850000000000001</v>
      </c>
      <c r="BH30">
        <v>0.56240000000000001</v>
      </c>
      <c r="BI30">
        <v>0.18729999999999999</v>
      </c>
      <c r="BJ30">
        <v>0.19869999999999999</v>
      </c>
      <c r="BK30">
        <v>3.2899999999999999E-2</v>
      </c>
      <c r="BL30">
        <v>1.8599999999999998E-2</v>
      </c>
    </row>
    <row r="31" spans="1:64" x14ac:dyDescent="0.25">
      <c r="A31" t="s">
        <v>48</v>
      </c>
      <c r="B31">
        <v>43547</v>
      </c>
      <c r="C31">
        <v>5</v>
      </c>
      <c r="D31">
        <v>493.96</v>
      </c>
      <c r="E31" s="67">
        <v>2469.79</v>
      </c>
      <c r="F31" s="67">
        <v>2457.23</v>
      </c>
      <c r="G31">
        <v>1.17E-2</v>
      </c>
      <c r="H31">
        <v>8.0000000000000004E-4</v>
      </c>
      <c r="I31">
        <v>8.3999999999999995E-3</v>
      </c>
      <c r="J31">
        <v>8.0000000000000004E-4</v>
      </c>
      <c r="K31">
        <v>2.2800000000000001E-2</v>
      </c>
      <c r="L31">
        <v>0.93210000000000004</v>
      </c>
      <c r="M31">
        <v>2.3400000000000001E-2</v>
      </c>
      <c r="N31">
        <v>7.9000000000000001E-2</v>
      </c>
      <c r="O31">
        <v>4.7000000000000002E-3</v>
      </c>
      <c r="P31">
        <v>0.11559999999999999</v>
      </c>
      <c r="Q31" s="67">
        <v>69340.62</v>
      </c>
      <c r="R31">
        <v>0.36470000000000002</v>
      </c>
      <c r="S31">
        <v>0.19409999999999999</v>
      </c>
      <c r="T31">
        <v>0.44119999999999998</v>
      </c>
      <c r="U31">
        <v>18.59</v>
      </c>
      <c r="V31">
        <v>14</v>
      </c>
      <c r="W31" s="67">
        <v>97619.64</v>
      </c>
      <c r="X31">
        <v>176.41</v>
      </c>
      <c r="Y31" s="67">
        <v>201107.12</v>
      </c>
      <c r="Z31">
        <v>0.95960000000000001</v>
      </c>
      <c r="AA31">
        <v>2.3300000000000001E-2</v>
      </c>
      <c r="AB31">
        <v>1.7000000000000001E-2</v>
      </c>
      <c r="AC31">
        <v>4.0399999999999998E-2</v>
      </c>
      <c r="AD31">
        <v>201.11</v>
      </c>
      <c r="AE31" s="67">
        <v>10394.299999999999</v>
      </c>
      <c r="AF31" s="67">
        <v>1531.05</v>
      </c>
      <c r="AG31" s="67">
        <v>220786.42</v>
      </c>
      <c r="AH31">
        <v>550</v>
      </c>
      <c r="AI31" s="67">
        <v>57364</v>
      </c>
      <c r="AJ31" s="67">
        <v>107181.56</v>
      </c>
      <c r="AK31">
        <v>111.91</v>
      </c>
      <c r="AL31">
        <v>50.47</v>
      </c>
      <c r="AM31">
        <v>57.64</v>
      </c>
      <c r="AN31">
        <v>4.6100000000000003</v>
      </c>
      <c r="AO31">
        <v>0</v>
      </c>
      <c r="AP31">
        <v>0.74409999999999998</v>
      </c>
      <c r="AQ31" s="67">
        <v>1737.42</v>
      </c>
      <c r="AR31" s="67">
        <v>1948.89</v>
      </c>
      <c r="AS31" s="67">
        <v>6803.93</v>
      </c>
      <c r="AT31" s="67">
        <v>1127.9100000000001</v>
      </c>
      <c r="AU31">
        <v>353.28</v>
      </c>
      <c r="AV31" s="67">
        <v>11971.45</v>
      </c>
      <c r="AW31" s="67">
        <v>2873.37</v>
      </c>
      <c r="AX31">
        <v>0.247</v>
      </c>
      <c r="AY31" s="67">
        <v>7730.31</v>
      </c>
      <c r="AZ31">
        <v>0.66439999999999999</v>
      </c>
      <c r="BA31">
        <v>760.4</v>
      </c>
      <c r="BB31">
        <v>6.54E-2</v>
      </c>
      <c r="BC31">
        <v>270.18</v>
      </c>
      <c r="BD31">
        <v>2.3199999999999998E-2</v>
      </c>
      <c r="BE31" s="67">
        <v>11634.27</v>
      </c>
      <c r="BF31" s="67">
        <v>1601.15</v>
      </c>
      <c r="BG31">
        <v>0.1229</v>
      </c>
      <c r="BH31">
        <v>0.62990000000000002</v>
      </c>
      <c r="BI31">
        <v>0.21579999999999999</v>
      </c>
      <c r="BJ31">
        <v>0.104</v>
      </c>
      <c r="BK31">
        <v>3.5700000000000003E-2</v>
      </c>
      <c r="BL31">
        <v>1.46E-2</v>
      </c>
    </row>
    <row r="32" spans="1:64" x14ac:dyDescent="0.25">
      <c r="A32" t="s">
        <v>49</v>
      </c>
      <c r="B32">
        <v>43554</v>
      </c>
      <c r="C32">
        <v>5</v>
      </c>
      <c r="D32">
        <v>274.81</v>
      </c>
      <c r="E32" s="67">
        <v>1374.03</v>
      </c>
      <c r="F32" s="67">
        <v>1395.19</v>
      </c>
      <c r="G32">
        <v>0.15770000000000001</v>
      </c>
      <c r="H32">
        <v>6.9999999999999999E-4</v>
      </c>
      <c r="I32">
        <v>0.2039</v>
      </c>
      <c r="J32">
        <v>0</v>
      </c>
      <c r="K32">
        <v>2.4400000000000002E-2</v>
      </c>
      <c r="L32">
        <v>0.57050000000000001</v>
      </c>
      <c r="M32">
        <v>4.2900000000000001E-2</v>
      </c>
      <c r="N32">
        <v>0.1183</v>
      </c>
      <c r="O32">
        <v>4.3700000000000003E-2</v>
      </c>
      <c r="P32">
        <v>0.1376</v>
      </c>
      <c r="Q32" s="67">
        <v>81671.839999999997</v>
      </c>
      <c r="R32">
        <v>0.2162</v>
      </c>
      <c r="S32">
        <v>0.1757</v>
      </c>
      <c r="T32">
        <v>0.60809999999999997</v>
      </c>
      <c r="U32">
        <v>13.43</v>
      </c>
      <c r="V32">
        <v>12</v>
      </c>
      <c r="W32" s="67">
        <v>104562.58</v>
      </c>
      <c r="X32">
        <v>114.5</v>
      </c>
      <c r="Y32" s="67">
        <v>516007.21</v>
      </c>
      <c r="Z32">
        <v>0.47220000000000001</v>
      </c>
      <c r="AA32">
        <v>0.51060000000000005</v>
      </c>
      <c r="AB32">
        <v>1.7299999999999999E-2</v>
      </c>
      <c r="AC32">
        <v>0.52780000000000005</v>
      </c>
      <c r="AD32">
        <v>516.01</v>
      </c>
      <c r="AE32" s="67">
        <v>20432.07</v>
      </c>
      <c r="AF32" s="67">
        <v>1482.97</v>
      </c>
      <c r="AG32" s="67">
        <v>527035.23</v>
      </c>
      <c r="AH32">
        <v>607</v>
      </c>
      <c r="AI32" s="67">
        <v>54620</v>
      </c>
      <c r="AJ32" s="67">
        <v>125927.3</v>
      </c>
      <c r="AK32">
        <v>79.3</v>
      </c>
      <c r="AL32">
        <v>35.28</v>
      </c>
      <c r="AM32">
        <v>42.25</v>
      </c>
      <c r="AN32">
        <v>6.8</v>
      </c>
      <c r="AO32">
        <v>0</v>
      </c>
      <c r="AP32">
        <v>0.4229</v>
      </c>
      <c r="AQ32" s="67">
        <v>3152.63</v>
      </c>
      <c r="AR32" s="67">
        <v>4031.68</v>
      </c>
      <c r="AS32" s="67">
        <v>10971.66</v>
      </c>
      <c r="AT32" s="67">
        <v>1251.75</v>
      </c>
      <c r="AU32" s="67">
        <v>1131.51</v>
      </c>
      <c r="AV32" s="67">
        <v>20539.27</v>
      </c>
      <c r="AW32" s="67">
        <v>3188.32</v>
      </c>
      <c r="AX32">
        <v>0.14860000000000001</v>
      </c>
      <c r="AY32" s="67">
        <v>15737.13</v>
      </c>
      <c r="AZ32">
        <v>0.73350000000000004</v>
      </c>
      <c r="BA32" s="67">
        <v>2155.71</v>
      </c>
      <c r="BB32">
        <v>0.10050000000000001</v>
      </c>
      <c r="BC32">
        <v>373.61</v>
      </c>
      <c r="BD32">
        <v>1.7399999999999999E-2</v>
      </c>
      <c r="BE32" s="67">
        <v>21454.76</v>
      </c>
      <c r="BF32">
        <v>836.09</v>
      </c>
      <c r="BG32">
        <v>3.9699999999999999E-2</v>
      </c>
      <c r="BH32">
        <v>0.59189999999999998</v>
      </c>
      <c r="BI32">
        <v>0.20319999999999999</v>
      </c>
      <c r="BJ32">
        <v>0.15260000000000001</v>
      </c>
      <c r="BK32">
        <v>3.4799999999999998E-2</v>
      </c>
      <c r="BL32">
        <v>1.7600000000000001E-2</v>
      </c>
    </row>
    <row r="33" spans="1:64" x14ac:dyDescent="0.25">
      <c r="A33" t="s">
        <v>50</v>
      </c>
      <c r="B33">
        <v>46425</v>
      </c>
      <c r="C33">
        <v>112</v>
      </c>
      <c r="D33">
        <v>17.96</v>
      </c>
      <c r="E33" s="67">
        <v>2011.21</v>
      </c>
      <c r="F33" s="67">
        <v>1909.9</v>
      </c>
      <c r="G33">
        <v>2.5999999999999999E-3</v>
      </c>
      <c r="H33">
        <v>5.0000000000000001E-4</v>
      </c>
      <c r="I33">
        <v>6.4999999999999997E-3</v>
      </c>
      <c r="J33">
        <v>3.0999999999999999E-3</v>
      </c>
      <c r="K33">
        <v>5.7999999999999996E-3</v>
      </c>
      <c r="L33">
        <v>0.96819999999999995</v>
      </c>
      <c r="M33">
        <v>1.3299999999999999E-2</v>
      </c>
      <c r="N33">
        <v>0.4607</v>
      </c>
      <c r="O33">
        <v>0</v>
      </c>
      <c r="P33">
        <v>0.15709999999999999</v>
      </c>
      <c r="Q33" s="67">
        <v>51835.73</v>
      </c>
      <c r="R33">
        <v>0.18940000000000001</v>
      </c>
      <c r="S33">
        <v>0.19700000000000001</v>
      </c>
      <c r="T33">
        <v>0.61360000000000003</v>
      </c>
      <c r="U33">
        <v>17.350000000000001</v>
      </c>
      <c r="V33">
        <v>15.25</v>
      </c>
      <c r="W33" s="67">
        <v>60662.8</v>
      </c>
      <c r="X33">
        <v>128.19</v>
      </c>
      <c r="Y33" s="67">
        <v>120969.85</v>
      </c>
      <c r="Z33">
        <v>0.79039999999999999</v>
      </c>
      <c r="AA33">
        <v>0.15590000000000001</v>
      </c>
      <c r="AB33">
        <v>5.3699999999999998E-2</v>
      </c>
      <c r="AC33">
        <v>0.20960000000000001</v>
      </c>
      <c r="AD33">
        <v>120.97</v>
      </c>
      <c r="AE33" s="67">
        <v>3371.25</v>
      </c>
      <c r="AF33">
        <v>500.79</v>
      </c>
      <c r="AG33" s="67">
        <v>120986.91</v>
      </c>
      <c r="AH33">
        <v>278</v>
      </c>
      <c r="AI33" s="67">
        <v>33377</v>
      </c>
      <c r="AJ33" s="67">
        <v>27280.32</v>
      </c>
      <c r="AK33">
        <v>33.700000000000003</v>
      </c>
      <c r="AL33">
        <v>27.57</v>
      </c>
      <c r="AM33">
        <v>27.36</v>
      </c>
      <c r="AN33">
        <v>4.5999999999999996</v>
      </c>
      <c r="AO33">
        <v>0</v>
      </c>
      <c r="AP33">
        <v>1.4100999999999999</v>
      </c>
      <c r="AQ33" s="67">
        <v>1203.01</v>
      </c>
      <c r="AR33" s="67">
        <v>1945.25</v>
      </c>
      <c r="AS33" s="67">
        <v>5650.74</v>
      </c>
      <c r="AT33">
        <v>394.61</v>
      </c>
      <c r="AU33">
        <v>275.75</v>
      </c>
      <c r="AV33" s="67">
        <v>9469.3700000000008</v>
      </c>
      <c r="AW33" s="67">
        <v>4924.6499999999996</v>
      </c>
      <c r="AX33">
        <v>0.53910000000000002</v>
      </c>
      <c r="AY33" s="67">
        <v>2646.57</v>
      </c>
      <c r="AZ33">
        <v>0.28970000000000001</v>
      </c>
      <c r="BA33">
        <v>954.55</v>
      </c>
      <c r="BB33">
        <v>0.1045</v>
      </c>
      <c r="BC33">
        <v>609.16999999999996</v>
      </c>
      <c r="BD33">
        <v>6.6699999999999995E-2</v>
      </c>
      <c r="BE33" s="67">
        <v>9134.94</v>
      </c>
      <c r="BF33" s="67">
        <v>4326.97</v>
      </c>
      <c r="BG33">
        <v>0.99409999999999998</v>
      </c>
      <c r="BH33">
        <v>0.5222</v>
      </c>
      <c r="BI33">
        <v>0.18870000000000001</v>
      </c>
      <c r="BJ33">
        <v>0.2334</v>
      </c>
      <c r="BK33">
        <v>3.7400000000000003E-2</v>
      </c>
      <c r="BL33">
        <v>1.83E-2</v>
      </c>
    </row>
    <row r="34" spans="1:64" x14ac:dyDescent="0.25">
      <c r="A34" t="s">
        <v>51</v>
      </c>
      <c r="B34">
        <v>47241</v>
      </c>
      <c r="C34">
        <v>47</v>
      </c>
      <c r="D34">
        <v>158.86000000000001</v>
      </c>
      <c r="E34" s="67">
        <v>7466.26</v>
      </c>
      <c r="F34" s="67">
        <v>7258.99</v>
      </c>
      <c r="G34">
        <v>6.4000000000000001E-2</v>
      </c>
      <c r="H34">
        <v>1.4E-3</v>
      </c>
      <c r="I34">
        <v>3.4500000000000003E-2</v>
      </c>
      <c r="J34">
        <v>1.8E-3</v>
      </c>
      <c r="K34">
        <v>2.4400000000000002E-2</v>
      </c>
      <c r="L34">
        <v>0.83989999999999998</v>
      </c>
      <c r="M34">
        <v>3.39E-2</v>
      </c>
      <c r="N34">
        <v>0.14369999999999999</v>
      </c>
      <c r="O34">
        <v>0.03</v>
      </c>
      <c r="P34">
        <v>0.1431</v>
      </c>
      <c r="Q34" s="67">
        <v>63173.599999999999</v>
      </c>
      <c r="R34">
        <v>0.15920000000000001</v>
      </c>
      <c r="S34">
        <v>0.2399</v>
      </c>
      <c r="T34">
        <v>0.6008</v>
      </c>
      <c r="U34">
        <v>19.5</v>
      </c>
      <c r="V34">
        <v>30.42</v>
      </c>
      <c r="W34" s="67">
        <v>94230.18</v>
      </c>
      <c r="X34">
        <v>241.48</v>
      </c>
      <c r="Y34" s="67">
        <v>228159.03</v>
      </c>
      <c r="Z34">
        <v>0.73129999999999995</v>
      </c>
      <c r="AA34">
        <v>0.24779999999999999</v>
      </c>
      <c r="AB34">
        <v>2.0899999999999998E-2</v>
      </c>
      <c r="AC34">
        <v>0.26869999999999999</v>
      </c>
      <c r="AD34">
        <v>228.16</v>
      </c>
      <c r="AE34" s="67">
        <v>9199.35</v>
      </c>
      <c r="AF34">
        <v>936.77</v>
      </c>
      <c r="AG34" s="67">
        <v>238959.89</v>
      </c>
      <c r="AH34">
        <v>576</v>
      </c>
      <c r="AI34" s="67">
        <v>50610</v>
      </c>
      <c r="AJ34" s="67">
        <v>79858.83</v>
      </c>
      <c r="AK34">
        <v>50.6</v>
      </c>
      <c r="AL34">
        <v>40.020000000000003</v>
      </c>
      <c r="AM34">
        <v>40.340000000000003</v>
      </c>
      <c r="AN34">
        <v>4.5999999999999996</v>
      </c>
      <c r="AO34">
        <v>0</v>
      </c>
      <c r="AP34">
        <v>0.59940000000000004</v>
      </c>
      <c r="AQ34" s="67">
        <v>1090.01</v>
      </c>
      <c r="AR34" s="67">
        <v>1894.69</v>
      </c>
      <c r="AS34" s="67">
        <v>6686.44</v>
      </c>
      <c r="AT34">
        <v>679.87</v>
      </c>
      <c r="AU34">
        <v>271.3</v>
      </c>
      <c r="AV34" s="67">
        <v>10622.31</v>
      </c>
      <c r="AW34" s="67">
        <v>2214.5</v>
      </c>
      <c r="AX34">
        <v>0.23330000000000001</v>
      </c>
      <c r="AY34" s="67">
        <v>6369.8</v>
      </c>
      <c r="AZ34">
        <v>0.67100000000000004</v>
      </c>
      <c r="BA34">
        <v>521.46</v>
      </c>
      <c r="BB34">
        <v>5.4899999999999997E-2</v>
      </c>
      <c r="BC34">
        <v>387.58</v>
      </c>
      <c r="BD34">
        <v>4.0800000000000003E-2</v>
      </c>
      <c r="BE34" s="67">
        <v>9493.34</v>
      </c>
      <c r="BF34">
        <v>811.69</v>
      </c>
      <c r="BG34">
        <v>9.8000000000000004E-2</v>
      </c>
      <c r="BH34">
        <v>0.58109999999999995</v>
      </c>
      <c r="BI34">
        <v>0.24299999999999999</v>
      </c>
      <c r="BJ34">
        <v>9.7900000000000001E-2</v>
      </c>
      <c r="BK34">
        <v>2.5100000000000001E-2</v>
      </c>
      <c r="BL34">
        <v>5.2900000000000003E-2</v>
      </c>
    </row>
    <row r="35" spans="1:64" x14ac:dyDescent="0.25">
      <c r="A35" t="s">
        <v>52</v>
      </c>
      <c r="B35">
        <v>43562</v>
      </c>
      <c r="C35">
        <v>20</v>
      </c>
      <c r="D35">
        <v>183.64</v>
      </c>
      <c r="E35" s="67">
        <v>3672.87</v>
      </c>
      <c r="F35" s="67">
        <v>3321.34</v>
      </c>
      <c r="G35">
        <v>4.0000000000000001E-3</v>
      </c>
      <c r="H35">
        <v>2.9999999999999997E-4</v>
      </c>
      <c r="I35">
        <v>0.80630000000000002</v>
      </c>
      <c r="J35">
        <v>5.0000000000000001E-4</v>
      </c>
      <c r="K35">
        <v>0.03</v>
      </c>
      <c r="L35">
        <v>0.10539999999999999</v>
      </c>
      <c r="M35">
        <v>5.3600000000000002E-2</v>
      </c>
      <c r="N35">
        <v>0.66949999999999998</v>
      </c>
      <c r="O35">
        <v>2.0199999999999999E-2</v>
      </c>
      <c r="P35">
        <v>0.1762</v>
      </c>
      <c r="Q35" s="67">
        <v>63708.82</v>
      </c>
      <c r="R35">
        <v>0.20580000000000001</v>
      </c>
      <c r="S35">
        <v>0.2263</v>
      </c>
      <c r="T35">
        <v>0.56789999999999996</v>
      </c>
      <c r="U35">
        <v>19.88</v>
      </c>
      <c r="V35">
        <v>29.22</v>
      </c>
      <c r="W35" s="67">
        <v>97048.02</v>
      </c>
      <c r="X35">
        <v>125.6</v>
      </c>
      <c r="Y35" s="67">
        <v>183310.56</v>
      </c>
      <c r="Z35">
        <v>0.52549999999999997</v>
      </c>
      <c r="AA35">
        <v>0.41199999999999998</v>
      </c>
      <c r="AB35">
        <v>6.25E-2</v>
      </c>
      <c r="AC35">
        <v>0.47449999999999998</v>
      </c>
      <c r="AD35">
        <v>183.31</v>
      </c>
      <c r="AE35" s="67">
        <v>8217.7900000000009</v>
      </c>
      <c r="AF35">
        <v>669.17</v>
      </c>
      <c r="AG35" s="67">
        <v>194937.67</v>
      </c>
      <c r="AH35">
        <v>517</v>
      </c>
      <c r="AI35" s="67">
        <v>29948</v>
      </c>
      <c r="AJ35" s="67">
        <v>40545.47</v>
      </c>
      <c r="AK35">
        <v>69.819999999999993</v>
      </c>
      <c r="AL35">
        <v>39.130000000000003</v>
      </c>
      <c r="AM35">
        <v>48.31</v>
      </c>
      <c r="AN35">
        <v>4.62</v>
      </c>
      <c r="AO35">
        <v>0</v>
      </c>
      <c r="AP35">
        <v>1.1880999999999999</v>
      </c>
      <c r="AQ35" s="67">
        <v>2084.2600000000002</v>
      </c>
      <c r="AR35" s="67">
        <v>3565.41</v>
      </c>
      <c r="AS35" s="67">
        <v>6612.25</v>
      </c>
      <c r="AT35">
        <v>810.09</v>
      </c>
      <c r="AU35">
        <v>630.62</v>
      </c>
      <c r="AV35" s="67">
        <v>13702.64</v>
      </c>
      <c r="AW35" s="67">
        <v>3843.58</v>
      </c>
      <c r="AX35">
        <v>0.31630000000000003</v>
      </c>
      <c r="AY35" s="67">
        <v>6650.72</v>
      </c>
      <c r="AZ35">
        <v>0.54730000000000001</v>
      </c>
      <c r="BA35">
        <v>713.32</v>
      </c>
      <c r="BB35">
        <v>5.8700000000000002E-2</v>
      </c>
      <c r="BC35">
        <v>944.24</v>
      </c>
      <c r="BD35">
        <v>7.7700000000000005E-2</v>
      </c>
      <c r="BE35" s="67">
        <v>12151.86</v>
      </c>
      <c r="BF35" s="67">
        <v>1218.0999999999999</v>
      </c>
      <c r="BG35">
        <v>0.3478</v>
      </c>
      <c r="BH35">
        <v>0.56310000000000004</v>
      </c>
      <c r="BI35">
        <v>0.20599999999999999</v>
      </c>
      <c r="BJ35">
        <v>0.17910000000000001</v>
      </c>
      <c r="BK35">
        <v>3.4299999999999997E-2</v>
      </c>
      <c r="BL35">
        <v>1.7500000000000002E-2</v>
      </c>
    </row>
    <row r="36" spans="1:64" x14ac:dyDescent="0.25">
      <c r="A36" t="s">
        <v>53</v>
      </c>
      <c r="B36">
        <v>43570</v>
      </c>
      <c r="C36">
        <v>44</v>
      </c>
      <c r="D36">
        <v>31.38</v>
      </c>
      <c r="E36" s="67">
        <v>1380.69</v>
      </c>
      <c r="F36" s="67">
        <v>1262</v>
      </c>
      <c r="G36">
        <v>8.0000000000000004E-4</v>
      </c>
      <c r="H36">
        <v>0</v>
      </c>
      <c r="I36">
        <v>4.3999999999999997E-2</v>
      </c>
      <c r="J36">
        <v>0</v>
      </c>
      <c r="K36">
        <v>1.4500000000000001E-2</v>
      </c>
      <c r="L36">
        <v>0.8851</v>
      </c>
      <c r="M36">
        <v>5.5599999999999997E-2</v>
      </c>
      <c r="N36">
        <v>0.59589999999999999</v>
      </c>
      <c r="O36">
        <v>0</v>
      </c>
      <c r="P36">
        <v>0.2147</v>
      </c>
      <c r="Q36" s="67">
        <v>43933.42</v>
      </c>
      <c r="R36">
        <v>0.26319999999999999</v>
      </c>
      <c r="S36">
        <v>0.15790000000000001</v>
      </c>
      <c r="T36">
        <v>0.57889999999999997</v>
      </c>
      <c r="U36">
        <v>14.43</v>
      </c>
      <c r="V36">
        <v>5.25</v>
      </c>
      <c r="W36" s="67">
        <v>71114.429999999993</v>
      </c>
      <c r="X36">
        <v>254.25</v>
      </c>
      <c r="Y36" s="67">
        <v>85560.98</v>
      </c>
      <c r="Z36">
        <v>0.75600000000000001</v>
      </c>
      <c r="AA36">
        <v>0.14030000000000001</v>
      </c>
      <c r="AB36">
        <v>0.1036</v>
      </c>
      <c r="AC36">
        <v>0.24399999999999999</v>
      </c>
      <c r="AD36">
        <v>85.56</v>
      </c>
      <c r="AE36" s="67">
        <v>1903.73</v>
      </c>
      <c r="AF36">
        <v>313.10000000000002</v>
      </c>
      <c r="AG36" s="67">
        <v>78520.91</v>
      </c>
      <c r="AH36">
        <v>66</v>
      </c>
      <c r="AI36" s="67">
        <v>26768</v>
      </c>
      <c r="AJ36" s="67">
        <v>43270.26</v>
      </c>
      <c r="AK36">
        <v>28.95</v>
      </c>
      <c r="AL36">
        <v>21.45</v>
      </c>
      <c r="AM36">
        <v>21.61</v>
      </c>
      <c r="AN36">
        <v>4.5</v>
      </c>
      <c r="AO36">
        <v>0</v>
      </c>
      <c r="AP36">
        <v>0.54610000000000003</v>
      </c>
      <c r="AQ36" s="67">
        <v>1467.14</v>
      </c>
      <c r="AR36" s="67">
        <v>2457.3000000000002</v>
      </c>
      <c r="AS36" s="67">
        <v>4657.6899999999996</v>
      </c>
      <c r="AT36">
        <v>874.23</v>
      </c>
      <c r="AU36">
        <v>70.52</v>
      </c>
      <c r="AV36" s="67">
        <v>9526.85</v>
      </c>
      <c r="AW36" s="67">
        <v>7423.06</v>
      </c>
      <c r="AX36">
        <v>0.66120000000000001</v>
      </c>
      <c r="AY36" s="67">
        <v>1552.83</v>
      </c>
      <c r="AZ36">
        <v>0.13830000000000001</v>
      </c>
      <c r="BA36" s="67">
        <v>1016.57</v>
      </c>
      <c r="BB36">
        <v>9.0499999999999997E-2</v>
      </c>
      <c r="BC36" s="67">
        <v>1234.6300000000001</v>
      </c>
      <c r="BD36">
        <v>0.11</v>
      </c>
      <c r="BE36" s="67">
        <v>11227.08</v>
      </c>
      <c r="BF36" s="67">
        <v>6387.81</v>
      </c>
      <c r="BG36">
        <v>1.9069</v>
      </c>
      <c r="BH36">
        <v>0.47760000000000002</v>
      </c>
      <c r="BI36">
        <v>0.2515</v>
      </c>
      <c r="BJ36">
        <v>0.20860000000000001</v>
      </c>
      <c r="BK36">
        <v>4.0300000000000002E-2</v>
      </c>
      <c r="BL36">
        <v>2.1899999999999999E-2</v>
      </c>
    </row>
    <row r="37" spans="1:64" x14ac:dyDescent="0.25">
      <c r="A37" t="s">
        <v>54</v>
      </c>
      <c r="B37">
        <v>43588</v>
      </c>
      <c r="C37">
        <v>31</v>
      </c>
      <c r="D37">
        <v>85.85</v>
      </c>
      <c r="E37" s="67">
        <v>2661.46</v>
      </c>
      <c r="F37" s="67">
        <v>2592.15</v>
      </c>
      <c r="G37">
        <v>9.4000000000000004E-3</v>
      </c>
      <c r="H37">
        <v>8.0000000000000004E-4</v>
      </c>
      <c r="I37">
        <v>3.7600000000000001E-2</v>
      </c>
      <c r="J37">
        <v>1.6999999999999999E-3</v>
      </c>
      <c r="K37">
        <v>1.6199999999999999E-2</v>
      </c>
      <c r="L37">
        <v>0.82779999999999998</v>
      </c>
      <c r="M37">
        <v>0.1065</v>
      </c>
      <c r="N37">
        <v>0.53239999999999998</v>
      </c>
      <c r="O37">
        <v>4.7999999999999996E-3</v>
      </c>
      <c r="P37">
        <v>0.1709</v>
      </c>
      <c r="Q37" s="67">
        <v>49421.94</v>
      </c>
      <c r="R37">
        <v>0.18970000000000001</v>
      </c>
      <c r="S37">
        <v>0.18459999999999999</v>
      </c>
      <c r="T37">
        <v>0.62560000000000004</v>
      </c>
      <c r="U37">
        <v>16.690000000000001</v>
      </c>
      <c r="V37">
        <v>14.5</v>
      </c>
      <c r="W37" s="67">
        <v>76344.759999999995</v>
      </c>
      <c r="X37">
        <v>179.29</v>
      </c>
      <c r="Y37" s="67">
        <v>97819.32</v>
      </c>
      <c r="Z37">
        <v>0.69079999999999997</v>
      </c>
      <c r="AA37">
        <v>0.2727</v>
      </c>
      <c r="AB37">
        <v>3.6499999999999998E-2</v>
      </c>
      <c r="AC37">
        <v>0.30919999999999997</v>
      </c>
      <c r="AD37">
        <v>97.82</v>
      </c>
      <c r="AE37" s="67">
        <v>2987.75</v>
      </c>
      <c r="AF37">
        <v>337.03</v>
      </c>
      <c r="AG37" s="67">
        <v>97262.11</v>
      </c>
      <c r="AH37">
        <v>134</v>
      </c>
      <c r="AI37" s="67">
        <v>27265</v>
      </c>
      <c r="AJ37" s="67">
        <v>47498.7</v>
      </c>
      <c r="AK37">
        <v>50.83</v>
      </c>
      <c r="AL37">
        <v>27.36</v>
      </c>
      <c r="AM37">
        <v>35.9</v>
      </c>
      <c r="AN37">
        <v>4.3</v>
      </c>
      <c r="AO37">
        <v>0</v>
      </c>
      <c r="AP37">
        <v>0.76729999999999998</v>
      </c>
      <c r="AQ37" s="67">
        <v>1308.47</v>
      </c>
      <c r="AR37" s="67">
        <v>1701.59</v>
      </c>
      <c r="AS37" s="67">
        <v>6055.04</v>
      </c>
      <c r="AT37">
        <v>547.54999999999995</v>
      </c>
      <c r="AU37">
        <v>229.26</v>
      </c>
      <c r="AV37" s="67">
        <v>9841.92</v>
      </c>
      <c r="AW37" s="67">
        <v>5003.6400000000003</v>
      </c>
      <c r="AX37">
        <v>0.52749999999999997</v>
      </c>
      <c r="AY37" s="67">
        <v>2411.5100000000002</v>
      </c>
      <c r="AZ37">
        <v>0.25419999999999998</v>
      </c>
      <c r="BA37">
        <v>849.08</v>
      </c>
      <c r="BB37">
        <v>8.9499999999999996E-2</v>
      </c>
      <c r="BC37" s="67">
        <v>1221.97</v>
      </c>
      <c r="BD37">
        <v>0.1288</v>
      </c>
      <c r="BE37" s="67">
        <v>9486.2099999999991</v>
      </c>
      <c r="BF37" s="67">
        <v>4697.7</v>
      </c>
      <c r="BG37">
        <v>1.2939000000000001</v>
      </c>
      <c r="BH37">
        <v>0.57569999999999999</v>
      </c>
      <c r="BI37">
        <v>0.23119999999999999</v>
      </c>
      <c r="BJ37">
        <v>0.15440000000000001</v>
      </c>
      <c r="BK37">
        <v>2.24E-2</v>
      </c>
      <c r="BL37">
        <v>1.6299999999999999E-2</v>
      </c>
    </row>
    <row r="38" spans="1:64" x14ac:dyDescent="0.25">
      <c r="A38" t="s">
        <v>55</v>
      </c>
      <c r="B38">
        <v>43596</v>
      </c>
      <c r="C38">
        <v>115</v>
      </c>
      <c r="D38">
        <v>18.420000000000002</v>
      </c>
      <c r="E38" s="67">
        <v>2118.35</v>
      </c>
      <c r="F38" s="67">
        <v>2040.12</v>
      </c>
      <c r="G38">
        <v>5.0000000000000001E-4</v>
      </c>
      <c r="H38">
        <v>1.2999999999999999E-3</v>
      </c>
      <c r="I38">
        <v>2.0999999999999999E-3</v>
      </c>
      <c r="J38">
        <v>5.0000000000000001E-4</v>
      </c>
      <c r="K38">
        <v>4.4600000000000001E-2</v>
      </c>
      <c r="L38">
        <v>0.92</v>
      </c>
      <c r="M38">
        <v>3.1099999999999999E-2</v>
      </c>
      <c r="N38">
        <v>0.42599999999999999</v>
      </c>
      <c r="O38">
        <v>5.0000000000000001E-4</v>
      </c>
      <c r="P38">
        <v>0.1431</v>
      </c>
      <c r="Q38" s="67">
        <v>54694.6</v>
      </c>
      <c r="R38">
        <v>0.1517</v>
      </c>
      <c r="S38">
        <v>0.1724</v>
      </c>
      <c r="T38">
        <v>0.67589999999999995</v>
      </c>
      <c r="U38">
        <v>17.29</v>
      </c>
      <c r="V38">
        <v>11.1</v>
      </c>
      <c r="W38" s="67">
        <v>75490.27</v>
      </c>
      <c r="X38">
        <v>186.94</v>
      </c>
      <c r="Y38" s="67">
        <v>117890.49</v>
      </c>
      <c r="Z38">
        <v>0.7923</v>
      </c>
      <c r="AA38">
        <v>0.17249999999999999</v>
      </c>
      <c r="AB38">
        <v>3.5099999999999999E-2</v>
      </c>
      <c r="AC38">
        <v>0.2077</v>
      </c>
      <c r="AD38">
        <v>117.89</v>
      </c>
      <c r="AE38" s="67">
        <v>3822.22</v>
      </c>
      <c r="AF38">
        <v>536.19000000000005</v>
      </c>
      <c r="AG38" s="67">
        <v>119714.85</v>
      </c>
      <c r="AH38">
        <v>268</v>
      </c>
      <c r="AI38" s="67">
        <v>31586</v>
      </c>
      <c r="AJ38" s="67">
        <v>45387.35</v>
      </c>
      <c r="AK38">
        <v>39.6</v>
      </c>
      <c r="AL38">
        <v>31.62</v>
      </c>
      <c r="AM38">
        <v>34.65</v>
      </c>
      <c r="AN38">
        <v>4.3</v>
      </c>
      <c r="AO38">
        <v>633.85</v>
      </c>
      <c r="AP38">
        <v>1.2662</v>
      </c>
      <c r="AQ38" s="67">
        <v>1077.94</v>
      </c>
      <c r="AR38" s="67">
        <v>1758.02</v>
      </c>
      <c r="AS38" s="67">
        <v>5102.12</v>
      </c>
      <c r="AT38">
        <v>690.39</v>
      </c>
      <c r="AU38">
        <v>322.61</v>
      </c>
      <c r="AV38" s="67">
        <v>8951.08</v>
      </c>
      <c r="AW38" s="67">
        <v>4797.17</v>
      </c>
      <c r="AX38">
        <v>0.50019999999999998</v>
      </c>
      <c r="AY38" s="67">
        <v>3538.05</v>
      </c>
      <c r="AZ38">
        <v>0.36890000000000001</v>
      </c>
      <c r="BA38">
        <v>596.65</v>
      </c>
      <c r="BB38">
        <v>6.2199999999999998E-2</v>
      </c>
      <c r="BC38">
        <v>658.33</v>
      </c>
      <c r="BD38">
        <v>6.8599999999999994E-2</v>
      </c>
      <c r="BE38" s="67">
        <v>9590.19</v>
      </c>
      <c r="BF38" s="67">
        <v>4059.23</v>
      </c>
      <c r="BG38">
        <v>1.2040999999999999</v>
      </c>
      <c r="BH38">
        <v>0.55159999999999998</v>
      </c>
      <c r="BI38">
        <v>0.20300000000000001</v>
      </c>
      <c r="BJ38">
        <v>0.1885</v>
      </c>
      <c r="BK38">
        <v>4.2099999999999999E-2</v>
      </c>
      <c r="BL38">
        <v>1.4800000000000001E-2</v>
      </c>
    </row>
    <row r="39" spans="1:64" x14ac:dyDescent="0.25">
      <c r="A39" t="s">
        <v>56</v>
      </c>
      <c r="B39">
        <v>43604</v>
      </c>
      <c r="C39">
        <v>21</v>
      </c>
      <c r="D39">
        <v>53.97</v>
      </c>
      <c r="E39" s="67">
        <v>1133.3699999999999</v>
      </c>
      <c r="F39" s="67">
        <v>1047.56</v>
      </c>
      <c r="G39">
        <v>1.9E-3</v>
      </c>
      <c r="H39">
        <v>5.1999999999999998E-3</v>
      </c>
      <c r="I39">
        <v>3.27E-2</v>
      </c>
      <c r="J39">
        <v>6.9999999999999999E-4</v>
      </c>
      <c r="K39">
        <v>1.72E-2</v>
      </c>
      <c r="L39">
        <v>0.89090000000000003</v>
      </c>
      <c r="M39">
        <v>5.1400000000000001E-2</v>
      </c>
      <c r="N39">
        <v>0.59889999999999999</v>
      </c>
      <c r="O39">
        <v>0</v>
      </c>
      <c r="P39">
        <v>0.1547</v>
      </c>
      <c r="Q39" s="67">
        <v>49396.57</v>
      </c>
      <c r="R39">
        <v>0.7288</v>
      </c>
      <c r="S39">
        <v>0.1017</v>
      </c>
      <c r="T39">
        <v>0.16950000000000001</v>
      </c>
      <c r="U39">
        <v>17.88</v>
      </c>
      <c r="V39">
        <v>9.3000000000000007</v>
      </c>
      <c r="W39" s="67">
        <v>66602.149999999994</v>
      </c>
      <c r="X39">
        <v>116.93</v>
      </c>
      <c r="Y39" s="67">
        <v>136741.76000000001</v>
      </c>
      <c r="Z39">
        <v>0.72160000000000002</v>
      </c>
      <c r="AA39">
        <v>0.22969999999999999</v>
      </c>
      <c r="AB39">
        <v>4.87E-2</v>
      </c>
      <c r="AC39">
        <v>0.27839999999999998</v>
      </c>
      <c r="AD39">
        <v>136.74</v>
      </c>
      <c r="AE39" s="67">
        <v>3592.46</v>
      </c>
      <c r="AF39">
        <v>430.1</v>
      </c>
      <c r="AG39" s="67">
        <v>137860.46</v>
      </c>
      <c r="AH39">
        <v>362</v>
      </c>
      <c r="AI39" s="67">
        <v>27535</v>
      </c>
      <c r="AJ39" s="67">
        <v>42862.64</v>
      </c>
      <c r="AK39">
        <v>36.450000000000003</v>
      </c>
      <c r="AL39">
        <v>25.45</v>
      </c>
      <c r="AM39">
        <v>26.69</v>
      </c>
      <c r="AN39">
        <v>3.6</v>
      </c>
      <c r="AO39">
        <v>0</v>
      </c>
      <c r="AP39">
        <v>0.84530000000000005</v>
      </c>
      <c r="AQ39" s="67">
        <v>1580.02</v>
      </c>
      <c r="AR39" s="67">
        <v>1845.24</v>
      </c>
      <c r="AS39" s="67">
        <v>5362.3</v>
      </c>
      <c r="AT39">
        <v>618.9</v>
      </c>
      <c r="AU39">
        <v>311.88</v>
      </c>
      <c r="AV39" s="67">
        <v>9718.32</v>
      </c>
      <c r="AW39" s="67">
        <v>5020.2</v>
      </c>
      <c r="AX39">
        <v>0.50319999999999998</v>
      </c>
      <c r="AY39" s="67">
        <v>2931.59</v>
      </c>
      <c r="AZ39">
        <v>0.29380000000000001</v>
      </c>
      <c r="BA39">
        <v>754.92</v>
      </c>
      <c r="BB39">
        <v>7.5700000000000003E-2</v>
      </c>
      <c r="BC39" s="67">
        <v>1270</v>
      </c>
      <c r="BD39">
        <v>0.1273</v>
      </c>
      <c r="BE39" s="67">
        <v>9976.7099999999991</v>
      </c>
      <c r="BF39" s="67">
        <v>1743.18</v>
      </c>
      <c r="BG39">
        <v>0.50229999999999997</v>
      </c>
      <c r="BH39">
        <v>0.48949999999999999</v>
      </c>
      <c r="BI39">
        <v>0.23080000000000001</v>
      </c>
      <c r="BJ39">
        <v>0.2213</v>
      </c>
      <c r="BK39">
        <v>4.0500000000000001E-2</v>
      </c>
      <c r="BL39">
        <v>1.7899999999999999E-2</v>
      </c>
    </row>
    <row r="40" spans="1:64" x14ac:dyDescent="0.25">
      <c r="A40" t="s">
        <v>57</v>
      </c>
      <c r="B40">
        <v>48074</v>
      </c>
      <c r="C40">
        <v>220</v>
      </c>
      <c r="D40">
        <v>8.17</v>
      </c>
      <c r="E40" s="67">
        <v>1796.46</v>
      </c>
      <c r="F40" s="67">
        <v>1789.26</v>
      </c>
      <c r="G40">
        <v>6.1999999999999998E-3</v>
      </c>
      <c r="H40">
        <v>5.9999999999999995E-4</v>
      </c>
      <c r="I40">
        <v>5.0000000000000001E-4</v>
      </c>
      <c r="J40">
        <v>2.3E-3</v>
      </c>
      <c r="K40">
        <v>1.4200000000000001E-2</v>
      </c>
      <c r="L40">
        <v>0.92679999999999996</v>
      </c>
      <c r="M40">
        <v>4.9399999999999999E-2</v>
      </c>
      <c r="N40">
        <v>0.26329999999999998</v>
      </c>
      <c r="O40">
        <v>5.9999999999999995E-4</v>
      </c>
      <c r="P40">
        <v>0.13070000000000001</v>
      </c>
      <c r="Q40" s="67">
        <v>52090.07</v>
      </c>
      <c r="R40">
        <v>0.17519999999999999</v>
      </c>
      <c r="S40">
        <v>0.14599999999999999</v>
      </c>
      <c r="T40">
        <v>0.67879999999999996</v>
      </c>
      <c r="U40">
        <v>17.72</v>
      </c>
      <c r="V40">
        <v>13.5</v>
      </c>
      <c r="W40" s="67">
        <v>72043.039999999994</v>
      </c>
      <c r="X40">
        <v>129.86000000000001</v>
      </c>
      <c r="Y40" s="67">
        <v>180797.93</v>
      </c>
      <c r="Z40">
        <v>0.81200000000000006</v>
      </c>
      <c r="AA40">
        <v>0.15390000000000001</v>
      </c>
      <c r="AB40">
        <v>3.4099999999999998E-2</v>
      </c>
      <c r="AC40">
        <v>0.188</v>
      </c>
      <c r="AD40">
        <v>180.8</v>
      </c>
      <c r="AE40" s="67">
        <v>4924.05</v>
      </c>
      <c r="AF40">
        <v>486.66</v>
      </c>
      <c r="AG40" s="67">
        <v>171627.64</v>
      </c>
      <c r="AH40">
        <v>469</v>
      </c>
      <c r="AI40" s="67">
        <v>37178</v>
      </c>
      <c r="AJ40" s="67">
        <v>52575.56</v>
      </c>
      <c r="AK40">
        <v>35.700000000000003</v>
      </c>
      <c r="AL40">
        <v>26.5</v>
      </c>
      <c r="AM40">
        <v>29.24</v>
      </c>
      <c r="AN40">
        <v>3.8</v>
      </c>
      <c r="AO40">
        <v>0</v>
      </c>
      <c r="AP40">
        <v>0.86040000000000005</v>
      </c>
      <c r="AQ40" s="67">
        <v>1310.58</v>
      </c>
      <c r="AR40" s="67">
        <v>2683.04</v>
      </c>
      <c r="AS40" s="67">
        <v>5714.01</v>
      </c>
      <c r="AT40">
        <v>465.49</v>
      </c>
      <c r="AU40">
        <v>232.32</v>
      </c>
      <c r="AV40" s="67">
        <v>10405.42</v>
      </c>
      <c r="AW40" s="67">
        <v>4324.53</v>
      </c>
      <c r="AX40">
        <v>0.44009999999999999</v>
      </c>
      <c r="AY40" s="67">
        <v>3766.9</v>
      </c>
      <c r="AZ40">
        <v>0.38329999999999997</v>
      </c>
      <c r="BA40" s="67">
        <v>1226.07</v>
      </c>
      <c r="BB40">
        <v>0.12479999999999999</v>
      </c>
      <c r="BC40">
        <v>508.85</v>
      </c>
      <c r="BD40">
        <v>5.1799999999999999E-2</v>
      </c>
      <c r="BE40" s="67">
        <v>9826.36</v>
      </c>
      <c r="BF40" s="67">
        <v>3083.42</v>
      </c>
      <c r="BG40">
        <v>0.66749999999999998</v>
      </c>
      <c r="BH40">
        <v>0.56389999999999996</v>
      </c>
      <c r="BI40">
        <v>0.2011</v>
      </c>
      <c r="BJ40">
        <v>0.17299999999999999</v>
      </c>
      <c r="BK40">
        <v>4.7300000000000002E-2</v>
      </c>
      <c r="BL40">
        <v>1.4800000000000001E-2</v>
      </c>
    </row>
    <row r="41" spans="1:64" x14ac:dyDescent="0.25">
      <c r="A41" t="s">
        <v>58</v>
      </c>
      <c r="B41">
        <v>48926</v>
      </c>
      <c r="C41">
        <v>116</v>
      </c>
      <c r="D41">
        <v>14.06</v>
      </c>
      <c r="E41" s="67">
        <v>1630.58</v>
      </c>
      <c r="F41" s="67">
        <v>1611.28</v>
      </c>
      <c r="G41">
        <v>5.9999999999999995E-4</v>
      </c>
      <c r="H41">
        <v>0</v>
      </c>
      <c r="I41">
        <v>4.3E-3</v>
      </c>
      <c r="J41">
        <v>1.8E-3</v>
      </c>
      <c r="K41">
        <v>4.4499999999999998E-2</v>
      </c>
      <c r="L41">
        <v>0.91590000000000005</v>
      </c>
      <c r="M41">
        <v>3.2899999999999999E-2</v>
      </c>
      <c r="N41">
        <v>0.33950000000000002</v>
      </c>
      <c r="O41">
        <v>1.1999999999999999E-3</v>
      </c>
      <c r="P41">
        <v>0.15629999999999999</v>
      </c>
      <c r="Q41" s="67">
        <v>62311.08</v>
      </c>
      <c r="R41">
        <v>7.5300000000000006E-2</v>
      </c>
      <c r="S41">
        <v>0.31180000000000002</v>
      </c>
      <c r="T41">
        <v>0.6129</v>
      </c>
      <c r="U41">
        <v>17.02</v>
      </c>
      <c r="V41">
        <v>6.5</v>
      </c>
      <c r="W41" s="67">
        <v>85887.85</v>
      </c>
      <c r="X41">
        <v>235.21</v>
      </c>
      <c r="Y41" s="67">
        <v>225946.7</v>
      </c>
      <c r="Z41">
        <v>0.54239999999999999</v>
      </c>
      <c r="AA41">
        <v>0.1678</v>
      </c>
      <c r="AB41">
        <v>0.2898</v>
      </c>
      <c r="AC41">
        <v>0.45760000000000001</v>
      </c>
      <c r="AD41">
        <v>225.95</v>
      </c>
      <c r="AE41" s="67">
        <v>6175.81</v>
      </c>
      <c r="AF41">
        <v>366.16</v>
      </c>
      <c r="AG41" s="67">
        <v>230910.07999999999</v>
      </c>
      <c r="AH41">
        <v>563</v>
      </c>
      <c r="AI41" s="67">
        <v>36139</v>
      </c>
      <c r="AJ41" s="67">
        <v>51677.23</v>
      </c>
      <c r="AK41">
        <v>34.83</v>
      </c>
      <c r="AL41">
        <v>23.15</v>
      </c>
      <c r="AM41">
        <v>27.91</v>
      </c>
      <c r="AN41">
        <v>3.7</v>
      </c>
      <c r="AO41">
        <v>0</v>
      </c>
      <c r="AP41">
        <v>0.74909999999999999</v>
      </c>
      <c r="AQ41" s="67">
        <v>1519.39</v>
      </c>
      <c r="AR41" s="67">
        <v>2424.63</v>
      </c>
      <c r="AS41" s="67">
        <v>6701.87</v>
      </c>
      <c r="AT41" s="67">
        <v>1000.06</v>
      </c>
      <c r="AU41">
        <v>156.88</v>
      </c>
      <c r="AV41" s="67">
        <v>11802.82</v>
      </c>
      <c r="AW41" s="67">
        <v>5003.0200000000004</v>
      </c>
      <c r="AX41">
        <v>0.43</v>
      </c>
      <c r="AY41" s="67">
        <v>5072.33</v>
      </c>
      <c r="AZ41">
        <v>0.43590000000000001</v>
      </c>
      <c r="BA41">
        <v>940.83</v>
      </c>
      <c r="BB41">
        <v>8.09E-2</v>
      </c>
      <c r="BC41">
        <v>619.64</v>
      </c>
      <c r="BD41">
        <v>5.33E-2</v>
      </c>
      <c r="BE41" s="67">
        <v>11635.82</v>
      </c>
      <c r="BF41" s="67">
        <v>1927.44</v>
      </c>
      <c r="BG41">
        <v>0.4365</v>
      </c>
      <c r="BH41">
        <v>0.56710000000000005</v>
      </c>
      <c r="BI41">
        <v>0.23330000000000001</v>
      </c>
      <c r="BJ41">
        <v>0.14760000000000001</v>
      </c>
      <c r="BK41">
        <v>3.9600000000000003E-2</v>
      </c>
      <c r="BL41">
        <v>1.24E-2</v>
      </c>
    </row>
    <row r="42" spans="1:64" x14ac:dyDescent="0.25">
      <c r="A42" t="s">
        <v>59</v>
      </c>
      <c r="B42">
        <v>43612</v>
      </c>
      <c r="C42">
        <v>21</v>
      </c>
      <c r="D42">
        <v>319.25</v>
      </c>
      <c r="E42" s="67">
        <v>6704.21</v>
      </c>
      <c r="F42" s="67">
        <v>6588.67</v>
      </c>
      <c r="G42">
        <v>3.32E-2</v>
      </c>
      <c r="H42">
        <v>1.6000000000000001E-3</v>
      </c>
      <c r="I42">
        <v>5.8500000000000003E-2</v>
      </c>
      <c r="J42">
        <v>1E-3</v>
      </c>
      <c r="K42">
        <v>6.5299999999999997E-2</v>
      </c>
      <c r="L42">
        <v>0.78200000000000003</v>
      </c>
      <c r="M42">
        <v>5.8400000000000001E-2</v>
      </c>
      <c r="N42">
        <v>0.34799999999999998</v>
      </c>
      <c r="O42">
        <v>1.8700000000000001E-2</v>
      </c>
      <c r="P42">
        <v>0.16059999999999999</v>
      </c>
      <c r="Q42" s="67">
        <v>64463</v>
      </c>
      <c r="R42">
        <v>8.5099999999999995E-2</v>
      </c>
      <c r="S42">
        <v>0.16800000000000001</v>
      </c>
      <c r="T42">
        <v>0.74690000000000001</v>
      </c>
      <c r="U42">
        <v>17.86</v>
      </c>
      <c r="V42">
        <v>33</v>
      </c>
      <c r="W42" s="67">
        <v>91198.06</v>
      </c>
      <c r="X42">
        <v>197.84</v>
      </c>
      <c r="Y42" s="67">
        <v>198589.63</v>
      </c>
      <c r="Z42">
        <v>0.62670000000000003</v>
      </c>
      <c r="AA42">
        <v>0.3483</v>
      </c>
      <c r="AB42">
        <v>2.4899999999999999E-2</v>
      </c>
      <c r="AC42">
        <v>0.37330000000000002</v>
      </c>
      <c r="AD42">
        <v>198.59</v>
      </c>
      <c r="AE42" s="67">
        <v>9604.1200000000008</v>
      </c>
      <c r="AF42">
        <v>967.52</v>
      </c>
      <c r="AG42" s="67">
        <v>212439.93</v>
      </c>
      <c r="AH42">
        <v>538</v>
      </c>
      <c r="AI42" s="67">
        <v>34175</v>
      </c>
      <c r="AJ42" s="67">
        <v>48184.4</v>
      </c>
      <c r="AK42">
        <v>78.5</v>
      </c>
      <c r="AL42">
        <v>45.29</v>
      </c>
      <c r="AM42">
        <v>51.72</v>
      </c>
      <c r="AN42">
        <v>4.05</v>
      </c>
      <c r="AO42">
        <v>0</v>
      </c>
      <c r="AP42">
        <v>1.2525999999999999</v>
      </c>
      <c r="AQ42" s="67">
        <v>1799.23</v>
      </c>
      <c r="AR42" s="67">
        <v>2104.52</v>
      </c>
      <c r="AS42" s="67">
        <v>7685.29</v>
      </c>
      <c r="AT42">
        <v>647.17999999999995</v>
      </c>
      <c r="AU42">
        <v>314.83</v>
      </c>
      <c r="AV42" s="67">
        <v>12551.06</v>
      </c>
      <c r="AW42" s="67">
        <v>3126.69</v>
      </c>
      <c r="AX42">
        <v>0.27950000000000003</v>
      </c>
      <c r="AY42" s="67">
        <v>6899.98</v>
      </c>
      <c r="AZ42">
        <v>0.61680000000000001</v>
      </c>
      <c r="BA42">
        <v>643.53</v>
      </c>
      <c r="BB42">
        <v>5.7500000000000002E-2</v>
      </c>
      <c r="BC42">
        <v>516.99</v>
      </c>
      <c r="BD42">
        <v>4.6199999999999998E-2</v>
      </c>
      <c r="BE42" s="67">
        <v>11187.18</v>
      </c>
      <c r="BF42">
        <v>986.86</v>
      </c>
      <c r="BG42">
        <v>0.1993</v>
      </c>
      <c r="BH42">
        <v>0.55730000000000002</v>
      </c>
      <c r="BI42">
        <v>0.28639999999999999</v>
      </c>
      <c r="BJ42">
        <v>0.123</v>
      </c>
      <c r="BK42">
        <v>2.5600000000000001E-2</v>
      </c>
      <c r="BL42">
        <v>7.6E-3</v>
      </c>
    </row>
    <row r="43" spans="1:64" x14ac:dyDescent="0.25">
      <c r="A43" t="s">
        <v>60</v>
      </c>
      <c r="B43">
        <v>47167</v>
      </c>
      <c r="C43">
        <v>68</v>
      </c>
      <c r="D43">
        <v>14.16</v>
      </c>
      <c r="E43">
        <v>962.95</v>
      </c>
      <c r="F43">
        <v>926.89</v>
      </c>
      <c r="G43">
        <v>9.7000000000000003E-3</v>
      </c>
      <c r="H43">
        <v>1.1000000000000001E-3</v>
      </c>
      <c r="I43">
        <v>7.4000000000000003E-3</v>
      </c>
      <c r="J43">
        <v>1.1000000000000001E-3</v>
      </c>
      <c r="K43">
        <v>4.7999999999999996E-3</v>
      </c>
      <c r="L43">
        <v>0.96199999999999997</v>
      </c>
      <c r="M43">
        <v>1.3899999999999999E-2</v>
      </c>
      <c r="N43">
        <v>0.2298</v>
      </c>
      <c r="O43">
        <v>0</v>
      </c>
      <c r="P43">
        <v>0.12189999999999999</v>
      </c>
      <c r="Q43" s="67">
        <v>51504.83</v>
      </c>
      <c r="R43">
        <v>0.29070000000000001</v>
      </c>
      <c r="S43">
        <v>0.186</v>
      </c>
      <c r="T43">
        <v>0.52329999999999999</v>
      </c>
      <c r="U43">
        <v>20</v>
      </c>
      <c r="V43">
        <v>11.14</v>
      </c>
      <c r="W43" s="67">
        <v>66288.78</v>
      </c>
      <c r="X43">
        <v>85.04</v>
      </c>
      <c r="Y43" s="67">
        <v>234418.94</v>
      </c>
      <c r="Z43">
        <v>0.83389999999999997</v>
      </c>
      <c r="AA43">
        <v>0.1361</v>
      </c>
      <c r="AB43">
        <v>0.03</v>
      </c>
      <c r="AC43">
        <v>0.1661</v>
      </c>
      <c r="AD43">
        <v>234.42</v>
      </c>
      <c r="AE43" s="67">
        <v>5324.73</v>
      </c>
      <c r="AF43">
        <v>607.34</v>
      </c>
      <c r="AG43" s="67">
        <v>222460.14</v>
      </c>
      <c r="AH43">
        <v>555</v>
      </c>
      <c r="AI43" s="67">
        <v>36141</v>
      </c>
      <c r="AJ43" s="67">
        <v>52217.16</v>
      </c>
      <c r="AK43">
        <v>51.3</v>
      </c>
      <c r="AL43">
        <v>21.72</v>
      </c>
      <c r="AM43">
        <v>22.49</v>
      </c>
      <c r="AN43">
        <v>4.5</v>
      </c>
      <c r="AO43" s="67">
        <v>1920.22</v>
      </c>
      <c r="AP43">
        <v>1.1846000000000001</v>
      </c>
      <c r="AQ43" s="67">
        <v>1925.7</v>
      </c>
      <c r="AR43" s="67">
        <v>2310.64</v>
      </c>
      <c r="AS43" s="67">
        <v>6064.69</v>
      </c>
      <c r="AT43">
        <v>567.58000000000004</v>
      </c>
      <c r="AU43">
        <v>293.01</v>
      </c>
      <c r="AV43" s="67">
        <v>11161.66</v>
      </c>
      <c r="AW43" s="67">
        <v>3910.58</v>
      </c>
      <c r="AX43">
        <v>0.33560000000000001</v>
      </c>
      <c r="AY43" s="67">
        <v>6167.78</v>
      </c>
      <c r="AZ43">
        <v>0.52929999999999999</v>
      </c>
      <c r="BA43">
        <v>932.27</v>
      </c>
      <c r="BB43">
        <v>0.08</v>
      </c>
      <c r="BC43">
        <v>641.26</v>
      </c>
      <c r="BD43">
        <v>5.5E-2</v>
      </c>
      <c r="BE43" s="67">
        <v>11651.89</v>
      </c>
      <c r="BF43" s="67">
        <v>2338.6799999999998</v>
      </c>
      <c r="BG43">
        <v>0.37169999999999997</v>
      </c>
      <c r="BH43">
        <v>0.52159999999999995</v>
      </c>
      <c r="BI43">
        <v>0.1832</v>
      </c>
      <c r="BJ43">
        <v>0.21829999999999999</v>
      </c>
      <c r="BK43">
        <v>2.9700000000000001E-2</v>
      </c>
      <c r="BL43">
        <v>4.7199999999999999E-2</v>
      </c>
    </row>
    <row r="44" spans="1:64" x14ac:dyDescent="0.25">
      <c r="A44" t="s">
        <v>61</v>
      </c>
      <c r="B44">
        <v>46854</v>
      </c>
      <c r="C44">
        <v>46</v>
      </c>
      <c r="D44">
        <v>17.86</v>
      </c>
      <c r="E44">
        <v>821.51</v>
      </c>
      <c r="F44">
        <v>864.01</v>
      </c>
      <c r="G44">
        <v>1.1999999999999999E-3</v>
      </c>
      <c r="H44">
        <v>0</v>
      </c>
      <c r="I44">
        <v>1.0500000000000001E-2</v>
      </c>
      <c r="J44">
        <v>1.1999999999999999E-3</v>
      </c>
      <c r="K44">
        <v>1.1299999999999999E-2</v>
      </c>
      <c r="L44">
        <v>0.96479999999999999</v>
      </c>
      <c r="M44">
        <v>1.12E-2</v>
      </c>
      <c r="N44">
        <v>0.44790000000000002</v>
      </c>
      <c r="O44">
        <v>0</v>
      </c>
      <c r="P44">
        <v>0.16089999999999999</v>
      </c>
      <c r="Q44" s="67">
        <v>46920.12</v>
      </c>
      <c r="R44">
        <v>0.28810000000000002</v>
      </c>
      <c r="S44">
        <v>0.30509999999999998</v>
      </c>
      <c r="T44">
        <v>0.40679999999999999</v>
      </c>
      <c r="U44">
        <v>17.68</v>
      </c>
      <c r="V44">
        <v>7</v>
      </c>
      <c r="W44" s="67">
        <v>63616.71</v>
      </c>
      <c r="X44">
        <v>114.89</v>
      </c>
      <c r="Y44" s="67">
        <v>148939.73000000001</v>
      </c>
      <c r="Z44">
        <v>0.70320000000000005</v>
      </c>
      <c r="AA44">
        <v>7.0000000000000007E-2</v>
      </c>
      <c r="AB44">
        <v>0.22689999999999999</v>
      </c>
      <c r="AC44">
        <v>0.29680000000000001</v>
      </c>
      <c r="AD44">
        <v>148.94</v>
      </c>
      <c r="AE44" s="67">
        <v>4089.16</v>
      </c>
      <c r="AF44">
        <v>324.02</v>
      </c>
      <c r="AG44" s="67">
        <v>142869.85999999999</v>
      </c>
      <c r="AH44">
        <v>387</v>
      </c>
      <c r="AI44" s="67">
        <v>32829</v>
      </c>
      <c r="AJ44" s="67">
        <v>45544.7</v>
      </c>
      <c r="AK44">
        <v>45.88</v>
      </c>
      <c r="AL44">
        <v>21.97</v>
      </c>
      <c r="AM44">
        <v>22.8</v>
      </c>
      <c r="AN44">
        <v>5.2</v>
      </c>
      <c r="AO44" s="67">
        <v>1206.54</v>
      </c>
      <c r="AP44">
        <v>1.2877000000000001</v>
      </c>
      <c r="AQ44" s="67">
        <v>1607.05</v>
      </c>
      <c r="AR44" s="67">
        <v>1817.4</v>
      </c>
      <c r="AS44" s="67">
        <v>5381.62</v>
      </c>
      <c r="AT44">
        <v>300.95</v>
      </c>
      <c r="AU44">
        <v>174.17</v>
      </c>
      <c r="AV44" s="67">
        <v>9281.18</v>
      </c>
      <c r="AW44" s="67">
        <v>3993.28</v>
      </c>
      <c r="AX44">
        <v>0.40910000000000002</v>
      </c>
      <c r="AY44" s="67">
        <v>4177.8599999999997</v>
      </c>
      <c r="AZ44">
        <v>0.42799999999999999</v>
      </c>
      <c r="BA44">
        <v>865.63</v>
      </c>
      <c r="BB44">
        <v>8.8700000000000001E-2</v>
      </c>
      <c r="BC44">
        <v>723.97</v>
      </c>
      <c r="BD44">
        <v>7.4200000000000002E-2</v>
      </c>
      <c r="BE44" s="67">
        <v>9760.74</v>
      </c>
      <c r="BF44" s="67">
        <v>4510.05</v>
      </c>
      <c r="BG44">
        <v>1.3720000000000001</v>
      </c>
      <c r="BH44">
        <v>0.52680000000000005</v>
      </c>
      <c r="BI44">
        <v>0.2215</v>
      </c>
      <c r="BJ44">
        <v>0.19189999999999999</v>
      </c>
      <c r="BK44">
        <v>2.8799999999999999E-2</v>
      </c>
      <c r="BL44">
        <v>3.1E-2</v>
      </c>
    </row>
    <row r="45" spans="1:64" x14ac:dyDescent="0.25">
      <c r="A45" t="s">
        <v>62</v>
      </c>
      <c r="B45">
        <v>48611</v>
      </c>
      <c r="C45">
        <v>34</v>
      </c>
      <c r="D45">
        <v>28.2</v>
      </c>
      <c r="E45">
        <v>958.82</v>
      </c>
      <c r="F45">
        <v>995.3</v>
      </c>
      <c r="G45">
        <v>7.0000000000000001E-3</v>
      </c>
      <c r="H45">
        <v>1E-3</v>
      </c>
      <c r="I45">
        <v>7.7999999999999996E-3</v>
      </c>
      <c r="J45">
        <v>0</v>
      </c>
      <c r="K45">
        <v>2.5700000000000001E-2</v>
      </c>
      <c r="L45">
        <v>0.92510000000000003</v>
      </c>
      <c r="M45">
        <v>3.3399999999999999E-2</v>
      </c>
      <c r="N45">
        <v>0.16980000000000001</v>
      </c>
      <c r="O45">
        <v>2.3800000000000002E-2</v>
      </c>
      <c r="P45">
        <v>7.5399999999999995E-2</v>
      </c>
      <c r="Q45" s="67">
        <v>50249.4</v>
      </c>
      <c r="R45">
        <v>9.8599999999999993E-2</v>
      </c>
      <c r="S45">
        <v>0.21129999999999999</v>
      </c>
      <c r="T45">
        <v>0.69010000000000005</v>
      </c>
      <c r="U45">
        <v>17.61</v>
      </c>
      <c r="V45">
        <v>7.2</v>
      </c>
      <c r="W45" s="67">
        <v>52554.22</v>
      </c>
      <c r="X45">
        <v>128.97999999999999</v>
      </c>
      <c r="Y45" s="67">
        <v>150454.20000000001</v>
      </c>
      <c r="Z45">
        <v>0.86639999999999995</v>
      </c>
      <c r="AA45">
        <v>0.1087</v>
      </c>
      <c r="AB45">
        <v>2.4899999999999999E-2</v>
      </c>
      <c r="AC45">
        <v>0.1336</v>
      </c>
      <c r="AD45">
        <v>150.44999999999999</v>
      </c>
      <c r="AE45" s="67">
        <v>4340.57</v>
      </c>
      <c r="AF45">
        <v>654.29</v>
      </c>
      <c r="AG45" s="67">
        <v>174142.15</v>
      </c>
      <c r="AH45">
        <v>473</v>
      </c>
      <c r="AI45" s="67">
        <v>40880</v>
      </c>
      <c r="AJ45" s="67">
        <v>63591.69</v>
      </c>
      <c r="AK45">
        <v>52.73</v>
      </c>
      <c r="AL45">
        <v>28.24</v>
      </c>
      <c r="AM45">
        <v>28.23</v>
      </c>
      <c r="AN45">
        <v>4.5</v>
      </c>
      <c r="AO45" s="67">
        <v>1156.06</v>
      </c>
      <c r="AP45">
        <v>0.98560000000000003</v>
      </c>
      <c r="AQ45" s="67">
        <v>1140.07</v>
      </c>
      <c r="AR45" s="67">
        <v>1674.69</v>
      </c>
      <c r="AS45" s="67">
        <v>5049.24</v>
      </c>
      <c r="AT45">
        <v>254.82</v>
      </c>
      <c r="AU45">
        <v>177.99</v>
      </c>
      <c r="AV45" s="67">
        <v>8296.83</v>
      </c>
      <c r="AW45" s="67">
        <v>3304.45</v>
      </c>
      <c r="AX45">
        <v>0.34749999999999998</v>
      </c>
      <c r="AY45" s="67">
        <v>4657.24</v>
      </c>
      <c r="AZ45">
        <v>0.48980000000000001</v>
      </c>
      <c r="BA45" s="67">
        <v>1173.21</v>
      </c>
      <c r="BB45">
        <v>0.1234</v>
      </c>
      <c r="BC45">
        <v>374.22</v>
      </c>
      <c r="BD45">
        <v>3.9399999999999998E-2</v>
      </c>
      <c r="BE45" s="67">
        <v>9509.11</v>
      </c>
      <c r="BF45" s="67">
        <v>2212.4</v>
      </c>
      <c r="BG45">
        <v>0.40570000000000001</v>
      </c>
      <c r="BH45">
        <v>0.47049999999999997</v>
      </c>
      <c r="BI45">
        <v>0.1837</v>
      </c>
      <c r="BJ45">
        <v>0.30120000000000002</v>
      </c>
      <c r="BK45">
        <v>2.9000000000000001E-2</v>
      </c>
      <c r="BL45">
        <v>1.55E-2</v>
      </c>
    </row>
    <row r="46" spans="1:64" x14ac:dyDescent="0.25">
      <c r="A46" t="s">
        <v>63</v>
      </c>
      <c r="B46">
        <v>46318</v>
      </c>
      <c r="C46">
        <v>48</v>
      </c>
      <c r="D46">
        <v>34.67</v>
      </c>
      <c r="E46" s="67">
        <v>1664.36</v>
      </c>
      <c r="F46" s="67">
        <v>1700.72</v>
      </c>
      <c r="G46">
        <v>5.9999999999999995E-4</v>
      </c>
      <c r="H46">
        <v>5.0000000000000001E-4</v>
      </c>
      <c r="I46">
        <v>1.4E-3</v>
      </c>
      <c r="J46">
        <v>0</v>
      </c>
      <c r="K46">
        <v>1.4500000000000001E-2</v>
      </c>
      <c r="L46">
        <v>0.96709999999999996</v>
      </c>
      <c r="M46">
        <v>1.5900000000000001E-2</v>
      </c>
      <c r="N46">
        <v>0.46439999999999998</v>
      </c>
      <c r="O46">
        <v>1E-3</v>
      </c>
      <c r="P46">
        <v>0.13059999999999999</v>
      </c>
      <c r="Q46" s="67">
        <v>53139.64</v>
      </c>
      <c r="R46">
        <v>0.2205</v>
      </c>
      <c r="S46">
        <v>0.13389999999999999</v>
      </c>
      <c r="T46">
        <v>0.64570000000000005</v>
      </c>
      <c r="U46">
        <v>19.46</v>
      </c>
      <c r="V46">
        <v>15.25</v>
      </c>
      <c r="W46" s="67">
        <v>61607.62</v>
      </c>
      <c r="X46">
        <v>104.46</v>
      </c>
      <c r="Y46" s="67">
        <v>94299.93</v>
      </c>
      <c r="Z46">
        <v>0.90259999999999996</v>
      </c>
      <c r="AA46">
        <v>6.6000000000000003E-2</v>
      </c>
      <c r="AB46">
        <v>3.1399999999999997E-2</v>
      </c>
      <c r="AC46">
        <v>9.74E-2</v>
      </c>
      <c r="AD46">
        <v>94.3</v>
      </c>
      <c r="AE46" s="67">
        <v>2422.63</v>
      </c>
      <c r="AF46">
        <v>339.72</v>
      </c>
      <c r="AG46" s="67">
        <v>99615.78</v>
      </c>
      <c r="AH46">
        <v>146</v>
      </c>
      <c r="AI46" s="67">
        <v>32050</v>
      </c>
      <c r="AJ46" s="67">
        <v>45593.34</v>
      </c>
      <c r="AK46">
        <v>39.15</v>
      </c>
      <c r="AL46">
        <v>25.03</v>
      </c>
      <c r="AM46">
        <v>28.36</v>
      </c>
      <c r="AN46">
        <v>3.7</v>
      </c>
      <c r="AO46">
        <v>0</v>
      </c>
      <c r="AP46">
        <v>0.87260000000000004</v>
      </c>
      <c r="AQ46" s="67">
        <v>1068.53</v>
      </c>
      <c r="AR46" s="67">
        <v>1802.31</v>
      </c>
      <c r="AS46" s="67">
        <v>5121.26</v>
      </c>
      <c r="AT46">
        <v>306.68</v>
      </c>
      <c r="AU46">
        <v>191.17</v>
      </c>
      <c r="AV46" s="67">
        <v>8489.9599999999991</v>
      </c>
      <c r="AW46" s="67">
        <v>5460.38</v>
      </c>
      <c r="AX46">
        <v>0.61960000000000004</v>
      </c>
      <c r="AY46" s="67">
        <v>1707.46</v>
      </c>
      <c r="AZ46">
        <v>0.1938</v>
      </c>
      <c r="BA46" s="67">
        <v>1063.6600000000001</v>
      </c>
      <c r="BB46">
        <v>0.1207</v>
      </c>
      <c r="BC46">
        <v>581.12</v>
      </c>
      <c r="BD46">
        <v>6.59E-2</v>
      </c>
      <c r="BE46" s="67">
        <v>8812.6200000000008</v>
      </c>
      <c r="BF46" s="67">
        <v>5815.14</v>
      </c>
      <c r="BG46">
        <v>2.0373999999999999</v>
      </c>
      <c r="BH46">
        <v>0.52939999999999998</v>
      </c>
      <c r="BI46">
        <v>0.18559999999999999</v>
      </c>
      <c r="BJ46">
        <v>0.2397</v>
      </c>
      <c r="BK46">
        <v>3.78E-2</v>
      </c>
      <c r="BL46">
        <v>7.4999999999999997E-3</v>
      </c>
    </row>
    <row r="47" spans="1:64" x14ac:dyDescent="0.25">
      <c r="A47" t="s">
        <v>64</v>
      </c>
      <c r="B47">
        <v>49692</v>
      </c>
      <c r="C47">
        <v>16</v>
      </c>
      <c r="D47">
        <v>10.93</v>
      </c>
      <c r="E47">
        <v>174.92</v>
      </c>
      <c r="F47">
        <v>149.71</v>
      </c>
      <c r="G47">
        <v>0</v>
      </c>
      <c r="H47">
        <v>0</v>
      </c>
      <c r="I47">
        <v>2.0400000000000001E-2</v>
      </c>
      <c r="J47">
        <v>6.7000000000000002E-3</v>
      </c>
      <c r="K47">
        <v>8.3099999999999993E-2</v>
      </c>
      <c r="L47">
        <v>0.87649999999999995</v>
      </c>
      <c r="M47">
        <v>1.34E-2</v>
      </c>
      <c r="N47">
        <v>0.58389999999999997</v>
      </c>
      <c r="O47">
        <v>0</v>
      </c>
      <c r="P47">
        <v>0.26669999999999999</v>
      </c>
      <c r="Q47" s="67">
        <v>34935.370000000003</v>
      </c>
      <c r="R47">
        <v>0.67649999999999999</v>
      </c>
      <c r="S47">
        <v>0.14710000000000001</v>
      </c>
      <c r="T47">
        <v>0.17649999999999999</v>
      </c>
      <c r="U47">
        <v>10.92</v>
      </c>
      <c r="V47">
        <v>5.66</v>
      </c>
      <c r="W47" s="67">
        <v>33267.17</v>
      </c>
      <c r="X47">
        <v>29.78</v>
      </c>
      <c r="Y47" s="67">
        <v>129033.96</v>
      </c>
      <c r="Z47">
        <v>0.77600000000000002</v>
      </c>
      <c r="AA47">
        <v>0.16520000000000001</v>
      </c>
      <c r="AB47">
        <v>5.8799999999999998E-2</v>
      </c>
      <c r="AC47">
        <v>0.224</v>
      </c>
      <c r="AD47">
        <v>129.03</v>
      </c>
      <c r="AE47" s="67">
        <v>2963.5</v>
      </c>
      <c r="AF47" t="s">
        <v>65</v>
      </c>
      <c r="AG47" t="s">
        <v>65</v>
      </c>
      <c r="AH47" t="s">
        <v>65</v>
      </c>
      <c r="AI47" s="67">
        <v>29438</v>
      </c>
      <c r="AJ47" s="67">
        <v>40410.400000000001</v>
      </c>
      <c r="AK47">
        <v>34.6</v>
      </c>
      <c r="AL47">
        <v>21.68</v>
      </c>
      <c r="AM47">
        <v>24.87</v>
      </c>
      <c r="AN47">
        <v>4.5999999999999996</v>
      </c>
      <c r="AO47" s="67">
        <v>1214.04</v>
      </c>
      <c r="AP47" t="s">
        <v>65</v>
      </c>
      <c r="AQ47" s="67">
        <v>3775.71</v>
      </c>
      <c r="AR47" s="67">
        <v>2993.35</v>
      </c>
      <c r="AS47" s="67">
        <v>10193.81</v>
      </c>
      <c r="AT47">
        <v>203.93</v>
      </c>
      <c r="AU47">
        <v>113.28</v>
      </c>
      <c r="AV47" s="67">
        <v>17279.71</v>
      </c>
      <c r="AW47" s="67">
        <v>7630.49</v>
      </c>
      <c r="AX47">
        <v>0.40620000000000001</v>
      </c>
      <c r="AY47" s="67">
        <v>3549.25</v>
      </c>
      <c r="AZ47">
        <v>0.189</v>
      </c>
      <c r="BA47" s="67">
        <v>6356.22</v>
      </c>
      <c r="BB47">
        <v>0.33839999999999998</v>
      </c>
      <c r="BC47" s="67">
        <v>1247.3499999999999</v>
      </c>
      <c r="BD47">
        <v>6.6400000000000001E-2</v>
      </c>
      <c r="BE47" s="67">
        <v>18783.32</v>
      </c>
      <c r="BF47" s="67">
        <v>4488.12</v>
      </c>
      <c r="BG47">
        <v>1.3958999999999999</v>
      </c>
      <c r="BH47" t="s">
        <v>65</v>
      </c>
      <c r="BI47" t="s">
        <v>65</v>
      </c>
      <c r="BJ47" t="s">
        <v>65</v>
      </c>
      <c r="BK47" t="s">
        <v>65</v>
      </c>
      <c r="BL47" t="s">
        <v>65</v>
      </c>
    </row>
    <row r="48" spans="1:64" x14ac:dyDescent="0.25">
      <c r="A48" t="s">
        <v>66</v>
      </c>
      <c r="B48">
        <v>43620</v>
      </c>
      <c r="C48">
        <v>2</v>
      </c>
      <c r="D48" s="67">
        <v>1102.3900000000001</v>
      </c>
      <c r="E48" s="67">
        <v>2204.77</v>
      </c>
      <c r="F48" s="67">
        <v>2159.8000000000002</v>
      </c>
      <c r="G48">
        <v>1.7399999999999999E-2</v>
      </c>
      <c r="H48">
        <v>5.0000000000000001E-4</v>
      </c>
      <c r="I48">
        <v>7.2300000000000003E-2</v>
      </c>
      <c r="J48">
        <v>5.0000000000000001E-4</v>
      </c>
      <c r="K48">
        <v>2.0899999999999998E-2</v>
      </c>
      <c r="L48">
        <v>0.83099999999999996</v>
      </c>
      <c r="M48">
        <v>5.7500000000000002E-2</v>
      </c>
      <c r="N48">
        <v>0.11119999999999999</v>
      </c>
      <c r="O48">
        <v>9.9000000000000008E-3</v>
      </c>
      <c r="P48">
        <v>9.3100000000000002E-2</v>
      </c>
      <c r="Q48" s="67">
        <v>75814.600000000006</v>
      </c>
      <c r="R48">
        <v>0.14749999999999999</v>
      </c>
      <c r="S48">
        <v>0.2077</v>
      </c>
      <c r="T48">
        <v>0.64480000000000004</v>
      </c>
      <c r="U48">
        <v>16.13</v>
      </c>
      <c r="V48">
        <v>13.34</v>
      </c>
      <c r="W48" s="67">
        <v>97225.84</v>
      </c>
      <c r="X48">
        <v>165.28</v>
      </c>
      <c r="Y48" s="67">
        <v>211148.46</v>
      </c>
      <c r="Z48">
        <v>0.95130000000000003</v>
      </c>
      <c r="AA48">
        <v>3.9100000000000003E-2</v>
      </c>
      <c r="AB48">
        <v>9.5999999999999992E-3</v>
      </c>
      <c r="AC48">
        <v>4.87E-2</v>
      </c>
      <c r="AD48">
        <v>211.15</v>
      </c>
      <c r="AE48" s="67">
        <v>10103.709999999999</v>
      </c>
      <c r="AF48" s="67">
        <v>1412.41</v>
      </c>
      <c r="AG48" s="67">
        <v>240236.22</v>
      </c>
      <c r="AH48">
        <v>578</v>
      </c>
      <c r="AI48" s="67">
        <v>65154</v>
      </c>
      <c r="AJ48" s="67">
        <v>155832.10999999999</v>
      </c>
      <c r="AK48">
        <v>107.9</v>
      </c>
      <c r="AL48">
        <v>46.43</v>
      </c>
      <c r="AM48">
        <v>67.73</v>
      </c>
      <c r="AN48">
        <v>5.7</v>
      </c>
      <c r="AO48" s="67">
        <v>3143.96</v>
      </c>
      <c r="AP48">
        <v>0.76629999999999998</v>
      </c>
      <c r="AQ48" s="67">
        <v>1811.27</v>
      </c>
      <c r="AR48" s="67">
        <v>2100.31</v>
      </c>
      <c r="AS48" s="67">
        <v>8775.43</v>
      </c>
      <c r="AT48">
        <v>801.65</v>
      </c>
      <c r="AU48">
        <v>605.5</v>
      </c>
      <c r="AV48" s="67">
        <v>14094.17</v>
      </c>
      <c r="AW48" s="67">
        <v>2900.42</v>
      </c>
      <c r="AX48">
        <v>0.19450000000000001</v>
      </c>
      <c r="AY48" s="67">
        <v>11229.36</v>
      </c>
      <c r="AZ48">
        <v>0.75319999999999998</v>
      </c>
      <c r="BA48">
        <v>424.17</v>
      </c>
      <c r="BB48">
        <v>2.8400000000000002E-2</v>
      </c>
      <c r="BC48">
        <v>355.6</v>
      </c>
      <c r="BD48">
        <v>2.3900000000000001E-2</v>
      </c>
      <c r="BE48" s="67">
        <v>14909.55</v>
      </c>
      <c r="BF48" s="67">
        <v>1481.57</v>
      </c>
      <c r="BG48">
        <v>8.9200000000000002E-2</v>
      </c>
      <c r="BH48">
        <v>0.57630000000000003</v>
      </c>
      <c r="BI48">
        <v>0.22090000000000001</v>
      </c>
      <c r="BJ48">
        <v>0.14199999999999999</v>
      </c>
      <c r="BK48">
        <v>4.2900000000000001E-2</v>
      </c>
      <c r="BL48">
        <v>1.7899999999999999E-2</v>
      </c>
    </row>
    <row r="49" spans="1:64" x14ac:dyDescent="0.25">
      <c r="A49" t="s">
        <v>67</v>
      </c>
      <c r="B49">
        <v>46748</v>
      </c>
      <c r="C49">
        <v>109</v>
      </c>
      <c r="D49">
        <v>28.62</v>
      </c>
      <c r="E49" s="67">
        <v>3119.59</v>
      </c>
      <c r="F49" s="67">
        <v>3038.63</v>
      </c>
      <c r="G49">
        <v>1.03E-2</v>
      </c>
      <c r="H49">
        <v>2.9999999999999997E-4</v>
      </c>
      <c r="I49">
        <v>1.18E-2</v>
      </c>
      <c r="J49">
        <v>3.5999999999999999E-3</v>
      </c>
      <c r="K49">
        <v>2.1299999999999999E-2</v>
      </c>
      <c r="L49">
        <v>0.92310000000000003</v>
      </c>
      <c r="M49">
        <v>2.9600000000000001E-2</v>
      </c>
      <c r="N49">
        <v>0.1827</v>
      </c>
      <c r="O49">
        <v>4.5999999999999999E-3</v>
      </c>
      <c r="P49">
        <v>0.1043</v>
      </c>
      <c r="Q49" s="67">
        <v>59136.51</v>
      </c>
      <c r="R49">
        <v>0.1467</v>
      </c>
      <c r="S49">
        <v>0.24460000000000001</v>
      </c>
      <c r="T49">
        <v>0.60870000000000002</v>
      </c>
      <c r="U49">
        <v>19.63</v>
      </c>
      <c r="V49">
        <v>15.1</v>
      </c>
      <c r="W49" s="67">
        <v>77124.3</v>
      </c>
      <c r="X49">
        <v>202.98</v>
      </c>
      <c r="Y49" s="67">
        <v>208119.11</v>
      </c>
      <c r="Z49">
        <v>0.90600000000000003</v>
      </c>
      <c r="AA49">
        <v>6.5199999999999994E-2</v>
      </c>
      <c r="AB49">
        <v>2.8799999999999999E-2</v>
      </c>
      <c r="AC49">
        <v>9.4E-2</v>
      </c>
      <c r="AD49">
        <v>208.12</v>
      </c>
      <c r="AE49" s="67">
        <v>6404.49</v>
      </c>
      <c r="AF49">
        <v>872.52</v>
      </c>
      <c r="AG49" s="67">
        <v>225114.91</v>
      </c>
      <c r="AH49">
        <v>558</v>
      </c>
      <c r="AI49" s="67">
        <v>47126</v>
      </c>
      <c r="AJ49" s="67">
        <v>80197.98</v>
      </c>
      <c r="AK49">
        <v>38.86</v>
      </c>
      <c r="AL49">
        <v>30.45</v>
      </c>
      <c r="AM49">
        <v>31.71</v>
      </c>
      <c r="AN49">
        <v>4.5999999999999996</v>
      </c>
      <c r="AO49" s="67">
        <v>1706.07</v>
      </c>
      <c r="AP49">
        <v>1.0436000000000001</v>
      </c>
      <c r="AQ49" s="67">
        <v>1479.66</v>
      </c>
      <c r="AR49" s="67">
        <v>1993.89</v>
      </c>
      <c r="AS49" s="67">
        <v>5710.69</v>
      </c>
      <c r="AT49">
        <v>470.39</v>
      </c>
      <c r="AU49">
        <v>227.55</v>
      </c>
      <c r="AV49" s="67">
        <v>9882.19</v>
      </c>
      <c r="AW49" s="67">
        <v>2270.62</v>
      </c>
      <c r="AX49">
        <v>0.23569999999999999</v>
      </c>
      <c r="AY49" s="67">
        <v>6495.59</v>
      </c>
      <c r="AZ49">
        <v>0.67430000000000001</v>
      </c>
      <c r="BA49">
        <v>508.04</v>
      </c>
      <c r="BB49">
        <v>5.2699999999999997E-2</v>
      </c>
      <c r="BC49">
        <v>358.36</v>
      </c>
      <c r="BD49">
        <v>3.7199999999999997E-2</v>
      </c>
      <c r="BE49" s="67">
        <v>9632.61</v>
      </c>
      <c r="BF49" s="67">
        <v>1317.57</v>
      </c>
      <c r="BG49">
        <v>0.16339999999999999</v>
      </c>
      <c r="BH49">
        <v>0.54359999999999997</v>
      </c>
      <c r="BI49">
        <v>0.2455</v>
      </c>
      <c r="BJ49">
        <v>0.1628</v>
      </c>
      <c r="BK49">
        <v>3.0099999999999998E-2</v>
      </c>
      <c r="BL49">
        <v>1.7899999999999999E-2</v>
      </c>
    </row>
    <row r="50" spans="1:64" x14ac:dyDescent="0.25">
      <c r="A50" t="s">
        <v>68</v>
      </c>
      <c r="B50">
        <v>48462</v>
      </c>
      <c r="C50">
        <v>114</v>
      </c>
      <c r="D50">
        <v>12.21</v>
      </c>
      <c r="E50" s="67">
        <v>1392.05</v>
      </c>
      <c r="F50" s="67">
        <v>1160.79</v>
      </c>
      <c r="G50">
        <v>3.3E-3</v>
      </c>
      <c r="H50">
        <v>0</v>
      </c>
      <c r="I50">
        <v>4.1999999999999997E-3</v>
      </c>
      <c r="J50">
        <v>0</v>
      </c>
      <c r="K50">
        <v>3.3999999999999998E-3</v>
      </c>
      <c r="L50">
        <v>0.98089999999999999</v>
      </c>
      <c r="M50">
        <v>8.2000000000000007E-3</v>
      </c>
      <c r="N50">
        <v>0.44479999999999997</v>
      </c>
      <c r="O50">
        <v>0</v>
      </c>
      <c r="P50">
        <v>0.14380000000000001</v>
      </c>
      <c r="Q50" s="67">
        <v>55190.99</v>
      </c>
      <c r="R50">
        <v>9.5200000000000007E-2</v>
      </c>
      <c r="S50">
        <v>0.1905</v>
      </c>
      <c r="T50">
        <v>0.71430000000000005</v>
      </c>
      <c r="U50">
        <v>18.89</v>
      </c>
      <c r="V50">
        <v>16</v>
      </c>
      <c r="W50" s="67">
        <v>57542.44</v>
      </c>
      <c r="X50">
        <v>82.75</v>
      </c>
      <c r="Y50" s="67">
        <v>138010.6</v>
      </c>
      <c r="Z50">
        <v>0.88439999999999996</v>
      </c>
      <c r="AA50">
        <v>4.1200000000000001E-2</v>
      </c>
      <c r="AB50">
        <v>7.4300000000000005E-2</v>
      </c>
      <c r="AC50">
        <v>0.11559999999999999</v>
      </c>
      <c r="AD50">
        <v>138.01</v>
      </c>
      <c r="AE50" s="67">
        <v>4583.1099999999997</v>
      </c>
      <c r="AF50">
        <v>495.79</v>
      </c>
      <c r="AG50" s="67">
        <v>138696.59</v>
      </c>
      <c r="AH50">
        <v>369</v>
      </c>
      <c r="AI50" s="67">
        <v>34466</v>
      </c>
      <c r="AJ50" s="67">
        <v>46589.75</v>
      </c>
      <c r="AK50">
        <v>55.05</v>
      </c>
      <c r="AL50">
        <v>31.43</v>
      </c>
      <c r="AM50">
        <v>31.9</v>
      </c>
      <c r="AN50">
        <v>3.6</v>
      </c>
      <c r="AO50">
        <v>0</v>
      </c>
      <c r="AP50">
        <v>0.8569</v>
      </c>
      <c r="AQ50" s="67">
        <v>1327.28</v>
      </c>
      <c r="AR50" s="67">
        <v>1864.14</v>
      </c>
      <c r="AS50" s="67">
        <v>6783.06</v>
      </c>
      <c r="AT50">
        <v>391.67</v>
      </c>
      <c r="AU50">
        <v>160.99</v>
      </c>
      <c r="AV50" s="67">
        <v>10527.14</v>
      </c>
      <c r="AW50" s="67">
        <v>6571.92</v>
      </c>
      <c r="AX50">
        <v>0.55379999999999996</v>
      </c>
      <c r="AY50" s="67">
        <v>3804.8</v>
      </c>
      <c r="AZ50">
        <v>0.3206</v>
      </c>
      <c r="BA50">
        <v>837.93</v>
      </c>
      <c r="BB50">
        <v>7.0599999999999996E-2</v>
      </c>
      <c r="BC50">
        <v>651.79999999999995</v>
      </c>
      <c r="BD50">
        <v>5.4899999999999997E-2</v>
      </c>
      <c r="BE50" s="67">
        <v>11866.45</v>
      </c>
      <c r="BF50" s="67">
        <v>4463.49</v>
      </c>
      <c r="BG50">
        <v>1.2819</v>
      </c>
      <c r="BH50">
        <v>0.50339999999999996</v>
      </c>
      <c r="BI50">
        <v>0.1958</v>
      </c>
      <c r="BJ50">
        <v>0.24540000000000001</v>
      </c>
      <c r="BK50">
        <v>3.8300000000000001E-2</v>
      </c>
      <c r="BL50">
        <v>1.72E-2</v>
      </c>
    </row>
    <row r="51" spans="1:64" x14ac:dyDescent="0.25">
      <c r="A51" t="s">
        <v>69</v>
      </c>
      <c r="B51">
        <v>46383</v>
      </c>
      <c r="C51">
        <v>70</v>
      </c>
      <c r="D51">
        <v>22.61</v>
      </c>
      <c r="E51" s="67">
        <v>1582.54</v>
      </c>
      <c r="F51" s="67">
        <v>1642.16</v>
      </c>
      <c r="G51">
        <v>2.3E-3</v>
      </c>
      <c r="H51">
        <v>5.9999999999999995E-4</v>
      </c>
      <c r="I51">
        <v>4.1000000000000003E-3</v>
      </c>
      <c r="J51">
        <v>0</v>
      </c>
      <c r="K51">
        <v>1.06E-2</v>
      </c>
      <c r="L51">
        <v>0.96660000000000001</v>
      </c>
      <c r="M51">
        <v>1.5800000000000002E-2</v>
      </c>
      <c r="N51">
        <v>0.48049999999999998</v>
      </c>
      <c r="O51">
        <v>1.1000000000000001E-3</v>
      </c>
      <c r="P51">
        <v>0.1449</v>
      </c>
      <c r="Q51" s="67">
        <v>45972.98</v>
      </c>
      <c r="R51">
        <v>0.2475</v>
      </c>
      <c r="S51">
        <v>0.25740000000000002</v>
      </c>
      <c r="T51">
        <v>0.495</v>
      </c>
      <c r="U51">
        <v>17.899999999999999</v>
      </c>
      <c r="V51">
        <v>15.14</v>
      </c>
      <c r="W51" s="67">
        <v>66017.39</v>
      </c>
      <c r="X51">
        <v>101.45</v>
      </c>
      <c r="Y51" s="67">
        <v>85918.25</v>
      </c>
      <c r="Z51">
        <v>0.82279999999999998</v>
      </c>
      <c r="AA51">
        <v>0.1163</v>
      </c>
      <c r="AB51">
        <v>6.0999999999999999E-2</v>
      </c>
      <c r="AC51">
        <v>0.1772</v>
      </c>
      <c r="AD51">
        <v>85.92</v>
      </c>
      <c r="AE51" s="67">
        <v>2068.9699999999998</v>
      </c>
      <c r="AF51">
        <v>279.74</v>
      </c>
      <c r="AG51" s="67">
        <v>78409.14</v>
      </c>
      <c r="AH51">
        <v>65</v>
      </c>
      <c r="AI51" s="67">
        <v>30975</v>
      </c>
      <c r="AJ51" s="67">
        <v>43151.81</v>
      </c>
      <c r="AK51">
        <v>33.299999999999997</v>
      </c>
      <c r="AL51">
        <v>23.3</v>
      </c>
      <c r="AM51">
        <v>24.77</v>
      </c>
      <c r="AN51">
        <v>4.0999999999999996</v>
      </c>
      <c r="AO51">
        <v>0</v>
      </c>
      <c r="AP51">
        <v>0.74970000000000003</v>
      </c>
      <c r="AQ51" s="67">
        <v>1316.1</v>
      </c>
      <c r="AR51" s="67">
        <v>1804.69</v>
      </c>
      <c r="AS51" s="67">
        <v>5240.88</v>
      </c>
      <c r="AT51">
        <v>231.98</v>
      </c>
      <c r="AU51">
        <v>377.87</v>
      </c>
      <c r="AV51" s="67">
        <v>8971.49</v>
      </c>
      <c r="AW51" s="67">
        <v>5626.21</v>
      </c>
      <c r="AX51">
        <v>0.6512</v>
      </c>
      <c r="AY51" s="67">
        <v>1458.07</v>
      </c>
      <c r="AZ51">
        <v>0.16880000000000001</v>
      </c>
      <c r="BA51" s="67">
        <v>1079.8</v>
      </c>
      <c r="BB51">
        <v>0.125</v>
      </c>
      <c r="BC51">
        <v>475.69</v>
      </c>
      <c r="BD51">
        <v>5.5100000000000003E-2</v>
      </c>
      <c r="BE51" s="67">
        <v>8639.76</v>
      </c>
      <c r="BF51" s="67">
        <v>6700.56</v>
      </c>
      <c r="BG51">
        <v>2.7057000000000002</v>
      </c>
      <c r="BH51">
        <v>0.50990000000000002</v>
      </c>
      <c r="BI51">
        <v>0.29370000000000002</v>
      </c>
      <c r="BJ51">
        <v>0.12870000000000001</v>
      </c>
      <c r="BK51">
        <v>3.2399999999999998E-2</v>
      </c>
      <c r="BL51">
        <v>3.5299999999999998E-2</v>
      </c>
    </row>
    <row r="52" spans="1:64" x14ac:dyDescent="0.25">
      <c r="A52" t="s">
        <v>70</v>
      </c>
      <c r="B52">
        <v>46862</v>
      </c>
      <c r="C52">
        <v>54</v>
      </c>
      <c r="D52">
        <v>33.22</v>
      </c>
      <c r="E52" s="67">
        <v>1793.8</v>
      </c>
      <c r="F52" s="67">
        <v>1901.69</v>
      </c>
      <c r="G52">
        <v>7.1000000000000004E-3</v>
      </c>
      <c r="H52">
        <v>0</v>
      </c>
      <c r="I52">
        <v>5.7999999999999996E-3</v>
      </c>
      <c r="J52">
        <v>0</v>
      </c>
      <c r="K52">
        <v>6.3E-3</v>
      </c>
      <c r="L52">
        <v>0.96289999999999998</v>
      </c>
      <c r="M52">
        <v>1.7899999999999999E-2</v>
      </c>
      <c r="N52">
        <v>0.19239999999999999</v>
      </c>
      <c r="O52">
        <v>2.8999999999999998E-3</v>
      </c>
      <c r="P52">
        <v>0.1046</v>
      </c>
      <c r="Q52" s="67">
        <v>50950.35</v>
      </c>
      <c r="R52">
        <v>0.25779999999999997</v>
      </c>
      <c r="S52">
        <v>0.21879999999999999</v>
      </c>
      <c r="T52">
        <v>0.52339999999999998</v>
      </c>
      <c r="U52">
        <v>20.46</v>
      </c>
      <c r="V52">
        <v>9.1999999999999993</v>
      </c>
      <c r="W52" s="67">
        <v>80217.5</v>
      </c>
      <c r="X52">
        <v>191.1</v>
      </c>
      <c r="Y52" s="67">
        <v>180657.06</v>
      </c>
      <c r="Z52">
        <v>0.8216</v>
      </c>
      <c r="AA52">
        <v>7.9799999999999996E-2</v>
      </c>
      <c r="AB52">
        <v>9.8599999999999993E-2</v>
      </c>
      <c r="AC52">
        <v>0.1784</v>
      </c>
      <c r="AD52">
        <v>180.66</v>
      </c>
      <c r="AE52" s="67">
        <v>4388.6000000000004</v>
      </c>
      <c r="AF52">
        <v>522.55999999999995</v>
      </c>
      <c r="AG52" s="67">
        <v>186244.71</v>
      </c>
      <c r="AH52">
        <v>503</v>
      </c>
      <c r="AI52" s="67">
        <v>44306</v>
      </c>
      <c r="AJ52" s="67">
        <v>63565.67</v>
      </c>
      <c r="AK52">
        <v>44.3</v>
      </c>
      <c r="AL52">
        <v>22</v>
      </c>
      <c r="AM52">
        <v>23.17</v>
      </c>
      <c r="AN52">
        <v>5.0999999999999996</v>
      </c>
      <c r="AO52" s="67">
        <v>2069.21</v>
      </c>
      <c r="AP52">
        <v>1.0456000000000001</v>
      </c>
      <c r="AQ52" s="67">
        <v>1521.62</v>
      </c>
      <c r="AR52" s="67">
        <v>1954.76</v>
      </c>
      <c r="AS52" s="67">
        <v>4442.5200000000004</v>
      </c>
      <c r="AT52">
        <v>378.81</v>
      </c>
      <c r="AU52">
        <v>288.43</v>
      </c>
      <c r="AV52" s="67">
        <v>8586.1299999999992</v>
      </c>
      <c r="AW52" s="67">
        <v>2215.94</v>
      </c>
      <c r="AX52">
        <v>0.2545</v>
      </c>
      <c r="AY52" s="67">
        <v>5127.3599999999997</v>
      </c>
      <c r="AZ52">
        <v>0.58889999999999998</v>
      </c>
      <c r="BA52" s="67">
        <v>1042.18</v>
      </c>
      <c r="BB52">
        <v>0.1197</v>
      </c>
      <c r="BC52">
        <v>320.95</v>
      </c>
      <c r="BD52">
        <v>3.6900000000000002E-2</v>
      </c>
      <c r="BE52" s="67">
        <v>8706.43</v>
      </c>
      <c r="BF52" s="67">
        <v>2240.54</v>
      </c>
      <c r="BG52">
        <v>0.43070000000000003</v>
      </c>
      <c r="BH52">
        <v>0.54410000000000003</v>
      </c>
      <c r="BI52">
        <v>0.2019</v>
      </c>
      <c r="BJ52">
        <v>0.16439999999999999</v>
      </c>
      <c r="BK52">
        <v>5.3199999999999997E-2</v>
      </c>
      <c r="BL52">
        <v>3.6400000000000002E-2</v>
      </c>
    </row>
    <row r="53" spans="1:64" x14ac:dyDescent="0.25">
      <c r="A53" t="s">
        <v>71</v>
      </c>
      <c r="B53">
        <v>49593</v>
      </c>
      <c r="C53">
        <v>84</v>
      </c>
      <c r="D53">
        <v>10.73</v>
      </c>
      <c r="E53">
        <v>901.12</v>
      </c>
      <c r="F53">
        <v>929.75</v>
      </c>
      <c r="G53">
        <v>0</v>
      </c>
      <c r="H53">
        <v>0</v>
      </c>
      <c r="I53">
        <v>1.1000000000000001E-3</v>
      </c>
      <c r="J53">
        <v>0</v>
      </c>
      <c r="K53">
        <v>2.2000000000000001E-3</v>
      </c>
      <c r="L53">
        <v>0.98640000000000005</v>
      </c>
      <c r="M53">
        <v>1.04E-2</v>
      </c>
      <c r="N53">
        <v>0.5806</v>
      </c>
      <c r="O53">
        <v>0</v>
      </c>
      <c r="P53">
        <v>0.11609999999999999</v>
      </c>
      <c r="Q53" s="67">
        <v>49381.06</v>
      </c>
      <c r="R53">
        <v>0.17649999999999999</v>
      </c>
      <c r="S53">
        <v>0.19120000000000001</v>
      </c>
      <c r="T53">
        <v>0.63239999999999996</v>
      </c>
      <c r="U53">
        <v>17.48</v>
      </c>
      <c r="V53">
        <v>7.2</v>
      </c>
      <c r="W53" s="67">
        <v>72671.75</v>
      </c>
      <c r="X53">
        <v>118.86</v>
      </c>
      <c r="Y53" s="67">
        <v>73714.61</v>
      </c>
      <c r="Z53">
        <v>0.76129999999999998</v>
      </c>
      <c r="AA53">
        <v>2.2599999999999999E-2</v>
      </c>
      <c r="AB53">
        <v>0.21609999999999999</v>
      </c>
      <c r="AC53">
        <v>0.2387</v>
      </c>
      <c r="AD53">
        <v>73.709999999999994</v>
      </c>
      <c r="AE53" s="67">
        <v>1664.88</v>
      </c>
      <c r="AF53">
        <v>227.91</v>
      </c>
      <c r="AG53" s="67">
        <v>68094.77</v>
      </c>
      <c r="AH53">
        <v>34</v>
      </c>
      <c r="AI53" s="67">
        <v>31380</v>
      </c>
      <c r="AJ53" s="67">
        <v>43116.56</v>
      </c>
      <c r="AK53">
        <v>24.67</v>
      </c>
      <c r="AL53">
        <v>22</v>
      </c>
      <c r="AM53">
        <v>22.37</v>
      </c>
      <c r="AN53">
        <v>3.4</v>
      </c>
      <c r="AO53">
        <v>0</v>
      </c>
      <c r="AP53">
        <v>0.63719999999999999</v>
      </c>
      <c r="AQ53" s="67">
        <v>1458.16</v>
      </c>
      <c r="AR53" s="67">
        <v>2462.31</v>
      </c>
      <c r="AS53" s="67">
        <v>5647.19</v>
      </c>
      <c r="AT53">
        <v>327.10000000000002</v>
      </c>
      <c r="AU53">
        <v>380.29</v>
      </c>
      <c r="AV53" s="67">
        <v>10275.1</v>
      </c>
      <c r="AW53" s="67">
        <v>7181.36</v>
      </c>
      <c r="AX53">
        <v>0.64959999999999996</v>
      </c>
      <c r="AY53" s="67">
        <v>1142.08</v>
      </c>
      <c r="AZ53">
        <v>0.1033</v>
      </c>
      <c r="BA53" s="67">
        <v>1462.93</v>
      </c>
      <c r="BB53">
        <v>0.1323</v>
      </c>
      <c r="BC53" s="67">
        <v>1268.23</v>
      </c>
      <c r="BD53">
        <v>0.1147</v>
      </c>
      <c r="BE53" s="67">
        <v>11054.61</v>
      </c>
      <c r="BF53" s="67">
        <v>7369.43</v>
      </c>
      <c r="BG53">
        <v>3.7368000000000001</v>
      </c>
      <c r="BH53">
        <v>0.48449999999999999</v>
      </c>
      <c r="BI53">
        <v>0.2024</v>
      </c>
      <c r="BJ53">
        <v>0.249</v>
      </c>
      <c r="BK53">
        <v>4.9200000000000001E-2</v>
      </c>
      <c r="BL53">
        <v>1.49E-2</v>
      </c>
    </row>
    <row r="54" spans="1:64" x14ac:dyDescent="0.25">
      <c r="A54" t="s">
        <v>72</v>
      </c>
      <c r="B54">
        <v>50096</v>
      </c>
      <c r="C54">
        <v>51</v>
      </c>
      <c r="D54">
        <v>6</v>
      </c>
      <c r="E54">
        <v>306.19</v>
      </c>
      <c r="F54">
        <v>288.45</v>
      </c>
      <c r="G54">
        <v>0</v>
      </c>
      <c r="H54">
        <v>0</v>
      </c>
      <c r="I54">
        <v>1.55E-2</v>
      </c>
      <c r="J54">
        <v>0</v>
      </c>
      <c r="K54">
        <v>6.8999999999999999E-3</v>
      </c>
      <c r="L54">
        <v>0.95679999999999998</v>
      </c>
      <c r="M54">
        <v>2.0799999999999999E-2</v>
      </c>
      <c r="N54">
        <v>0.53979999999999995</v>
      </c>
      <c r="O54">
        <v>0.17449999999999999</v>
      </c>
      <c r="P54">
        <v>0.16669999999999999</v>
      </c>
      <c r="Q54" s="67">
        <v>38673.699999999997</v>
      </c>
      <c r="R54">
        <v>0.30559999999999998</v>
      </c>
      <c r="S54">
        <v>0.16669999999999999</v>
      </c>
      <c r="T54">
        <v>0.52780000000000005</v>
      </c>
      <c r="U54">
        <v>12.1</v>
      </c>
      <c r="V54">
        <v>3.06</v>
      </c>
      <c r="W54" s="67">
        <v>66404.509999999995</v>
      </c>
      <c r="X54">
        <v>98.51</v>
      </c>
      <c r="Y54" s="67">
        <v>176827.85</v>
      </c>
      <c r="Z54">
        <v>0.92920000000000003</v>
      </c>
      <c r="AA54">
        <v>3.6200000000000003E-2</v>
      </c>
      <c r="AB54">
        <v>3.4599999999999999E-2</v>
      </c>
      <c r="AC54">
        <v>7.0800000000000002E-2</v>
      </c>
      <c r="AD54">
        <v>176.83</v>
      </c>
      <c r="AE54" s="67">
        <v>4768.6400000000003</v>
      </c>
      <c r="AF54">
        <v>591.08000000000004</v>
      </c>
      <c r="AG54" s="67">
        <v>170226.58</v>
      </c>
      <c r="AH54">
        <v>466</v>
      </c>
      <c r="AI54" s="67">
        <v>29744</v>
      </c>
      <c r="AJ54" s="67">
        <v>43564.62</v>
      </c>
      <c r="AK54">
        <v>54.3</v>
      </c>
      <c r="AL54">
        <v>25.58</v>
      </c>
      <c r="AM54">
        <v>36.54</v>
      </c>
      <c r="AN54">
        <v>4.7</v>
      </c>
      <c r="AO54">
        <v>0</v>
      </c>
      <c r="AP54">
        <v>1.0354000000000001</v>
      </c>
      <c r="AQ54" s="67">
        <v>2535.42</v>
      </c>
      <c r="AR54" s="67">
        <v>3022.78</v>
      </c>
      <c r="AS54" s="67">
        <v>6818.07</v>
      </c>
      <c r="AT54">
        <v>530.70000000000005</v>
      </c>
      <c r="AU54">
        <v>248.77</v>
      </c>
      <c r="AV54" s="67">
        <v>13155.94</v>
      </c>
      <c r="AW54" s="67">
        <v>4780.6499999999996</v>
      </c>
      <c r="AX54">
        <v>0.4073</v>
      </c>
      <c r="AY54" s="67">
        <v>3566.9</v>
      </c>
      <c r="AZ54">
        <v>0.3039</v>
      </c>
      <c r="BA54">
        <v>737.66</v>
      </c>
      <c r="BB54">
        <v>6.2799999999999995E-2</v>
      </c>
      <c r="BC54" s="67">
        <v>2651.96</v>
      </c>
      <c r="BD54">
        <v>0.22589999999999999</v>
      </c>
      <c r="BE54" s="67">
        <v>11737.17</v>
      </c>
      <c r="BF54" s="67">
        <v>3417.02</v>
      </c>
      <c r="BG54">
        <v>0.65359999999999996</v>
      </c>
      <c r="BH54">
        <v>0.46489999999999998</v>
      </c>
      <c r="BI54">
        <v>0.2021</v>
      </c>
      <c r="BJ54">
        <v>0.2636</v>
      </c>
      <c r="BK54">
        <v>4.7100000000000003E-2</v>
      </c>
      <c r="BL54">
        <v>2.23E-2</v>
      </c>
    </row>
    <row r="55" spans="1:64" x14ac:dyDescent="0.25">
      <c r="A55" t="s">
        <v>73</v>
      </c>
      <c r="B55">
        <v>45211</v>
      </c>
      <c r="C55">
        <v>53</v>
      </c>
      <c r="D55">
        <v>19.420000000000002</v>
      </c>
      <c r="E55" s="67">
        <v>1029.1099999999999</v>
      </c>
      <c r="F55" s="67">
        <v>1096.81</v>
      </c>
      <c r="G55">
        <v>1.0999999999999999E-2</v>
      </c>
      <c r="H55">
        <v>0</v>
      </c>
      <c r="I55">
        <v>3.5999999999999999E-3</v>
      </c>
      <c r="J55">
        <v>1.8E-3</v>
      </c>
      <c r="K55">
        <v>1.7399999999999999E-2</v>
      </c>
      <c r="L55">
        <v>0.93120000000000003</v>
      </c>
      <c r="M55">
        <v>3.49E-2</v>
      </c>
      <c r="N55">
        <v>0.22239999999999999</v>
      </c>
      <c r="O55">
        <v>1.8E-3</v>
      </c>
      <c r="P55">
        <v>9.5699999999999993E-2</v>
      </c>
      <c r="Q55" s="67">
        <v>53049.43</v>
      </c>
      <c r="R55">
        <v>4.5499999999999999E-2</v>
      </c>
      <c r="S55">
        <v>0.2576</v>
      </c>
      <c r="T55">
        <v>0.69699999999999995</v>
      </c>
      <c r="U55">
        <v>16.7</v>
      </c>
      <c r="V55">
        <v>5</v>
      </c>
      <c r="W55" s="67">
        <v>79826.600000000006</v>
      </c>
      <c r="X55">
        <v>198.49</v>
      </c>
      <c r="Y55" s="67">
        <v>129954.23</v>
      </c>
      <c r="Z55">
        <v>0.78169999999999995</v>
      </c>
      <c r="AA55">
        <v>0.15970000000000001</v>
      </c>
      <c r="AB55">
        <v>5.8700000000000002E-2</v>
      </c>
      <c r="AC55">
        <v>0.21829999999999999</v>
      </c>
      <c r="AD55">
        <v>129.94999999999999</v>
      </c>
      <c r="AE55" s="67">
        <v>3326.04</v>
      </c>
      <c r="AF55">
        <v>408.37</v>
      </c>
      <c r="AG55" s="67">
        <v>131788.14000000001</v>
      </c>
      <c r="AH55">
        <v>325</v>
      </c>
      <c r="AI55" s="67">
        <v>39013</v>
      </c>
      <c r="AJ55" s="67">
        <v>54973.19</v>
      </c>
      <c r="AK55">
        <v>38.26</v>
      </c>
      <c r="AL55">
        <v>24.75</v>
      </c>
      <c r="AM55">
        <v>25.07</v>
      </c>
      <c r="AN55">
        <v>4.5999999999999996</v>
      </c>
      <c r="AO55">
        <v>0</v>
      </c>
      <c r="AP55">
        <v>0.60870000000000002</v>
      </c>
      <c r="AQ55" s="67">
        <v>1031.6400000000001</v>
      </c>
      <c r="AR55" s="67">
        <v>2074.5500000000002</v>
      </c>
      <c r="AS55" s="67">
        <v>4935.13</v>
      </c>
      <c r="AT55">
        <v>251</v>
      </c>
      <c r="AU55">
        <v>234.08</v>
      </c>
      <c r="AV55" s="67">
        <v>8526.39</v>
      </c>
      <c r="AW55" s="67">
        <v>4177.46</v>
      </c>
      <c r="AX55">
        <v>0.5111</v>
      </c>
      <c r="AY55" s="67">
        <v>2509.75</v>
      </c>
      <c r="AZ55">
        <v>0.30709999999999998</v>
      </c>
      <c r="BA55" s="67">
        <v>1025.44</v>
      </c>
      <c r="BB55">
        <v>0.1255</v>
      </c>
      <c r="BC55">
        <v>460.21</v>
      </c>
      <c r="BD55">
        <v>5.6300000000000003E-2</v>
      </c>
      <c r="BE55" s="67">
        <v>8172.87</v>
      </c>
      <c r="BF55" s="67">
        <v>3962.11</v>
      </c>
      <c r="BG55">
        <v>0.90390000000000004</v>
      </c>
      <c r="BH55">
        <v>0.57679999999999998</v>
      </c>
      <c r="BI55">
        <v>0.1983</v>
      </c>
      <c r="BJ55">
        <v>0.1595</v>
      </c>
      <c r="BK55">
        <v>4.65E-2</v>
      </c>
      <c r="BL55">
        <v>1.89E-2</v>
      </c>
    </row>
    <row r="56" spans="1:64" x14ac:dyDescent="0.25">
      <c r="A56" t="s">
        <v>74</v>
      </c>
      <c r="B56">
        <v>48306</v>
      </c>
      <c r="C56">
        <v>25</v>
      </c>
      <c r="D56">
        <v>187.98</v>
      </c>
      <c r="E56" s="67">
        <v>4699.62</v>
      </c>
      <c r="F56" s="67">
        <v>4335.42</v>
      </c>
      <c r="G56">
        <v>3.1899999999999998E-2</v>
      </c>
      <c r="H56">
        <v>8.9999999999999998E-4</v>
      </c>
      <c r="I56">
        <v>8.9800000000000005E-2</v>
      </c>
      <c r="J56">
        <v>1.4E-3</v>
      </c>
      <c r="K56">
        <v>5.5899999999999998E-2</v>
      </c>
      <c r="L56">
        <v>0.76639999999999997</v>
      </c>
      <c r="M56">
        <v>5.3699999999999998E-2</v>
      </c>
      <c r="N56">
        <v>0.42680000000000001</v>
      </c>
      <c r="O56">
        <v>2.1600000000000001E-2</v>
      </c>
      <c r="P56">
        <v>0.14299999999999999</v>
      </c>
      <c r="Q56" s="67">
        <v>54181.19</v>
      </c>
      <c r="R56">
        <v>0.1812</v>
      </c>
      <c r="S56">
        <v>0.20910000000000001</v>
      </c>
      <c r="T56">
        <v>0.60980000000000001</v>
      </c>
      <c r="U56">
        <v>17.760000000000002</v>
      </c>
      <c r="V56">
        <v>26.34</v>
      </c>
      <c r="W56" s="67">
        <v>69883.31</v>
      </c>
      <c r="X56">
        <v>175.97</v>
      </c>
      <c r="Y56" s="67">
        <v>175212.47</v>
      </c>
      <c r="Z56">
        <v>0.60509999999999997</v>
      </c>
      <c r="AA56">
        <v>0.3619</v>
      </c>
      <c r="AB56">
        <v>3.3099999999999997E-2</v>
      </c>
      <c r="AC56">
        <v>0.39489999999999997</v>
      </c>
      <c r="AD56">
        <v>175.21</v>
      </c>
      <c r="AE56" s="67">
        <v>7112.45</v>
      </c>
      <c r="AF56">
        <v>753.03</v>
      </c>
      <c r="AG56" s="67">
        <v>186093.6</v>
      </c>
      <c r="AH56">
        <v>502</v>
      </c>
      <c r="AI56" s="67">
        <v>31272</v>
      </c>
      <c r="AJ56" s="67">
        <v>52548.22</v>
      </c>
      <c r="AK56">
        <v>58.65</v>
      </c>
      <c r="AL56">
        <v>39.93</v>
      </c>
      <c r="AM56">
        <v>40.049999999999997</v>
      </c>
      <c r="AN56">
        <v>5.25</v>
      </c>
      <c r="AO56">
        <v>0</v>
      </c>
      <c r="AP56">
        <v>0.94399999999999995</v>
      </c>
      <c r="AQ56" s="67">
        <v>1072.68</v>
      </c>
      <c r="AR56" s="67">
        <v>1957.95</v>
      </c>
      <c r="AS56" s="67">
        <v>5881.9</v>
      </c>
      <c r="AT56">
        <v>392.92</v>
      </c>
      <c r="AU56">
        <v>233.52</v>
      </c>
      <c r="AV56" s="67">
        <v>9538.99</v>
      </c>
      <c r="AW56" s="67">
        <v>2730.46</v>
      </c>
      <c r="AX56">
        <v>0.29299999999999998</v>
      </c>
      <c r="AY56" s="67">
        <v>5740.62</v>
      </c>
      <c r="AZ56">
        <v>0.6159</v>
      </c>
      <c r="BA56">
        <v>388.36</v>
      </c>
      <c r="BB56">
        <v>4.1700000000000001E-2</v>
      </c>
      <c r="BC56">
        <v>460.88</v>
      </c>
      <c r="BD56">
        <v>4.9399999999999999E-2</v>
      </c>
      <c r="BE56" s="67">
        <v>9320.33</v>
      </c>
      <c r="BF56">
        <v>847.36</v>
      </c>
      <c r="BG56">
        <v>0.14380000000000001</v>
      </c>
      <c r="BH56">
        <v>0.58240000000000003</v>
      </c>
      <c r="BI56">
        <v>0.23769999999999999</v>
      </c>
      <c r="BJ56">
        <v>0.1351</v>
      </c>
      <c r="BK56">
        <v>2.8299999999999999E-2</v>
      </c>
      <c r="BL56">
        <v>1.6500000000000001E-2</v>
      </c>
    </row>
    <row r="57" spans="1:64" x14ac:dyDescent="0.25">
      <c r="A57" t="s">
        <v>75</v>
      </c>
      <c r="B57">
        <v>49767</v>
      </c>
      <c r="C57">
        <v>32</v>
      </c>
      <c r="D57">
        <v>12.5</v>
      </c>
      <c r="E57">
        <v>400</v>
      </c>
      <c r="F57">
        <v>616.57000000000005</v>
      </c>
      <c r="G57">
        <v>0</v>
      </c>
      <c r="H57">
        <v>0</v>
      </c>
      <c r="I57">
        <v>1.6000000000000001E-3</v>
      </c>
      <c r="J57">
        <v>3.2000000000000002E-3</v>
      </c>
      <c r="K57">
        <v>8.8999999999999999E-3</v>
      </c>
      <c r="L57">
        <v>0.97</v>
      </c>
      <c r="M57">
        <v>1.6299999999999999E-2</v>
      </c>
      <c r="N57">
        <v>0.23860000000000001</v>
      </c>
      <c r="O57">
        <v>0</v>
      </c>
      <c r="P57">
        <v>0.1053</v>
      </c>
      <c r="Q57" s="67">
        <v>50513.86</v>
      </c>
      <c r="R57">
        <v>9.2999999999999999E-2</v>
      </c>
      <c r="S57">
        <v>0.30230000000000001</v>
      </c>
      <c r="T57">
        <v>0.60470000000000002</v>
      </c>
      <c r="U57">
        <v>18.68</v>
      </c>
      <c r="V57">
        <v>5.15</v>
      </c>
      <c r="W57" s="67">
        <v>65474.76</v>
      </c>
      <c r="X57">
        <v>77.19</v>
      </c>
      <c r="Y57" s="67">
        <v>128116.38</v>
      </c>
      <c r="Z57">
        <v>0.81410000000000005</v>
      </c>
      <c r="AA57">
        <v>0.12659999999999999</v>
      </c>
      <c r="AB57">
        <v>5.9299999999999999E-2</v>
      </c>
      <c r="AC57">
        <v>0.18590000000000001</v>
      </c>
      <c r="AD57">
        <v>128.12</v>
      </c>
      <c r="AE57" s="67">
        <v>2963.52</v>
      </c>
      <c r="AF57">
        <v>462.55</v>
      </c>
      <c r="AG57" s="67">
        <v>84541.92</v>
      </c>
      <c r="AH57">
        <v>83</v>
      </c>
      <c r="AI57" s="67">
        <v>36952</v>
      </c>
      <c r="AJ57" s="67">
        <v>52282.400000000001</v>
      </c>
      <c r="AK57">
        <v>29.51</v>
      </c>
      <c r="AL57">
        <v>22.47</v>
      </c>
      <c r="AM57">
        <v>24.38</v>
      </c>
      <c r="AN57">
        <v>5.3</v>
      </c>
      <c r="AO57" s="67">
        <v>1658.62</v>
      </c>
      <c r="AP57">
        <v>1.0799000000000001</v>
      </c>
      <c r="AQ57" s="67">
        <v>1123.1500000000001</v>
      </c>
      <c r="AR57" s="67">
        <v>1393.77</v>
      </c>
      <c r="AS57" s="67">
        <v>5219.07</v>
      </c>
      <c r="AT57">
        <v>363.86</v>
      </c>
      <c r="AU57">
        <v>441.55</v>
      </c>
      <c r="AV57" s="67">
        <v>8541.41</v>
      </c>
      <c r="AW57" s="67">
        <v>3594.56</v>
      </c>
      <c r="AX57">
        <v>0.39090000000000003</v>
      </c>
      <c r="AY57" s="67">
        <v>2423.94</v>
      </c>
      <c r="AZ57">
        <v>0.2636</v>
      </c>
      <c r="BA57" s="67">
        <v>2666.47</v>
      </c>
      <c r="BB57">
        <v>0.28999999999999998</v>
      </c>
      <c r="BC57">
        <v>510.31</v>
      </c>
      <c r="BD57">
        <v>5.5500000000000001E-2</v>
      </c>
      <c r="BE57" s="67">
        <v>9195.2800000000007</v>
      </c>
      <c r="BF57" s="67">
        <v>8557.57</v>
      </c>
      <c r="BG57">
        <v>1.9477</v>
      </c>
      <c r="BH57">
        <v>0.60760000000000003</v>
      </c>
      <c r="BI57">
        <v>0.21490000000000001</v>
      </c>
      <c r="BJ57">
        <v>0.10489999999999999</v>
      </c>
      <c r="BK57">
        <v>5.2299999999999999E-2</v>
      </c>
      <c r="BL57">
        <v>2.0299999999999999E-2</v>
      </c>
    </row>
    <row r="58" spans="1:64" x14ac:dyDescent="0.25">
      <c r="A58" t="s">
        <v>76</v>
      </c>
      <c r="B58">
        <v>43638</v>
      </c>
      <c r="C58">
        <v>118</v>
      </c>
      <c r="D58">
        <v>25.78</v>
      </c>
      <c r="E58" s="67">
        <v>3041.79</v>
      </c>
      <c r="F58" s="67">
        <v>2913.39</v>
      </c>
      <c r="G58">
        <v>1.78E-2</v>
      </c>
      <c r="H58">
        <v>0</v>
      </c>
      <c r="I58">
        <v>3.1800000000000002E-2</v>
      </c>
      <c r="J58">
        <v>1E-3</v>
      </c>
      <c r="K58">
        <v>9.6000000000000002E-2</v>
      </c>
      <c r="L58">
        <v>0.78700000000000003</v>
      </c>
      <c r="M58">
        <v>6.6400000000000001E-2</v>
      </c>
      <c r="N58">
        <v>0.36380000000000001</v>
      </c>
      <c r="O58">
        <v>1.6500000000000001E-2</v>
      </c>
      <c r="P58">
        <v>0.1356</v>
      </c>
      <c r="Q58" s="67">
        <v>60437.17</v>
      </c>
      <c r="R58">
        <v>0.17219999999999999</v>
      </c>
      <c r="S58">
        <v>0.18329999999999999</v>
      </c>
      <c r="T58">
        <v>0.64439999999999997</v>
      </c>
      <c r="U58">
        <v>16.670000000000002</v>
      </c>
      <c r="V58">
        <v>15.4</v>
      </c>
      <c r="W58" s="67">
        <v>84106.96</v>
      </c>
      <c r="X58">
        <v>190.79</v>
      </c>
      <c r="Y58" s="67">
        <v>192119.12</v>
      </c>
      <c r="Z58">
        <v>0.66449999999999998</v>
      </c>
      <c r="AA58">
        <v>0.3241</v>
      </c>
      <c r="AB58">
        <v>1.14E-2</v>
      </c>
      <c r="AC58">
        <v>0.33550000000000002</v>
      </c>
      <c r="AD58">
        <v>192.12</v>
      </c>
      <c r="AE58" s="67">
        <v>6088.34</v>
      </c>
      <c r="AF58">
        <v>586.91</v>
      </c>
      <c r="AG58" s="67">
        <v>199733.72</v>
      </c>
      <c r="AH58">
        <v>522</v>
      </c>
      <c r="AI58" s="67">
        <v>28474</v>
      </c>
      <c r="AJ58" s="67">
        <v>47528.19</v>
      </c>
      <c r="AK58">
        <v>56.1</v>
      </c>
      <c r="AL58">
        <v>29.71</v>
      </c>
      <c r="AM58">
        <v>34.9</v>
      </c>
      <c r="AN58">
        <v>4</v>
      </c>
      <c r="AO58" s="67">
        <v>1039.42</v>
      </c>
      <c r="AP58">
        <v>1.2441</v>
      </c>
      <c r="AQ58" s="67">
        <v>1215.3399999999999</v>
      </c>
      <c r="AR58" s="67">
        <v>1818.08</v>
      </c>
      <c r="AS58" s="67">
        <v>6469.09</v>
      </c>
      <c r="AT58">
        <v>486.01</v>
      </c>
      <c r="AU58">
        <v>381.97</v>
      </c>
      <c r="AV58" s="67">
        <v>10370.49</v>
      </c>
      <c r="AW58" s="67">
        <v>3348.82</v>
      </c>
      <c r="AX58">
        <v>0.32550000000000001</v>
      </c>
      <c r="AY58" s="67">
        <v>5850.28</v>
      </c>
      <c r="AZ58">
        <v>0.56869999999999998</v>
      </c>
      <c r="BA58">
        <v>462.64</v>
      </c>
      <c r="BB58">
        <v>4.4999999999999998E-2</v>
      </c>
      <c r="BC58">
        <v>626.15</v>
      </c>
      <c r="BD58">
        <v>6.0900000000000003E-2</v>
      </c>
      <c r="BE58" s="67">
        <v>10287.879999999999</v>
      </c>
      <c r="BF58" s="67">
        <v>1967.15</v>
      </c>
      <c r="BG58">
        <v>0.34239999999999998</v>
      </c>
      <c r="BH58">
        <v>0.56110000000000004</v>
      </c>
      <c r="BI58">
        <v>0.2243</v>
      </c>
      <c r="BJ58">
        <v>0.12909999999999999</v>
      </c>
      <c r="BK58">
        <v>4.3499999999999997E-2</v>
      </c>
      <c r="BL58">
        <v>4.2000000000000003E-2</v>
      </c>
    </row>
    <row r="59" spans="1:64" x14ac:dyDescent="0.25">
      <c r="A59" t="s">
        <v>77</v>
      </c>
      <c r="B59">
        <v>45229</v>
      </c>
      <c r="C59">
        <v>25</v>
      </c>
      <c r="D59">
        <v>24.1</v>
      </c>
      <c r="E59">
        <v>602.53</v>
      </c>
      <c r="F59">
        <v>579.25</v>
      </c>
      <c r="G59">
        <v>7.0000000000000001E-3</v>
      </c>
      <c r="H59">
        <v>0</v>
      </c>
      <c r="I59">
        <v>4.0000000000000001E-3</v>
      </c>
      <c r="J59">
        <v>0</v>
      </c>
      <c r="K59">
        <v>1.5699999999999999E-2</v>
      </c>
      <c r="L59">
        <v>0.96640000000000004</v>
      </c>
      <c r="M59">
        <v>6.8999999999999999E-3</v>
      </c>
      <c r="N59">
        <v>0.51549999999999996</v>
      </c>
      <c r="O59">
        <v>4.0000000000000001E-3</v>
      </c>
      <c r="P59">
        <v>0.1623</v>
      </c>
      <c r="Q59" s="67">
        <v>45898.7</v>
      </c>
      <c r="R59">
        <v>0.30230000000000001</v>
      </c>
      <c r="S59">
        <v>0.25580000000000003</v>
      </c>
      <c r="T59">
        <v>0.44190000000000002</v>
      </c>
      <c r="U59">
        <v>15.8</v>
      </c>
      <c r="V59">
        <v>6</v>
      </c>
      <c r="W59" s="67">
        <v>57879.67</v>
      </c>
      <c r="X59">
        <v>90.59</v>
      </c>
      <c r="Y59" s="67">
        <v>80628.100000000006</v>
      </c>
      <c r="Z59">
        <v>0.92210000000000003</v>
      </c>
      <c r="AA59">
        <v>4.9000000000000002E-2</v>
      </c>
      <c r="AB59">
        <v>2.8899999999999999E-2</v>
      </c>
      <c r="AC59">
        <v>7.7899999999999997E-2</v>
      </c>
      <c r="AD59">
        <v>80.63</v>
      </c>
      <c r="AE59" s="67">
        <v>1825.82</v>
      </c>
      <c r="AF59">
        <v>274.89999999999998</v>
      </c>
      <c r="AG59" s="67">
        <v>83790.27</v>
      </c>
      <c r="AH59">
        <v>82</v>
      </c>
      <c r="AI59" s="67">
        <v>29795</v>
      </c>
      <c r="AJ59" s="67">
        <v>39810.720000000001</v>
      </c>
      <c r="AK59">
        <v>30.51</v>
      </c>
      <c r="AL59">
        <v>22.32</v>
      </c>
      <c r="AM59">
        <v>24.1</v>
      </c>
      <c r="AN59">
        <v>5.5</v>
      </c>
      <c r="AO59" s="67">
        <v>1536.08</v>
      </c>
      <c r="AP59">
        <v>1.7537</v>
      </c>
      <c r="AQ59" s="67">
        <v>1838.51</v>
      </c>
      <c r="AR59" s="67">
        <v>2352.04</v>
      </c>
      <c r="AS59" s="67">
        <v>5518.95</v>
      </c>
      <c r="AT59">
        <v>543.70000000000005</v>
      </c>
      <c r="AU59">
        <v>456.22</v>
      </c>
      <c r="AV59" s="67">
        <v>10709.34</v>
      </c>
      <c r="AW59" s="67">
        <v>6129.73</v>
      </c>
      <c r="AX59">
        <v>0.54400000000000004</v>
      </c>
      <c r="AY59" s="67">
        <v>3086.08</v>
      </c>
      <c r="AZ59">
        <v>0.27389999999999998</v>
      </c>
      <c r="BA59" s="67">
        <v>1060.58</v>
      </c>
      <c r="BB59">
        <v>9.4100000000000003E-2</v>
      </c>
      <c r="BC59">
        <v>992.01</v>
      </c>
      <c r="BD59">
        <v>8.7999999999999995E-2</v>
      </c>
      <c r="BE59" s="67">
        <v>11268.4</v>
      </c>
      <c r="BF59" s="67">
        <v>5683.95</v>
      </c>
      <c r="BG59">
        <v>2.3109999999999999</v>
      </c>
      <c r="BH59">
        <v>0.5403</v>
      </c>
      <c r="BI59">
        <v>0.19450000000000001</v>
      </c>
      <c r="BJ59">
        <v>0.2155</v>
      </c>
      <c r="BK59">
        <v>3.49E-2</v>
      </c>
      <c r="BL59">
        <v>1.4800000000000001E-2</v>
      </c>
    </row>
    <row r="60" spans="1:64" x14ac:dyDescent="0.25">
      <c r="A60" t="s">
        <v>78</v>
      </c>
      <c r="B60">
        <v>43646</v>
      </c>
      <c r="C60">
        <v>29</v>
      </c>
      <c r="D60">
        <v>139.83000000000001</v>
      </c>
      <c r="E60" s="67">
        <v>4055.18</v>
      </c>
      <c r="F60" s="67">
        <v>3944.25</v>
      </c>
      <c r="G60">
        <v>5.9499999999999997E-2</v>
      </c>
      <c r="H60">
        <v>5.0000000000000001E-4</v>
      </c>
      <c r="I60">
        <v>2.0500000000000001E-2</v>
      </c>
      <c r="J60">
        <v>1E-3</v>
      </c>
      <c r="K60">
        <v>2.4E-2</v>
      </c>
      <c r="L60">
        <v>0.86799999999999999</v>
      </c>
      <c r="M60">
        <v>2.6499999999999999E-2</v>
      </c>
      <c r="N60">
        <v>0.1027</v>
      </c>
      <c r="O60">
        <v>1.9900000000000001E-2</v>
      </c>
      <c r="P60">
        <v>9.9900000000000003E-2</v>
      </c>
      <c r="Q60" s="67">
        <v>77154.789999999994</v>
      </c>
      <c r="R60">
        <v>0.23830000000000001</v>
      </c>
      <c r="S60">
        <v>0.28510000000000002</v>
      </c>
      <c r="T60">
        <v>0.47660000000000002</v>
      </c>
      <c r="U60">
        <v>21.6</v>
      </c>
      <c r="V60">
        <v>22.93</v>
      </c>
      <c r="W60" s="67">
        <v>104297.46</v>
      </c>
      <c r="X60">
        <v>174.59</v>
      </c>
      <c r="Y60" s="67">
        <v>249759.11</v>
      </c>
      <c r="Z60">
        <v>0.7732</v>
      </c>
      <c r="AA60">
        <v>0.2006</v>
      </c>
      <c r="AB60">
        <v>2.63E-2</v>
      </c>
      <c r="AC60">
        <v>0.2268</v>
      </c>
      <c r="AD60">
        <v>249.76</v>
      </c>
      <c r="AE60" s="67">
        <v>9793.02</v>
      </c>
      <c r="AF60" s="67">
        <v>1113.33</v>
      </c>
      <c r="AG60" s="67">
        <v>262341.96000000002</v>
      </c>
      <c r="AH60">
        <v>586</v>
      </c>
      <c r="AI60" s="67">
        <v>48607</v>
      </c>
      <c r="AJ60" s="67">
        <v>95017.3</v>
      </c>
      <c r="AK60">
        <v>74.44</v>
      </c>
      <c r="AL60">
        <v>37.58</v>
      </c>
      <c r="AM60">
        <v>40.89</v>
      </c>
      <c r="AN60">
        <v>4.6900000000000004</v>
      </c>
      <c r="AO60">
        <v>0</v>
      </c>
      <c r="AP60">
        <v>0.67659999999999998</v>
      </c>
      <c r="AQ60" s="67">
        <v>1323.63</v>
      </c>
      <c r="AR60" s="67">
        <v>2114.8200000000002</v>
      </c>
      <c r="AS60" s="67">
        <v>7846.57</v>
      </c>
      <c r="AT60">
        <v>757.16</v>
      </c>
      <c r="AU60">
        <v>417.96</v>
      </c>
      <c r="AV60" s="67">
        <v>12460.15</v>
      </c>
      <c r="AW60" s="67">
        <v>2539.41</v>
      </c>
      <c r="AX60">
        <v>0.22670000000000001</v>
      </c>
      <c r="AY60" s="67">
        <v>7413.51</v>
      </c>
      <c r="AZ60">
        <v>0.66180000000000005</v>
      </c>
      <c r="BA60">
        <v>842.36</v>
      </c>
      <c r="BB60">
        <v>7.5200000000000003E-2</v>
      </c>
      <c r="BC60">
        <v>406.36</v>
      </c>
      <c r="BD60">
        <v>3.6299999999999999E-2</v>
      </c>
      <c r="BE60" s="67">
        <v>11201.64</v>
      </c>
      <c r="BF60" s="67">
        <v>1139.94</v>
      </c>
      <c r="BG60">
        <v>9.1399999999999995E-2</v>
      </c>
      <c r="BH60">
        <v>0.65620000000000001</v>
      </c>
      <c r="BI60">
        <v>0.2036</v>
      </c>
      <c r="BJ60">
        <v>9.64E-2</v>
      </c>
      <c r="BK60">
        <v>2.5999999999999999E-2</v>
      </c>
      <c r="BL60">
        <v>1.78E-2</v>
      </c>
    </row>
    <row r="61" spans="1:64" x14ac:dyDescent="0.25">
      <c r="A61" t="s">
        <v>79</v>
      </c>
      <c r="B61">
        <v>45237</v>
      </c>
      <c r="C61">
        <v>16</v>
      </c>
      <c r="D61">
        <v>48.87</v>
      </c>
      <c r="E61">
        <v>781.87</v>
      </c>
      <c r="F61">
        <v>786.38</v>
      </c>
      <c r="G61">
        <v>1.2999999999999999E-3</v>
      </c>
      <c r="H61">
        <v>0</v>
      </c>
      <c r="I61">
        <v>5.4100000000000002E-2</v>
      </c>
      <c r="J61">
        <v>0</v>
      </c>
      <c r="K61">
        <v>1.44E-2</v>
      </c>
      <c r="L61">
        <v>0.88239999999999996</v>
      </c>
      <c r="M61">
        <v>4.7800000000000002E-2</v>
      </c>
      <c r="N61">
        <v>0.6099</v>
      </c>
      <c r="O61">
        <v>0</v>
      </c>
      <c r="P61">
        <v>0.1883</v>
      </c>
      <c r="Q61" s="67">
        <v>40271.599999999999</v>
      </c>
      <c r="R61">
        <v>0.35089999999999999</v>
      </c>
      <c r="S61">
        <v>0.21049999999999999</v>
      </c>
      <c r="T61">
        <v>0.43859999999999999</v>
      </c>
      <c r="U61">
        <v>13.52</v>
      </c>
      <c r="V61">
        <v>8.25</v>
      </c>
      <c r="W61" s="67">
        <v>61277.06</v>
      </c>
      <c r="X61">
        <v>90.74</v>
      </c>
      <c r="Y61" s="67">
        <v>95370.37</v>
      </c>
      <c r="Z61">
        <v>0.7006</v>
      </c>
      <c r="AA61">
        <v>0.23580000000000001</v>
      </c>
      <c r="AB61">
        <v>6.3600000000000004E-2</v>
      </c>
      <c r="AC61">
        <v>0.2994</v>
      </c>
      <c r="AD61">
        <v>95.37</v>
      </c>
      <c r="AE61" s="67">
        <v>2513.58</v>
      </c>
      <c r="AF61">
        <v>407.17</v>
      </c>
      <c r="AG61" s="67">
        <v>86766.93</v>
      </c>
      <c r="AH61">
        <v>93</v>
      </c>
      <c r="AI61" s="67">
        <v>25392</v>
      </c>
      <c r="AJ61" s="67">
        <v>39927.64</v>
      </c>
      <c r="AK61">
        <v>40.85</v>
      </c>
      <c r="AL61">
        <v>24.3</v>
      </c>
      <c r="AM61">
        <v>28.54</v>
      </c>
      <c r="AN61">
        <v>4.3499999999999996</v>
      </c>
      <c r="AO61">
        <v>0</v>
      </c>
      <c r="AP61">
        <v>0.58489999999999998</v>
      </c>
      <c r="AQ61" s="67">
        <v>1450.68</v>
      </c>
      <c r="AR61" s="67">
        <v>1890.28</v>
      </c>
      <c r="AS61" s="67">
        <v>5840.12</v>
      </c>
      <c r="AT61">
        <v>418.02</v>
      </c>
      <c r="AU61">
        <v>421.88</v>
      </c>
      <c r="AV61" s="67">
        <v>10020.98</v>
      </c>
      <c r="AW61" s="67">
        <v>5479.97</v>
      </c>
      <c r="AX61">
        <v>0.56210000000000004</v>
      </c>
      <c r="AY61" s="67">
        <v>1905.92</v>
      </c>
      <c r="AZ61">
        <v>0.19550000000000001</v>
      </c>
      <c r="BA61" s="67">
        <v>1370.98</v>
      </c>
      <c r="BB61">
        <v>0.1406</v>
      </c>
      <c r="BC61">
        <v>992.7</v>
      </c>
      <c r="BD61">
        <v>0.1018</v>
      </c>
      <c r="BE61" s="67">
        <v>9749.56</v>
      </c>
      <c r="BF61" s="67">
        <v>5808.3</v>
      </c>
      <c r="BG61">
        <v>1.6133</v>
      </c>
      <c r="BH61">
        <v>0.51280000000000003</v>
      </c>
      <c r="BI61">
        <v>0.20449999999999999</v>
      </c>
      <c r="BJ61">
        <v>0.2412</v>
      </c>
      <c r="BK61">
        <v>2.98E-2</v>
      </c>
      <c r="BL61">
        <v>1.17E-2</v>
      </c>
    </row>
    <row r="62" spans="1:64" x14ac:dyDescent="0.25">
      <c r="A62" t="s">
        <v>80</v>
      </c>
      <c r="B62">
        <v>47613</v>
      </c>
      <c r="C62">
        <v>120</v>
      </c>
      <c r="D62">
        <v>6.42</v>
      </c>
      <c r="E62">
        <v>770.21</v>
      </c>
      <c r="F62">
        <v>715.47</v>
      </c>
      <c r="G62">
        <v>0</v>
      </c>
      <c r="H62">
        <v>1.8E-3</v>
      </c>
      <c r="I62">
        <v>7.0000000000000001E-3</v>
      </c>
      <c r="J62">
        <v>2.5999999999999999E-3</v>
      </c>
      <c r="K62">
        <v>8.0000000000000002E-3</v>
      </c>
      <c r="L62">
        <v>0.96560000000000001</v>
      </c>
      <c r="M62">
        <v>1.49E-2</v>
      </c>
      <c r="N62">
        <v>0.59160000000000001</v>
      </c>
      <c r="O62">
        <v>0</v>
      </c>
      <c r="P62">
        <v>0.17319999999999999</v>
      </c>
      <c r="Q62" s="67">
        <v>47030.71</v>
      </c>
      <c r="R62">
        <v>0.15090000000000001</v>
      </c>
      <c r="S62">
        <v>0.26419999999999999</v>
      </c>
      <c r="T62">
        <v>0.58489999999999998</v>
      </c>
      <c r="U62">
        <v>17.510000000000002</v>
      </c>
      <c r="V62">
        <v>5.23</v>
      </c>
      <c r="W62" s="67">
        <v>69131.69</v>
      </c>
      <c r="X62">
        <v>143.06</v>
      </c>
      <c r="Y62" s="67">
        <v>109987.16</v>
      </c>
      <c r="Z62">
        <v>0.89800000000000002</v>
      </c>
      <c r="AA62">
        <v>1.3899999999999999E-2</v>
      </c>
      <c r="AB62">
        <v>8.8099999999999998E-2</v>
      </c>
      <c r="AC62">
        <v>0.10199999999999999</v>
      </c>
      <c r="AD62">
        <v>109.99</v>
      </c>
      <c r="AE62" s="67">
        <v>2523.33</v>
      </c>
      <c r="AF62">
        <v>298.74</v>
      </c>
      <c r="AG62" s="67">
        <v>100036.19</v>
      </c>
      <c r="AH62">
        <v>149</v>
      </c>
      <c r="AI62" s="67">
        <v>29025</v>
      </c>
      <c r="AJ62" s="67">
        <v>38848.14</v>
      </c>
      <c r="AK62">
        <v>31.1</v>
      </c>
      <c r="AL62">
        <v>22.12</v>
      </c>
      <c r="AM62">
        <v>24.38</v>
      </c>
      <c r="AN62">
        <v>4.4000000000000004</v>
      </c>
      <c r="AO62">
        <v>0</v>
      </c>
      <c r="AP62">
        <v>1.1572</v>
      </c>
      <c r="AQ62" s="67">
        <v>1082.0899999999999</v>
      </c>
      <c r="AR62" s="67">
        <v>2360.13</v>
      </c>
      <c r="AS62" s="67">
        <v>6293.85</v>
      </c>
      <c r="AT62">
        <v>491.71</v>
      </c>
      <c r="AU62">
        <v>277.08999999999997</v>
      </c>
      <c r="AV62" s="67">
        <v>10504.92</v>
      </c>
      <c r="AW62" s="67">
        <v>6205.65</v>
      </c>
      <c r="AX62">
        <v>0.60019999999999996</v>
      </c>
      <c r="AY62" s="67">
        <v>1876.29</v>
      </c>
      <c r="AZ62">
        <v>0.18149999999999999</v>
      </c>
      <c r="BA62" s="67">
        <v>1230.9100000000001</v>
      </c>
      <c r="BB62">
        <v>0.1191</v>
      </c>
      <c r="BC62" s="67">
        <v>1026.49</v>
      </c>
      <c r="BD62">
        <v>9.9299999999999999E-2</v>
      </c>
      <c r="BE62" s="67">
        <v>10339.34</v>
      </c>
      <c r="BF62" s="67">
        <v>5735.57</v>
      </c>
      <c r="BG62">
        <v>2.6497000000000002</v>
      </c>
      <c r="BH62">
        <v>0.47610000000000002</v>
      </c>
      <c r="BI62">
        <v>0.20749999999999999</v>
      </c>
      <c r="BJ62">
        <v>0.27410000000000001</v>
      </c>
      <c r="BK62">
        <v>3.0599999999999999E-2</v>
      </c>
      <c r="BL62">
        <v>1.17E-2</v>
      </c>
    </row>
    <row r="63" spans="1:64" x14ac:dyDescent="0.25">
      <c r="A63" t="s">
        <v>81</v>
      </c>
      <c r="B63">
        <v>50112</v>
      </c>
      <c r="C63">
        <v>54</v>
      </c>
      <c r="D63">
        <v>15.09</v>
      </c>
      <c r="E63">
        <v>814.68</v>
      </c>
      <c r="F63">
        <v>701.42</v>
      </c>
      <c r="G63">
        <v>0</v>
      </c>
      <c r="H63">
        <v>1.2999999999999999E-3</v>
      </c>
      <c r="I63">
        <v>5.7000000000000002E-3</v>
      </c>
      <c r="J63">
        <v>0</v>
      </c>
      <c r="K63">
        <v>1.4E-3</v>
      </c>
      <c r="L63">
        <v>0.97709999999999997</v>
      </c>
      <c r="M63">
        <v>1.4500000000000001E-2</v>
      </c>
      <c r="N63">
        <v>0.47289999999999999</v>
      </c>
      <c r="O63">
        <v>4.8099999999999997E-2</v>
      </c>
      <c r="P63">
        <v>0.15379999999999999</v>
      </c>
      <c r="Q63" s="67">
        <v>48281.06</v>
      </c>
      <c r="R63">
        <v>0.33329999999999999</v>
      </c>
      <c r="S63">
        <v>0.193</v>
      </c>
      <c r="T63">
        <v>0.47370000000000001</v>
      </c>
      <c r="U63">
        <v>18.45</v>
      </c>
      <c r="V63">
        <v>6.12</v>
      </c>
      <c r="W63" s="67">
        <v>59392.52</v>
      </c>
      <c r="X63">
        <v>128.35</v>
      </c>
      <c r="Y63" s="67">
        <v>110701.12</v>
      </c>
      <c r="Z63">
        <v>0.94420000000000004</v>
      </c>
      <c r="AA63">
        <v>2.63E-2</v>
      </c>
      <c r="AB63">
        <v>2.9499999999999998E-2</v>
      </c>
      <c r="AC63">
        <v>5.5800000000000002E-2</v>
      </c>
      <c r="AD63">
        <v>110.7</v>
      </c>
      <c r="AE63" s="67">
        <v>3508.02</v>
      </c>
      <c r="AF63">
        <v>522.07000000000005</v>
      </c>
      <c r="AG63" s="67">
        <v>113540.69</v>
      </c>
      <c r="AH63">
        <v>228</v>
      </c>
      <c r="AI63" s="67">
        <v>33894</v>
      </c>
      <c r="AJ63" s="67">
        <v>51914.84</v>
      </c>
      <c r="AK63">
        <v>48.9</v>
      </c>
      <c r="AL63">
        <v>31.1</v>
      </c>
      <c r="AM63">
        <v>33.69</v>
      </c>
      <c r="AN63">
        <v>5.2</v>
      </c>
      <c r="AO63">
        <v>0</v>
      </c>
      <c r="AP63">
        <v>0.89990000000000003</v>
      </c>
      <c r="AQ63" s="67">
        <v>1374.56</v>
      </c>
      <c r="AR63" s="67">
        <v>1907.24</v>
      </c>
      <c r="AS63" s="67">
        <v>5484.61</v>
      </c>
      <c r="AT63">
        <v>141.85</v>
      </c>
      <c r="AU63">
        <v>207.63</v>
      </c>
      <c r="AV63" s="67">
        <v>9115.93</v>
      </c>
      <c r="AW63" s="67">
        <v>5187.3500000000004</v>
      </c>
      <c r="AX63">
        <v>0.52769999999999995</v>
      </c>
      <c r="AY63" s="67">
        <v>3025.2</v>
      </c>
      <c r="AZ63">
        <v>0.30780000000000002</v>
      </c>
      <c r="BA63">
        <v>727.2</v>
      </c>
      <c r="BB63">
        <v>7.3999999999999996E-2</v>
      </c>
      <c r="BC63">
        <v>890.06</v>
      </c>
      <c r="BD63">
        <v>9.0499999999999997E-2</v>
      </c>
      <c r="BE63" s="67">
        <v>9829.81</v>
      </c>
      <c r="BF63" s="67">
        <v>3083.14</v>
      </c>
      <c r="BG63">
        <v>0.6905</v>
      </c>
      <c r="BH63">
        <v>0.47149999999999997</v>
      </c>
      <c r="BI63">
        <v>0.21690000000000001</v>
      </c>
      <c r="BJ63">
        <v>0.26390000000000002</v>
      </c>
      <c r="BK63">
        <v>3.4799999999999998E-2</v>
      </c>
      <c r="BL63">
        <v>1.2999999999999999E-2</v>
      </c>
    </row>
    <row r="64" spans="1:64" x14ac:dyDescent="0.25">
      <c r="A64" t="s">
        <v>82</v>
      </c>
      <c r="B64">
        <v>50120</v>
      </c>
      <c r="C64">
        <v>25</v>
      </c>
      <c r="D64">
        <v>45.7</v>
      </c>
      <c r="E64" s="67">
        <v>1142.44</v>
      </c>
      <c r="F64" s="67">
        <v>1117.75</v>
      </c>
      <c r="G64">
        <v>8.9999999999999998E-4</v>
      </c>
      <c r="H64">
        <v>8.9999999999999998E-4</v>
      </c>
      <c r="I64">
        <v>2.9600000000000001E-2</v>
      </c>
      <c r="J64">
        <v>0</v>
      </c>
      <c r="K64">
        <v>1.2500000000000001E-2</v>
      </c>
      <c r="L64">
        <v>0.91</v>
      </c>
      <c r="M64">
        <v>4.6199999999999998E-2</v>
      </c>
      <c r="N64">
        <v>0.53800000000000003</v>
      </c>
      <c r="O64">
        <v>0</v>
      </c>
      <c r="P64">
        <v>0.153</v>
      </c>
      <c r="Q64" s="67">
        <v>47354.51</v>
      </c>
      <c r="R64">
        <v>0.25</v>
      </c>
      <c r="S64">
        <v>0.1071</v>
      </c>
      <c r="T64">
        <v>0.64290000000000003</v>
      </c>
      <c r="U64">
        <v>18.829999999999998</v>
      </c>
      <c r="V64">
        <v>7.17</v>
      </c>
      <c r="W64" s="67">
        <v>66201.350000000006</v>
      </c>
      <c r="X64">
        <v>155.13999999999999</v>
      </c>
      <c r="Y64" s="67">
        <v>110189.86</v>
      </c>
      <c r="Z64">
        <v>0.76590000000000003</v>
      </c>
      <c r="AA64">
        <v>0.15240000000000001</v>
      </c>
      <c r="AB64">
        <v>8.1699999999999995E-2</v>
      </c>
      <c r="AC64">
        <v>0.2341</v>
      </c>
      <c r="AD64">
        <v>110.19</v>
      </c>
      <c r="AE64" s="67">
        <v>3450.34</v>
      </c>
      <c r="AF64">
        <v>517.21</v>
      </c>
      <c r="AG64" s="67">
        <v>106833.32</v>
      </c>
      <c r="AH64">
        <v>184</v>
      </c>
      <c r="AI64" s="67">
        <v>28277</v>
      </c>
      <c r="AJ64" s="67">
        <v>46019.28</v>
      </c>
      <c r="AK64">
        <v>51.35</v>
      </c>
      <c r="AL64">
        <v>28.88</v>
      </c>
      <c r="AM64">
        <v>32.78</v>
      </c>
      <c r="AN64">
        <v>6</v>
      </c>
      <c r="AO64">
        <v>0</v>
      </c>
      <c r="AP64">
        <v>0.5585</v>
      </c>
      <c r="AQ64" s="67">
        <v>1284.3800000000001</v>
      </c>
      <c r="AR64" s="67">
        <v>1855.15</v>
      </c>
      <c r="AS64" s="67">
        <v>4660.8500000000004</v>
      </c>
      <c r="AT64">
        <v>328.72</v>
      </c>
      <c r="AU64">
        <v>375.55</v>
      </c>
      <c r="AV64" s="67">
        <v>8504.69</v>
      </c>
      <c r="AW64" s="67">
        <v>5146.9399999999996</v>
      </c>
      <c r="AX64">
        <v>0.50829999999999997</v>
      </c>
      <c r="AY64" s="67">
        <v>2476.4</v>
      </c>
      <c r="AZ64">
        <v>0.24460000000000001</v>
      </c>
      <c r="BA64" s="67">
        <v>1701.21</v>
      </c>
      <c r="BB64">
        <v>0.16800000000000001</v>
      </c>
      <c r="BC64">
        <v>801.25</v>
      </c>
      <c r="BD64">
        <v>7.9100000000000004E-2</v>
      </c>
      <c r="BE64" s="67">
        <v>10125.790000000001</v>
      </c>
      <c r="BF64" s="67">
        <v>4168.9799999999996</v>
      </c>
      <c r="BG64">
        <v>0.95599999999999996</v>
      </c>
      <c r="BH64">
        <v>0.52459999999999996</v>
      </c>
      <c r="BI64">
        <v>0.19189999999999999</v>
      </c>
      <c r="BJ64">
        <v>0.2298</v>
      </c>
      <c r="BK64">
        <v>4.02E-2</v>
      </c>
      <c r="BL64">
        <v>1.34E-2</v>
      </c>
    </row>
    <row r="65" spans="1:64" x14ac:dyDescent="0.25">
      <c r="A65" t="s">
        <v>83</v>
      </c>
      <c r="B65">
        <v>43653</v>
      </c>
      <c r="C65">
        <v>4</v>
      </c>
      <c r="D65">
        <v>370.44</v>
      </c>
      <c r="E65" s="67">
        <v>1481.75</v>
      </c>
      <c r="F65" s="67">
        <v>1352.55</v>
      </c>
      <c r="G65">
        <v>4.02E-2</v>
      </c>
      <c r="H65">
        <v>0</v>
      </c>
      <c r="I65">
        <v>6.5100000000000005E-2</v>
      </c>
      <c r="J65">
        <v>2.8999999999999998E-3</v>
      </c>
      <c r="K65">
        <v>0.1915</v>
      </c>
      <c r="L65">
        <v>0.63900000000000001</v>
      </c>
      <c r="M65">
        <v>6.1199999999999997E-2</v>
      </c>
      <c r="N65">
        <v>0.53439999999999999</v>
      </c>
      <c r="O65">
        <v>6.8199999999999997E-2</v>
      </c>
      <c r="P65">
        <v>0.17069999999999999</v>
      </c>
      <c r="Q65" s="67">
        <v>60723.199999999997</v>
      </c>
      <c r="R65">
        <v>0.51580000000000004</v>
      </c>
      <c r="S65">
        <v>0.28420000000000001</v>
      </c>
      <c r="T65">
        <v>0.2</v>
      </c>
      <c r="U65">
        <v>18.7</v>
      </c>
      <c r="V65">
        <v>7.23</v>
      </c>
      <c r="W65" s="67">
        <v>83956.1</v>
      </c>
      <c r="X65">
        <v>198.47</v>
      </c>
      <c r="Y65" s="67">
        <v>200284.93</v>
      </c>
      <c r="Z65">
        <v>0.41470000000000001</v>
      </c>
      <c r="AA65">
        <v>0.51970000000000005</v>
      </c>
      <c r="AB65">
        <v>6.5600000000000006E-2</v>
      </c>
      <c r="AC65">
        <v>0.58530000000000004</v>
      </c>
      <c r="AD65">
        <v>200.28</v>
      </c>
      <c r="AE65" s="67">
        <v>9555.76</v>
      </c>
      <c r="AF65">
        <v>738.44</v>
      </c>
      <c r="AG65" s="67">
        <v>225491.65</v>
      </c>
      <c r="AH65">
        <v>559</v>
      </c>
      <c r="AI65" s="67">
        <v>29045</v>
      </c>
      <c r="AJ65" s="67">
        <v>39281.120000000003</v>
      </c>
      <c r="AK65">
        <v>56.6</v>
      </c>
      <c r="AL65">
        <v>48.76</v>
      </c>
      <c r="AM65">
        <v>45.75</v>
      </c>
      <c r="AN65">
        <v>4.5999999999999996</v>
      </c>
      <c r="AO65">
        <v>0</v>
      </c>
      <c r="AP65">
        <v>1.0893999999999999</v>
      </c>
      <c r="AQ65" s="67">
        <v>2548.2800000000002</v>
      </c>
      <c r="AR65" s="67">
        <v>1420.75</v>
      </c>
      <c r="AS65" s="67">
        <v>7165.84</v>
      </c>
      <c r="AT65">
        <v>692.55</v>
      </c>
      <c r="AU65">
        <v>169.09</v>
      </c>
      <c r="AV65" s="67">
        <v>11996.55</v>
      </c>
      <c r="AW65" s="67">
        <v>2434.67</v>
      </c>
      <c r="AX65">
        <v>0.2223</v>
      </c>
      <c r="AY65" s="67">
        <v>7399.74</v>
      </c>
      <c r="AZ65">
        <v>0.67549999999999999</v>
      </c>
      <c r="BA65">
        <v>408.41</v>
      </c>
      <c r="BB65">
        <v>3.73E-2</v>
      </c>
      <c r="BC65">
        <v>710.99</v>
      </c>
      <c r="BD65">
        <v>6.4899999999999999E-2</v>
      </c>
      <c r="BE65" s="67">
        <v>10953.8</v>
      </c>
      <c r="BF65">
        <v>114.91</v>
      </c>
      <c r="BG65">
        <v>3.27E-2</v>
      </c>
      <c r="BH65">
        <v>0.59040000000000004</v>
      </c>
      <c r="BI65">
        <v>0.1948</v>
      </c>
      <c r="BJ65">
        <v>0.17269999999999999</v>
      </c>
      <c r="BK65">
        <v>1.6E-2</v>
      </c>
      <c r="BL65">
        <v>2.6100000000000002E-2</v>
      </c>
    </row>
    <row r="66" spans="1:64" x14ac:dyDescent="0.25">
      <c r="A66" t="s">
        <v>84</v>
      </c>
      <c r="B66">
        <v>48678</v>
      </c>
      <c r="C66">
        <v>37</v>
      </c>
      <c r="D66">
        <v>40.299999999999997</v>
      </c>
      <c r="E66" s="67">
        <v>1491.09</v>
      </c>
      <c r="F66" s="67">
        <v>1405.32</v>
      </c>
      <c r="G66">
        <v>1.5599999999999999E-2</v>
      </c>
      <c r="H66">
        <v>0</v>
      </c>
      <c r="I66">
        <v>8.6999999999999994E-3</v>
      </c>
      <c r="J66">
        <v>4.0000000000000002E-4</v>
      </c>
      <c r="K66">
        <v>6.8999999999999999E-3</v>
      </c>
      <c r="L66">
        <v>0.96230000000000004</v>
      </c>
      <c r="M66">
        <v>6.1999999999999998E-3</v>
      </c>
      <c r="N66">
        <v>0.30959999999999999</v>
      </c>
      <c r="O66">
        <v>5.8999999999999999E-3</v>
      </c>
      <c r="P66">
        <v>0.106</v>
      </c>
      <c r="Q66" s="67">
        <v>54817.89</v>
      </c>
      <c r="R66">
        <v>0.28720000000000001</v>
      </c>
      <c r="S66">
        <v>0.13830000000000001</v>
      </c>
      <c r="T66">
        <v>0.57450000000000001</v>
      </c>
      <c r="U66">
        <v>19.04</v>
      </c>
      <c r="V66">
        <v>8.01</v>
      </c>
      <c r="W66" s="67">
        <v>79681.649999999994</v>
      </c>
      <c r="X66">
        <v>177.46</v>
      </c>
      <c r="Y66" s="67">
        <v>127512.28</v>
      </c>
      <c r="Z66">
        <v>0.81820000000000004</v>
      </c>
      <c r="AA66">
        <v>0.15479999999999999</v>
      </c>
      <c r="AB66">
        <v>2.7E-2</v>
      </c>
      <c r="AC66">
        <v>0.18179999999999999</v>
      </c>
      <c r="AD66">
        <v>127.51</v>
      </c>
      <c r="AE66" s="67">
        <v>4289.16</v>
      </c>
      <c r="AF66">
        <v>656.35</v>
      </c>
      <c r="AG66" s="67">
        <v>133985.23000000001</v>
      </c>
      <c r="AH66">
        <v>340</v>
      </c>
      <c r="AI66" s="67">
        <v>33379</v>
      </c>
      <c r="AJ66" s="67">
        <v>50982</v>
      </c>
      <c r="AK66">
        <v>62.77</v>
      </c>
      <c r="AL66">
        <v>32.15</v>
      </c>
      <c r="AM66">
        <v>36.44</v>
      </c>
      <c r="AN66">
        <v>6.7</v>
      </c>
      <c r="AO66">
        <v>0</v>
      </c>
      <c r="AP66">
        <v>0.90580000000000005</v>
      </c>
      <c r="AQ66" s="67">
        <v>1338.71</v>
      </c>
      <c r="AR66" s="67">
        <v>1976.69</v>
      </c>
      <c r="AS66" s="67">
        <v>5567.3</v>
      </c>
      <c r="AT66">
        <v>728.68</v>
      </c>
      <c r="AU66">
        <v>288.54000000000002</v>
      </c>
      <c r="AV66" s="67">
        <v>9899.93</v>
      </c>
      <c r="AW66" s="67">
        <v>4334.8100000000004</v>
      </c>
      <c r="AX66">
        <v>0.46139999999999998</v>
      </c>
      <c r="AY66" s="67">
        <v>3473.78</v>
      </c>
      <c r="AZ66">
        <v>0.36969999999999997</v>
      </c>
      <c r="BA66" s="67">
        <v>1047.28</v>
      </c>
      <c r="BB66">
        <v>0.1115</v>
      </c>
      <c r="BC66">
        <v>539.84</v>
      </c>
      <c r="BD66">
        <v>5.7500000000000002E-2</v>
      </c>
      <c r="BE66" s="67">
        <v>9395.7199999999993</v>
      </c>
      <c r="BF66" s="67">
        <v>3264.38</v>
      </c>
      <c r="BG66">
        <v>0.76770000000000005</v>
      </c>
      <c r="BH66">
        <v>0.59599999999999997</v>
      </c>
      <c r="BI66">
        <v>0.23880000000000001</v>
      </c>
      <c r="BJ66">
        <v>9.7600000000000006E-2</v>
      </c>
      <c r="BK66">
        <v>3.7100000000000001E-2</v>
      </c>
      <c r="BL66">
        <v>3.04E-2</v>
      </c>
    </row>
    <row r="67" spans="1:64" x14ac:dyDescent="0.25">
      <c r="A67" t="s">
        <v>85</v>
      </c>
      <c r="B67">
        <v>46177</v>
      </c>
      <c r="C67">
        <v>33</v>
      </c>
      <c r="D67">
        <v>24.08</v>
      </c>
      <c r="E67">
        <v>794.71</v>
      </c>
      <c r="F67">
        <v>663.16</v>
      </c>
      <c r="G67">
        <v>0</v>
      </c>
      <c r="H67">
        <v>1.5E-3</v>
      </c>
      <c r="I67">
        <v>3.7600000000000001E-2</v>
      </c>
      <c r="J67">
        <v>0</v>
      </c>
      <c r="K67">
        <v>1.0999999999999999E-2</v>
      </c>
      <c r="L67">
        <v>0.90580000000000005</v>
      </c>
      <c r="M67">
        <v>4.41E-2</v>
      </c>
      <c r="N67">
        <v>0.51729999999999998</v>
      </c>
      <c r="O67">
        <v>0</v>
      </c>
      <c r="P67">
        <v>0.1825</v>
      </c>
      <c r="Q67" s="67">
        <v>42126.05</v>
      </c>
      <c r="R67">
        <v>0.33329999999999999</v>
      </c>
      <c r="S67">
        <v>0.24560000000000001</v>
      </c>
      <c r="T67">
        <v>0.42109999999999997</v>
      </c>
      <c r="U67">
        <v>16.2</v>
      </c>
      <c r="V67">
        <v>8</v>
      </c>
      <c r="W67" s="67">
        <v>50349.19</v>
      </c>
      <c r="X67">
        <v>94.73</v>
      </c>
      <c r="Y67" s="67">
        <v>153958.01</v>
      </c>
      <c r="Z67">
        <v>0.85850000000000004</v>
      </c>
      <c r="AA67">
        <v>8.8300000000000003E-2</v>
      </c>
      <c r="AB67">
        <v>5.3199999999999997E-2</v>
      </c>
      <c r="AC67">
        <v>0.14149999999999999</v>
      </c>
      <c r="AD67">
        <v>153.96</v>
      </c>
      <c r="AE67" s="67">
        <v>5104.6899999999996</v>
      </c>
      <c r="AF67">
        <v>678.23</v>
      </c>
      <c r="AG67" s="67">
        <v>158016.13</v>
      </c>
      <c r="AH67">
        <v>444</v>
      </c>
      <c r="AI67" s="67">
        <v>32074</v>
      </c>
      <c r="AJ67" s="67">
        <v>49934.67</v>
      </c>
      <c r="AK67">
        <v>44.5</v>
      </c>
      <c r="AL67">
        <v>32.369999999999997</v>
      </c>
      <c r="AM67">
        <v>34</v>
      </c>
      <c r="AN67">
        <v>3.8</v>
      </c>
      <c r="AO67">
        <v>0</v>
      </c>
      <c r="AP67">
        <v>1.3289</v>
      </c>
      <c r="AQ67" s="67">
        <v>1774.21</v>
      </c>
      <c r="AR67" s="67">
        <v>1851.4</v>
      </c>
      <c r="AS67" s="67">
        <v>6113.51</v>
      </c>
      <c r="AT67">
        <v>452.51</v>
      </c>
      <c r="AU67">
        <v>322.25</v>
      </c>
      <c r="AV67" s="67">
        <v>10513.9</v>
      </c>
      <c r="AW67" s="67">
        <v>4631.58</v>
      </c>
      <c r="AX67">
        <v>0.36459999999999998</v>
      </c>
      <c r="AY67" s="67">
        <v>4723.99</v>
      </c>
      <c r="AZ67">
        <v>0.37190000000000001</v>
      </c>
      <c r="BA67" s="67">
        <v>2424.15</v>
      </c>
      <c r="BB67">
        <v>0.1908</v>
      </c>
      <c r="BC67">
        <v>922.81</v>
      </c>
      <c r="BD67">
        <v>7.2599999999999998E-2</v>
      </c>
      <c r="BE67" s="67">
        <v>12702.53</v>
      </c>
      <c r="BF67" s="67">
        <v>2784.24</v>
      </c>
      <c r="BG67">
        <v>0.65669999999999995</v>
      </c>
      <c r="BH67">
        <v>0.43059999999999998</v>
      </c>
      <c r="BI67">
        <v>0.27150000000000002</v>
      </c>
      <c r="BJ67">
        <v>0.23649999999999999</v>
      </c>
      <c r="BK67">
        <v>3.3099999999999997E-2</v>
      </c>
      <c r="BL67">
        <v>2.8299999999999999E-2</v>
      </c>
    </row>
    <row r="68" spans="1:64" x14ac:dyDescent="0.25">
      <c r="A68" t="s">
        <v>86</v>
      </c>
      <c r="B68">
        <v>43661</v>
      </c>
      <c r="C68">
        <v>26</v>
      </c>
      <c r="D68">
        <v>291.12</v>
      </c>
      <c r="E68" s="67">
        <v>7569.03</v>
      </c>
      <c r="F68" s="67">
        <v>7388.21</v>
      </c>
      <c r="G68">
        <v>1.29E-2</v>
      </c>
      <c r="H68">
        <v>1E-3</v>
      </c>
      <c r="I68">
        <v>1.55E-2</v>
      </c>
      <c r="J68">
        <v>1.1999999999999999E-3</v>
      </c>
      <c r="K68">
        <v>2.4500000000000001E-2</v>
      </c>
      <c r="L68">
        <v>0.91559999999999997</v>
      </c>
      <c r="M68">
        <v>2.92E-2</v>
      </c>
      <c r="N68">
        <v>0.24310000000000001</v>
      </c>
      <c r="O68">
        <v>7.0000000000000001E-3</v>
      </c>
      <c r="P68">
        <v>0.1012</v>
      </c>
      <c r="Q68" s="67">
        <v>59804.74</v>
      </c>
      <c r="R68">
        <v>0.2024</v>
      </c>
      <c r="S68">
        <v>0.25119999999999998</v>
      </c>
      <c r="T68">
        <v>0.54630000000000001</v>
      </c>
      <c r="U68">
        <v>20.93</v>
      </c>
      <c r="V68">
        <v>30.64</v>
      </c>
      <c r="W68" s="67">
        <v>106749.74</v>
      </c>
      <c r="X68">
        <v>238.77</v>
      </c>
      <c r="Y68" s="67">
        <v>129097.52</v>
      </c>
      <c r="Z68">
        <v>0.82169999999999999</v>
      </c>
      <c r="AA68">
        <v>0.16270000000000001</v>
      </c>
      <c r="AB68">
        <v>1.5599999999999999E-2</v>
      </c>
      <c r="AC68">
        <v>0.17829999999999999</v>
      </c>
      <c r="AD68">
        <v>129.1</v>
      </c>
      <c r="AE68" s="67">
        <v>5380.58</v>
      </c>
      <c r="AF68">
        <v>703.47</v>
      </c>
      <c r="AG68" s="67">
        <v>147494.22</v>
      </c>
      <c r="AH68">
        <v>407</v>
      </c>
      <c r="AI68" s="67">
        <v>38770</v>
      </c>
      <c r="AJ68" s="67">
        <v>55059.87</v>
      </c>
      <c r="AK68">
        <v>69.319999999999993</v>
      </c>
      <c r="AL68">
        <v>41.46</v>
      </c>
      <c r="AM68">
        <v>40.130000000000003</v>
      </c>
      <c r="AN68">
        <v>3.65</v>
      </c>
      <c r="AO68">
        <v>0</v>
      </c>
      <c r="AP68">
        <v>0.99309999999999998</v>
      </c>
      <c r="AQ68" s="67">
        <v>1145.45</v>
      </c>
      <c r="AR68" s="67">
        <v>1810.44</v>
      </c>
      <c r="AS68" s="67">
        <v>5529.93</v>
      </c>
      <c r="AT68">
        <v>955.46</v>
      </c>
      <c r="AU68">
        <v>405.03</v>
      </c>
      <c r="AV68" s="67">
        <v>9846.31</v>
      </c>
      <c r="AW68" s="67">
        <v>3607.44</v>
      </c>
      <c r="AX68">
        <v>0.4133</v>
      </c>
      <c r="AY68" s="67">
        <v>4251.62</v>
      </c>
      <c r="AZ68">
        <v>0.48709999999999998</v>
      </c>
      <c r="BA68">
        <v>459.69</v>
      </c>
      <c r="BB68">
        <v>5.2699999999999997E-2</v>
      </c>
      <c r="BC68">
        <v>409.31</v>
      </c>
      <c r="BD68">
        <v>4.6899999999999997E-2</v>
      </c>
      <c r="BE68" s="67">
        <v>8728.07</v>
      </c>
      <c r="BF68" s="67">
        <v>2924.84</v>
      </c>
      <c r="BG68">
        <v>0.60719999999999996</v>
      </c>
      <c r="BH68">
        <v>0.60819999999999996</v>
      </c>
      <c r="BI68">
        <v>0.24030000000000001</v>
      </c>
      <c r="BJ68">
        <v>9.2700000000000005E-2</v>
      </c>
      <c r="BK68">
        <v>4.2000000000000003E-2</v>
      </c>
      <c r="BL68">
        <v>1.6899999999999998E-2</v>
      </c>
    </row>
    <row r="69" spans="1:64" x14ac:dyDescent="0.25">
      <c r="A69" t="s">
        <v>87</v>
      </c>
      <c r="B69">
        <v>43679</v>
      </c>
      <c r="C69">
        <v>59</v>
      </c>
      <c r="D69">
        <v>33.58</v>
      </c>
      <c r="E69" s="67">
        <v>1981.02</v>
      </c>
      <c r="F69" s="67">
        <v>1966.63</v>
      </c>
      <c r="G69">
        <v>1.15E-2</v>
      </c>
      <c r="H69">
        <v>0</v>
      </c>
      <c r="I69">
        <v>4.4000000000000003E-3</v>
      </c>
      <c r="J69">
        <v>1.1000000000000001E-3</v>
      </c>
      <c r="K69">
        <v>5.8999999999999997E-2</v>
      </c>
      <c r="L69">
        <v>0.90269999999999995</v>
      </c>
      <c r="M69">
        <v>2.1299999999999999E-2</v>
      </c>
      <c r="N69">
        <v>0.38940000000000002</v>
      </c>
      <c r="O69">
        <v>3.3E-3</v>
      </c>
      <c r="P69">
        <v>0.16009999999999999</v>
      </c>
      <c r="Q69" s="67">
        <v>51417.45</v>
      </c>
      <c r="R69">
        <v>0.21379999999999999</v>
      </c>
      <c r="S69">
        <v>0.18240000000000001</v>
      </c>
      <c r="T69">
        <v>0.6038</v>
      </c>
      <c r="U69">
        <v>20.149999999999999</v>
      </c>
      <c r="V69">
        <v>15</v>
      </c>
      <c r="W69" s="67">
        <v>69307.929999999993</v>
      </c>
      <c r="X69">
        <v>127.13</v>
      </c>
      <c r="Y69" s="67">
        <v>125948.95</v>
      </c>
      <c r="Z69">
        <v>0.73370000000000002</v>
      </c>
      <c r="AA69">
        <v>0.24709999999999999</v>
      </c>
      <c r="AB69">
        <v>1.9199999999999998E-2</v>
      </c>
      <c r="AC69">
        <v>0.26629999999999998</v>
      </c>
      <c r="AD69">
        <v>125.95</v>
      </c>
      <c r="AE69" s="67">
        <v>4018.67</v>
      </c>
      <c r="AF69">
        <v>535.97</v>
      </c>
      <c r="AG69" s="67">
        <v>139236.47</v>
      </c>
      <c r="AH69">
        <v>374</v>
      </c>
      <c r="AI69" s="67">
        <v>28905</v>
      </c>
      <c r="AJ69" s="67">
        <v>47664.47</v>
      </c>
      <c r="AK69">
        <v>52.7</v>
      </c>
      <c r="AL69">
        <v>30.47</v>
      </c>
      <c r="AM69">
        <v>34.54</v>
      </c>
      <c r="AN69">
        <v>0</v>
      </c>
      <c r="AO69" s="67">
        <v>1439.12</v>
      </c>
      <c r="AP69">
        <v>1.4406000000000001</v>
      </c>
      <c r="AQ69" s="67">
        <v>1312.54</v>
      </c>
      <c r="AR69" s="67">
        <v>1613.13</v>
      </c>
      <c r="AS69" s="67">
        <v>6446.64</v>
      </c>
      <c r="AT69">
        <v>561.55999999999995</v>
      </c>
      <c r="AU69">
        <v>336.7</v>
      </c>
      <c r="AV69" s="67">
        <v>10270.58</v>
      </c>
      <c r="AW69" s="67">
        <v>3739.45</v>
      </c>
      <c r="AX69">
        <v>0.3876</v>
      </c>
      <c r="AY69" s="67">
        <v>4343.8599999999997</v>
      </c>
      <c r="AZ69">
        <v>0.45029999999999998</v>
      </c>
      <c r="BA69">
        <v>864.55</v>
      </c>
      <c r="BB69">
        <v>8.9599999999999999E-2</v>
      </c>
      <c r="BC69">
        <v>698.63</v>
      </c>
      <c r="BD69">
        <v>7.2400000000000006E-2</v>
      </c>
      <c r="BE69" s="67">
        <v>9646.49</v>
      </c>
      <c r="BF69" s="67">
        <v>2925.07</v>
      </c>
      <c r="BG69">
        <v>0.65890000000000004</v>
      </c>
      <c r="BH69">
        <v>0.60599999999999998</v>
      </c>
      <c r="BI69">
        <v>0.22650000000000001</v>
      </c>
      <c r="BJ69">
        <v>0.1273</v>
      </c>
      <c r="BK69">
        <v>2.6599999999999999E-2</v>
      </c>
      <c r="BL69">
        <v>1.3599999999999999E-2</v>
      </c>
    </row>
    <row r="70" spans="1:64" x14ac:dyDescent="0.25">
      <c r="A70" t="s">
        <v>88</v>
      </c>
      <c r="B70">
        <v>46508</v>
      </c>
      <c r="C70">
        <v>133</v>
      </c>
      <c r="D70">
        <v>6.42</v>
      </c>
      <c r="E70">
        <v>853.87</v>
      </c>
      <c r="F70">
        <v>736.12</v>
      </c>
      <c r="G70">
        <v>2.8E-3</v>
      </c>
      <c r="H70">
        <v>0</v>
      </c>
      <c r="I70">
        <v>4.1000000000000003E-3</v>
      </c>
      <c r="J70">
        <v>0</v>
      </c>
      <c r="K70">
        <v>2.53E-2</v>
      </c>
      <c r="L70">
        <v>0.95009999999999994</v>
      </c>
      <c r="M70">
        <v>1.77E-2</v>
      </c>
      <c r="N70">
        <v>0.4103</v>
      </c>
      <c r="O70">
        <v>5.4000000000000003E-3</v>
      </c>
      <c r="P70">
        <v>0.15079999999999999</v>
      </c>
      <c r="Q70" s="67">
        <v>47918.92</v>
      </c>
      <c r="R70">
        <v>0.193</v>
      </c>
      <c r="S70">
        <v>0.31580000000000003</v>
      </c>
      <c r="T70">
        <v>0.49120000000000003</v>
      </c>
      <c r="U70">
        <v>12.57</v>
      </c>
      <c r="V70">
        <v>8.8000000000000007</v>
      </c>
      <c r="W70" s="67">
        <v>64258.77</v>
      </c>
      <c r="X70">
        <v>91.28</v>
      </c>
      <c r="Y70" s="67">
        <v>118254.01</v>
      </c>
      <c r="Z70">
        <v>0.88360000000000005</v>
      </c>
      <c r="AA70">
        <v>6.2399999999999997E-2</v>
      </c>
      <c r="AB70">
        <v>5.3999999999999999E-2</v>
      </c>
      <c r="AC70">
        <v>0.1164</v>
      </c>
      <c r="AD70">
        <v>118.25</v>
      </c>
      <c r="AE70" s="67">
        <v>2808.9</v>
      </c>
      <c r="AF70">
        <v>413.32</v>
      </c>
      <c r="AG70" s="67">
        <v>117055.75</v>
      </c>
      <c r="AH70">
        <v>257</v>
      </c>
      <c r="AI70" s="67">
        <v>33180</v>
      </c>
      <c r="AJ70" s="67">
        <v>46101.48</v>
      </c>
      <c r="AK70">
        <v>48.7</v>
      </c>
      <c r="AL70">
        <v>22.08</v>
      </c>
      <c r="AM70">
        <v>25.88</v>
      </c>
      <c r="AN70">
        <v>4.2</v>
      </c>
      <c r="AO70" s="67">
        <v>1960.86</v>
      </c>
      <c r="AP70">
        <v>1.5143</v>
      </c>
      <c r="AQ70" s="67">
        <v>2013.01</v>
      </c>
      <c r="AR70" s="67">
        <v>1890.92</v>
      </c>
      <c r="AS70" s="67">
        <v>6068.58</v>
      </c>
      <c r="AT70">
        <v>451.66</v>
      </c>
      <c r="AU70">
        <v>104.08</v>
      </c>
      <c r="AV70" s="67">
        <v>10528.21</v>
      </c>
      <c r="AW70" s="67">
        <v>5765.34</v>
      </c>
      <c r="AX70">
        <v>0.48349999999999999</v>
      </c>
      <c r="AY70" s="67">
        <v>4708.91</v>
      </c>
      <c r="AZ70">
        <v>0.39489999999999997</v>
      </c>
      <c r="BA70">
        <v>721.09</v>
      </c>
      <c r="BB70">
        <v>6.0499999999999998E-2</v>
      </c>
      <c r="BC70">
        <v>727.87</v>
      </c>
      <c r="BD70">
        <v>6.0999999999999999E-2</v>
      </c>
      <c r="BE70" s="67">
        <v>11923.21</v>
      </c>
      <c r="BF70" s="67">
        <v>3652.68</v>
      </c>
      <c r="BG70">
        <v>0.99850000000000005</v>
      </c>
      <c r="BH70">
        <v>0.46810000000000002</v>
      </c>
      <c r="BI70">
        <v>0.21029999999999999</v>
      </c>
      <c r="BJ70">
        <v>0.25309999999999999</v>
      </c>
      <c r="BK70">
        <v>4.3099999999999999E-2</v>
      </c>
      <c r="BL70">
        <v>2.53E-2</v>
      </c>
    </row>
    <row r="71" spans="1:64" x14ac:dyDescent="0.25">
      <c r="A71" t="s">
        <v>89</v>
      </c>
      <c r="B71">
        <v>45856</v>
      </c>
      <c r="C71">
        <v>70</v>
      </c>
      <c r="D71">
        <v>24.14</v>
      </c>
      <c r="E71" s="67">
        <v>1689.82</v>
      </c>
      <c r="F71" s="67">
        <v>1808.3</v>
      </c>
      <c r="G71">
        <v>6.6E-3</v>
      </c>
      <c r="H71">
        <v>1.1000000000000001E-3</v>
      </c>
      <c r="I71">
        <v>1.7100000000000001E-2</v>
      </c>
      <c r="J71">
        <v>1.1000000000000001E-3</v>
      </c>
      <c r="K71">
        <v>2.64E-2</v>
      </c>
      <c r="L71">
        <v>0.90349999999999997</v>
      </c>
      <c r="M71">
        <v>4.41E-2</v>
      </c>
      <c r="N71">
        <v>0.49830000000000002</v>
      </c>
      <c r="O71">
        <v>1.1000000000000001E-3</v>
      </c>
      <c r="P71">
        <v>0.15379999999999999</v>
      </c>
      <c r="Q71" s="67">
        <v>57284.65</v>
      </c>
      <c r="R71">
        <v>0.2389</v>
      </c>
      <c r="S71">
        <v>0.13270000000000001</v>
      </c>
      <c r="T71">
        <v>0.62829999999999997</v>
      </c>
      <c r="U71">
        <v>18.14</v>
      </c>
      <c r="V71">
        <v>9.31</v>
      </c>
      <c r="W71" s="67">
        <v>76762.11</v>
      </c>
      <c r="X71">
        <v>177.1</v>
      </c>
      <c r="Y71" s="67">
        <v>138062.59</v>
      </c>
      <c r="Z71">
        <v>0.6694</v>
      </c>
      <c r="AA71">
        <v>0.25030000000000002</v>
      </c>
      <c r="AB71">
        <v>8.0299999999999996E-2</v>
      </c>
      <c r="AC71">
        <v>0.3306</v>
      </c>
      <c r="AD71">
        <v>138.06</v>
      </c>
      <c r="AE71" s="67">
        <v>4090.13</v>
      </c>
      <c r="AF71">
        <v>399.82</v>
      </c>
      <c r="AG71" s="67">
        <v>153833.4</v>
      </c>
      <c r="AH71">
        <v>427</v>
      </c>
      <c r="AI71" s="67">
        <v>29699</v>
      </c>
      <c r="AJ71" s="67">
        <v>44422.75</v>
      </c>
      <c r="AK71">
        <v>47.22</v>
      </c>
      <c r="AL71">
        <v>25.24</v>
      </c>
      <c r="AM71">
        <v>35.700000000000003</v>
      </c>
      <c r="AN71">
        <v>4.3</v>
      </c>
      <c r="AO71">
        <v>0</v>
      </c>
      <c r="AP71">
        <v>0.79430000000000001</v>
      </c>
      <c r="AQ71" s="67">
        <v>1180.58</v>
      </c>
      <c r="AR71" s="67">
        <v>1892.82</v>
      </c>
      <c r="AS71" s="67">
        <v>5930.29</v>
      </c>
      <c r="AT71">
        <v>351.38</v>
      </c>
      <c r="AU71">
        <v>134.99</v>
      </c>
      <c r="AV71" s="67">
        <v>9490.0499999999993</v>
      </c>
      <c r="AW71" s="67">
        <v>4777.1400000000003</v>
      </c>
      <c r="AX71">
        <v>0.51910000000000001</v>
      </c>
      <c r="AY71" s="67">
        <v>2958.84</v>
      </c>
      <c r="AZ71">
        <v>0.32150000000000001</v>
      </c>
      <c r="BA71">
        <v>966.37</v>
      </c>
      <c r="BB71">
        <v>0.105</v>
      </c>
      <c r="BC71">
        <v>500.45</v>
      </c>
      <c r="BD71">
        <v>5.4399999999999997E-2</v>
      </c>
      <c r="BE71" s="67">
        <v>9202.7999999999993</v>
      </c>
      <c r="BF71" s="67">
        <v>3408.51</v>
      </c>
      <c r="BG71">
        <v>0.97160000000000002</v>
      </c>
      <c r="BH71">
        <v>0.5504</v>
      </c>
      <c r="BI71">
        <v>0.23469999999999999</v>
      </c>
      <c r="BJ71">
        <v>0.16850000000000001</v>
      </c>
      <c r="BK71">
        <v>3.5499999999999997E-2</v>
      </c>
      <c r="BL71">
        <v>1.09E-2</v>
      </c>
    </row>
    <row r="72" spans="1:64" x14ac:dyDescent="0.25">
      <c r="A72" t="s">
        <v>90</v>
      </c>
      <c r="B72">
        <v>47787</v>
      </c>
      <c r="C72">
        <v>128</v>
      </c>
      <c r="D72">
        <v>15.75</v>
      </c>
      <c r="E72" s="67">
        <v>2015.78</v>
      </c>
      <c r="F72" s="67">
        <v>1880.77</v>
      </c>
      <c r="G72">
        <v>2.5999999999999999E-3</v>
      </c>
      <c r="H72">
        <v>0</v>
      </c>
      <c r="I72">
        <v>6.7000000000000002E-3</v>
      </c>
      <c r="J72">
        <v>0</v>
      </c>
      <c r="K72">
        <v>3.7000000000000002E-3</v>
      </c>
      <c r="L72">
        <v>0.9677</v>
      </c>
      <c r="M72">
        <v>1.9199999999999998E-2</v>
      </c>
      <c r="N72">
        <v>0.64490000000000003</v>
      </c>
      <c r="O72">
        <v>0</v>
      </c>
      <c r="P72">
        <v>0.15640000000000001</v>
      </c>
      <c r="Q72" s="67">
        <v>40351.33</v>
      </c>
      <c r="R72">
        <v>0.30220000000000002</v>
      </c>
      <c r="S72">
        <v>0.21429999999999999</v>
      </c>
      <c r="T72">
        <v>0.48349999999999999</v>
      </c>
      <c r="U72">
        <v>14.55</v>
      </c>
      <c r="V72">
        <v>18.2</v>
      </c>
      <c r="W72" s="67">
        <v>59153.08</v>
      </c>
      <c r="X72">
        <v>107.18</v>
      </c>
      <c r="Y72" s="67">
        <v>170562</v>
      </c>
      <c r="Z72">
        <v>0.43459999999999999</v>
      </c>
      <c r="AA72">
        <v>0.1231</v>
      </c>
      <c r="AB72">
        <v>0.44240000000000002</v>
      </c>
      <c r="AC72">
        <v>0.56540000000000001</v>
      </c>
      <c r="AD72">
        <v>170.56</v>
      </c>
      <c r="AE72" s="67">
        <v>4413.58</v>
      </c>
      <c r="AF72">
        <v>275.16000000000003</v>
      </c>
      <c r="AG72" s="67">
        <v>149740.98000000001</v>
      </c>
      <c r="AH72">
        <v>413</v>
      </c>
      <c r="AI72" s="67">
        <v>30235</v>
      </c>
      <c r="AJ72" s="67">
        <v>47218.58</v>
      </c>
      <c r="AK72">
        <v>29.89</v>
      </c>
      <c r="AL72">
        <v>22.39</v>
      </c>
      <c r="AM72">
        <v>23.75</v>
      </c>
      <c r="AN72">
        <v>4.5</v>
      </c>
      <c r="AO72">
        <v>0</v>
      </c>
      <c r="AP72">
        <v>0.51129999999999998</v>
      </c>
      <c r="AQ72" s="67">
        <v>1641.04</v>
      </c>
      <c r="AR72" s="67">
        <v>2541.5</v>
      </c>
      <c r="AS72" s="67">
        <v>6090.84</v>
      </c>
      <c r="AT72">
        <v>344.43</v>
      </c>
      <c r="AU72">
        <v>182.74</v>
      </c>
      <c r="AV72" s="67">
        <v>10800.54</v>
      </c>
      <c r="AW72" s="67">
        <v>5001.22</v>
      </c>
      <c r="AX72">
        <v>0.4501</v>
      </c>
      <c r="AY72" s="67">
        <v>3552.94</v>
      </c>
      <c r="AZ72">
        <v>0.31979999999999997</v>
      </c>
      <c r="BA72" s="67">
        <v>1201.1199999999999</v>
      </c>
      <c r="BB72">
        <v>0.1081</v>
      </c>
      <c r="BC72" s="67">
        <v>1355.63</v>
      </c>
      <c r="BD72">
        <v>0.122</v>
      </c>
      <c r="BE72" s="67">
        <v>11110.92</v>
      </c>
      <c r="BF72" s="67">
        <v>4288.38</v>
      </c>
      <c r="BG72">
        <v>1.0959000000000001</v>
      </c>
      <c r="BH72">
        <v>0.51700000000000002</v>
      </c>
      <c r="BI72">
        <v>0.24179999999999999</v>
      </c>
      <c r="BJ72">
        <v>0.16189999999999999</v>
      </c>
      <c r="BK72">
        <v>5.6399999999999999E-2</v>
      </c>
      <c r="BL72">
        <v>2.3E-2</v>
      </c>
    </row>
    <row r="73" spans="1:64" x14ac:dyDescent="0.25">
      <c r="A73" t="s">
        <v>91</v>
      </c>
      <c r="B73">
        <v>48470</v>
      </c>
      <c r="C73">
        <v>71</v>
      </c>
      <c r="D73">
        <v>31.26</v>
      </c>
      <c r="E73" s="67">
        <v>2219.25</v>
      </c>
      <c r="F73" s="67">
        <v>2310.9699999999998</v>
      </c>
      <c r="G73">
        <v>4.7999999999999996E-3</v>
      </c>
      <c r="H73">
        <v>0</v>
      </c>
      <c r="I73">
        <v>1.18E-2</v>
      </c>
      <c r="J73">
        <v>4.0000000000000002E-4</v>
      </c>
      <c r="K73">
        <v>1.47E-2</v>
      </c>
      <c r="L73">
        <v>0.94620000000000004</v>
      </c>
      <c r="M73">
        <v>2.2100000000000002E-2</v>
      </c>
      <c r="N73">
        <v>0.25269999999999998</v>
      </c>
      <c r="O73">
        <v>0</v>
      </c>
      <c r="P73">
        <v>0.1047</v>
      </c>
      <c r="Q73" s="67">
        <v>56053.47</v>
      </c>
      <c r="R73">
        <v>0.16669999999999999</v>
      </c>
      <c r="S73">
        <v>0.16669999999999999</v>
      </c>
      <c r="T73">
        <v>0.66669999999999996</v>
      </c>
      <c r="U73">
        <v>20.46</v>
      </c>
      <c r="V73">
        <v>14.1</v>
      </c>
      <c r="W73" s="67">
        <v>77301.279999999999</v>
      </c>
      <c r="X73">
        <v>149.96</v>
      </c>
      <c r="Y73" s="67">
        <v>187778.52</v>
      </c>
      <c r="Z73">
        <v>0.81069999999999998</v>
      </c>
      <c r="AA73">
        <v>0.1512</v>
      </c>
      <c r="AB73">
        <v>3.8100000000000002E-2</v>
      </c>
      <c r="AC73">
        <v>0.1893</v>
      </c>
      <c r="AD73">
        <v>187.78</v>
      </c>
      <c r="AE73" s="67">
        <v>6255.89</v>
      </c>
      <c r="AF73">
        <v>760.71</v>
      </c>
      <c r="AG73" s="67">
        <v>200514.26</v>
      </c>
      <c r="AH73">
        <v>524</v>
      </c>
      <c r="AI73" s="67">
        <v>41994</v>
      </c>
      <c r="AJ73" s="67">
        <v>61053.55</v>
      </c>
      <c r="AK73">
        <v>65.95</v>
      </c>
      <c r="AL73">
        <v>31.63</v>
      </c>
      <c r="AM73">
        <v>34.14</v>
      </c>
      <c r="AN73">
        <v>3.3</v>
      </c>
      <c r="AO73">
        <v>0</v>
      </c>
      <c r="AP73">
        <v>0.85670000000000002</v>
      </c>
      <c r="AQ73" s="67">
        <v>1085.77</v>
      </c>
      <c r="AR73" s="67">
        <v>1505.92</v>
      </c>
      <c r="AS73" s="67">
        <v>5306.98</v>
      </c>
      <c r="AT73">
        <v>378.27</v>
      </c>
      <c r="AU73">
        <v>619.27</v>
      </c>
      <c r="AV73" s="67">
        <v>8896.19</v>
      </c>
      <c r="AW73" s="67">
        <v>3917.59</v>
      </c>
      <c r="AX73">
        <v>0.40389999999999998</v>
      </c>
      <c r="AY73" s="67">
        <v>4894.01</v>
      </c>
      <c r="AZ73">
        <v>0.50449999999999995</v>
      </c>
      <c r="BA73">
        <v>490.2</v>
      </c>
      <c r="BB73">
        <v>5.0500000000000003E-2</v>
      </c>
      <c r="BC73">
        <v>398.71</v>
      </c>
      <c r="BD73">
        <v>4.1099999999999998E-2</v>
      </c>
      <c r="BE73" s="67">
        <v>9700.52</v>
      </c>
      <c r="BF73" s="67">
        <v>2012.12</v>
      </c>
      <c r="BG73">
        <v>0.33100000000000002</v>
      </c>
      <c r="BH73">
        <v>0</v>
      </c>
      <c r="BI73">
        <v>0.57579999999999998</v>
      </c>
      <c r="BJ73">
        <v>0.28070000000000001</v>
      </c>
      <c r="BK73">
        <v>0.12239999999999999</v>
      </c>
      <c r="BL73">
        <v>2.1100000000000001E-2</v>
      </c>
    </row>
    <row r="74" spans="1:64" x14ac:dyDescent="0.25">
      <c r="A74" t="s">
        <v>92</v>
      </c>
      <c r="B74">
        <v>46755</v>
      </c>
      <c r="C74">
        <v>206</v>
      </c>
      <c r="D74">
        <v>11.15</v>
      </c>
      <c r="E74" s="67">
        <v>2295.9499999999998</v>
      </c>
      <c r="F74" s="67">
        <v>2233.4499999999998</v>
      </c>
      <c r="G74">
        <v>1.35E-2</v>
      </c>
      <c r="H74">
        <v>0</v>
      </c>
      <c r="I74">
        <v>4.5999999999999999E-3</v>
      </c>
      <c r="J74">
        <v>2.2000000000000001E-3</v>
      </c>
      <c r="K74">
        <v>2.63E-2</v>
      </c>
      <c r="L74">
        <v>0.93059999999999998</v>
      </c>
      <c r="M74">
        <v>2.2700000000000001E-2</v>
      </c>
      <c r="N74">
        <v>0.21940000000000001</v>
      </c>
      <c r="O74">
        <v>4.4999999999999997E-3</v>
      </c>
      <c r="P74">
        <v>0.1016</v>
      </c>
      <c r="Q74" s="67">
        <v>52722.61</v>
      </c>
      <c r="R74">
        <v>0.28849999999999998</v>
      </c>
      <c r="S74">
        <v>0.21790000000000001</v>
      </c>
      <c r="T74">
        <v>0.49359999999999998</v>
      </c>
      <c r="U74">
        <v>18.350000000000001</v>
      </c>
      <c r="V74">
        <v>16.329999999999998</v>
      </c>
      <c r="W74" s="67">
        <v>69857.100000000006</v>
      </c>
      <c r="X74">
        <v>135.44</v>
      </c>
      <c r="Y74" s="67">
        <v>224317.98</v>
      </c>
      <c r="Z74">
        <v>0.94379999999999997</v>
      </c>
      <c r="AA74">
        <v>2.7400000000000001E-2</v>
      </c>
      <c r="AB74">
        <v>2.8799999999999999E-2</v>
      </c>
      <c r="AC74">
        <v>5.62E-2</v>
      </c>
      <c r="AD74">
        <v>224.32</v>
      </c>
      <c r="AE74" s="67">
        <v>5112.79</v>
      </c>
      <c r="AF74">
        <v>740.51</v>
      </c>
      <c r="AG74" s="67">
        <v>236191.44</v>
      </c>
      <c r="AH74">
        <v>570</v>
      </c>
      <c r="AI74" s="67">
        <v>47350</v>
      </c>
      <c r="AJ74" s="67">
        <v>73813.899999999994</v>
      </c>
      <c r="AK74">
        <v>31.8</v>
      </c>
      <c r="AL74">
        <v>22.43</v>
      </c>
      <c r="AM74">
        <v>25.69</v>
      </c>
      <c r="AN74">
        <v>3</v>
      </c>
      <c r="AO74" s="67">
        <v>2372.46</v>
      </c>
      <c r="AP74">
        <v>0.96389999999999998</v>
      </c>
      <c r="AQ74" s="67">
        <v>1360.94</v>
      </c>
      <c r="AR74" s="67">
        <v>2179.08</v>
      </c>
      <c r="AS74" s="67">
        <v>5986.09</v>
      </c>
      <c r="AT74">
        <v>504.31</v>
      </c>
      <c r="AU74">
        <v>172.62</v>
      </c>
      <c r="AV74" s="67">
        <v>10203.02</v>
      </c>
      <c r="AW74" s="67">
        <v>2572.33</v>
      </c>
      <c r="AX74">
        <v>0.25459999999999999</v>
      </c>
      <c r="AY74" s="67">
        <v>6322.57</v>
      </c>
      <c r="AZ74">
        <v>0.62580000000000002</v>
      </c>
      <c r="BA74">
        <v>777.36</v>
      </c>
      <c r="BB74">
        <v>7.6899999999999996E-2</v>
      </c>
      <c r="BC74">
        <v>430.47</v>
      </c>
      <c r="BD74">
        <v>4.2599999999999999E-2</v>
      </c>
      <c r="BE74" s="67">
        <v>10102.73</v>
      </c>
      <c r="BF74" s="67">
        <v>1772.43</v>
      </c>
      <c r="BG74">
        <v>0.2145</v>
      </c>
      <c r="BH74">
        <v>0.5171</v>
      </c>
      <c r="BI74">
        <v>0.22009999999999999</v>
      </c>
      <c r="BJ74">
        <v>0.12740000000000001</v>
      </c>
      <c r="BK74">
        <v>4.1700000000000001E-2</v>
      </c>
      <c r="BL74">
        <v>9.3700000000000006E-2</v>
      </c>
    </row>
    <row r="75" spans="1:64" x14ac:dyDescent="0.25">
      <c r="A75" t="s">
        <v>93</v>
      </c>
      <c r="B75">
        <v>43687</v>
      </c>
      <c r="C75">
        <v>6</v>
      </c>
      <c r="D75">
        <v>281.74</v>
      </c>
      <c r="E75" s="67">
        <v>1690.42</v>
      </c>
      <c r="F75" s="67">
        <v>1403.27</v>
      </c>
      <c r="G75">
        <v>6.7000000000000002E-3</v>
      </c>
      <c r="H75">
        <v>0</v>
      </c>
      <c r="I75">
        <v>1.1299999999999999E-2</v>
      </c>
      <c r="J75">
        <v>4.0000000000000002E-4</v>
      </c>
      <c r="K75">
        <v>1.9099999999999999E-2</v>
      </c>
      <c r="L75">
        <v>0.92630000000000001</v>
      </c>
      <c r="M75">
        <v>3.6200000000000003E-2</v>
      </c>
      <c r="N75">
        <v>0.6714</v>
      </c>
      <c r="O75">
        <v>6.0000000000000001E-3</v>
      </c>
      <c r="P75">
        <v>0.2621</v>
      </c>
      <c r="Q75" s="67">
        <v>48573.65</v>
      </c>
      <c r="R75">
        <v>0.16980000000000001</v>
      </c>
      <c r="S75">
        <v>0.16980000000000001</v>
      </c>
      <c r="T75">
        <v>0.66039999999999999</v>
      </c>
      <c r="U75">
        <v>17.77</v>
      </c>
      <c r="V75">
        <v>9.3000000000000007</v>
      </c>
      <c r="W75" s="67">
        <v>76426.58</v>
      </c>
      <c r="X75">
        <v>173.65</v>
      </c>
      <c r="Y75" s="67">
        <v>72387.570000000007</v>
      </c>
      <c r="Z75">
        <v>0.73860000000000003</v>
      </c>
      <c r="AA75">
        <v>0.20250000000000001</v>
      </c>
      <c r="AB75">
        <v>5.8900000000000001E-2</v>
      </c>
      <c r="AC75">
        <v>0.26140000000000002</v>
      </c>
      <c r="AD75">
        <v>72.39</v>
      </c>
      <c r="AE75" s="67">
        <v>2871.99</v>
      </c>
      <c r="AF75">
        <v>467.26</v>
      </c>
      <c r="AG75" s="67">
        <v>80005.02</v>
      </c>
      <c r="AH75">
        <v>69</v>
      </c>
      <c r="AI75" s="67">
        <v>24901</v>
      </c>
      <c r="AJ75" s="67">
        <v>34201.379999999997</v>
      </c>
      <c r="AK75">
        <v>55.15</v>
      </c>
      <c r="AL75">
        <v>37.93</v>
      </c>
      <c r="AM75">
        <v>41.55</v>
      </c>
      <c r="AN75">
        <v>3.5</v>
      </c>
      <c r="AO75">
        <v>0</v>
      </c>
      <c r="AP75">
        <v>1.0989</v>
      </c>
      <c r="AQ75" s="67">
        <v>2148.35</v>
      </c>
      <c r="AR75" s="67">
        <v>2237.89</v>
      </c>
      <c r="AS75" s="67">
        <v>6521.22</v>
      </c>
      <c r="AT75">
        <v>468.05</v>
      </c>
      <c r="AU75">
        <v>231.45</v>
      </c>
      <c r="AV75" s="67">
        <v>11606.91</v>
      </c>
      <c r="AW75" s="67">
        <v>6036.02</v>
      </c>
      <c r="AX75">
        <v>0.58150000000000002</v>
      </c>
      <c r="AY75" s="67">
        <v>2331.12</v>
      </c>
      <c r="AZ75">
        <v>0.22459999999999999</v>
      </c>
      <c r="BA75">
        <v>770.73</v>
      </c>
      <c r="BB75">
        <v>7.4200000000000002E-2</v>
      </c>
      <c r="BC75" s="67">
        <v>1242.49</v>
      </c>
      <c r="BD75">
        <v>0.1197</v>
      </c>
      <c r="BE75" s="67">
        <v>10380.36</v>
      </c>
      <c r="BF75" s="67">
        <v>4135.41</v>
      </c>
      <c r="BG75">
        <v>1.9688000000000001</v>
      </c>
      <c r="BH75">
        <v>0.49009999999999998</v>
      </c>
      <c r="BI75">
        <v>0.214</v>
      </c>
      <c r="BJ75">
        <v>0.26529999999999998</v>
      </c>
      <c r="BK75">
        <v>1.5100000000000001E-2</v>
      </c>
      <c r="BL75">
        <v>1.55E-2</v>
      </c>
    </row>
    <row r="76" spans="1:64" x14ac:dyDescent="0.25">
      <c r="A76" t="s">
        <v>94</v>
      </c>
      <c r="B76">
        <v>45252</v>
      </c>
      <c r="C76">
        <v>157</v>
      </c>
      <c r="D76">
        <v>5.92</v>
      </c>
      <c r="E76">
        <v>930.04</v>
      </c>
      <c r="F76">
        <v>789.07</v>
      </c>
      <c r="G76">
        <v>0</v>
      </c>
      <c r="H76">
        <v>0</v>
      </c>
      <c r="I76">
        <v>1.1999999999999999E-3</v>
      </c>
      <c r="J76">
        <v>0</v>
      </c>
      <c r="K76">
        <v>7.9000000000000008E-3</v>
      </c>
      <c r="L76">
        <v>0.98870000000000002</v>
      </c>
      <c r="M76">
        <v>2.3E-3</v>
      </c>
      <c r="N76">
        <v>0.3866</v>
      </c>
      <c r="O76">
        <v>5.9999999999999995E-4</v>
      </c>
      <c r="P76">
        <v>0.10009999999999999</v>
      </c>
      <c r="Q76" s="67">
        <v>45012.7</v>
      </c>
      <c r="R76">
        <v>0.21049999999999999</v>
      </c>
      <c r="S76">
        <v>3.5099999999999999E-2</v>
      </c>
      <c r="T76">
        <v>0.75439999999999996</v>
      </c>
      <c r="U76">
        <v>16.850000000000001</v>
      </c>
      <c r="V76">
        <v>13</v>
      </c>
      <c r="W76" s="67">
        <v>45818</v>
      </c>
      <c r="X76">
        <v>66.95</v>
      </c>
      <c r="Y76" s="67">
        <v>119329.2</v>
      </c>
      <c r="Z76">
        <v>0.69059999999999999</v>
      </c>
      <c r="AA76">
        <v>0.16009999999999999</v>
      </c>
      <c r="AB76">
        <v>0.14929999999999999</v>
      </c>
      <c r="AC76">
        <v>0.30940000000000001</v>
      </c>
      <c r="AD76">
        <v>119.33</v>
      </c>
      <c r="AE76" s="67">
        <v>4315.37</v>
      </c>
      <c r="AF76">
        <v>401.22</v>
      </c>
      <c r="AG76" s="67">
        <v>119161.18</v>
      </c>
      <c r="AH76">
        <v>264</v>
      </c>
      <c r="AI76" s="67">
        <v>29218</v>
      </c>
      <c r="AJ76" s="67">
        <v>52341.72</v>
      </c>
      <c r="AK76">
        <v>42.7</v>
      </c>
      <c r="AL76">
        <v>34.68</v>
      </c>
      <c r="AM76">
        <v>36.450000000000003</v>
      </c>
      <c r="AN76">
        <v>4.7</v>
      </c>
      <c r="AO76">
        <v>0</v>
      </c>
      <c r="AP76">
        <v>0.71430000000000005</v>
      </c>
      <c r="AQ76" s="67">
        <v>1504.83</v>
      </c>
      <c r="AR76" s="67">
        <v>2024.77</v>
      </c>
      <c r="AS76" s="67">
        <v>6250.75</v>
      </c>
      <c r="AT76">
        <v>603.20000000000005</v>
      </c>
      <c r="AU76">
        <v>315.12</v>
      </c>
      <c r="AV76" s="67">
        <v>10698.63</v>
      </c>
      <c r="AW76" s="67">
        <v>6243.34</v>
      </c>
      <c r="AX76">
        <v>0.52210000000000001</v>
      </c>
      <c r="AY76" s="67">
        <v>3868.85</v>
      </c>
      <c r="AZ76">
        <v>0.3236</v>
      </c>
      <c r="BA76">
        <v>845.01</v>
      </c>
      <c r="BB76">
        <v>7.0699999999999999E-2</v>
      </c>
      <c r="BC76" s="67">
        <v>1000.22</v>
      </c>
      <c r="BD76">
        <v>8.3599999999999994E-2</v>
      </c>
      <c r="BE76" s="67">
        <v>11957.41</v>
      </c>
      <c r="BF76" s="67">
        <v>4036.62</v>
      </c>
      <c r="BG76">
        <v>0.8528</v>
      </c>
      <c r="BH76">
        <v>0.46610000000000001</v>
      </c>
      <c r="BI76">
        <v>0.25819999999999999</v>
      </c>
      <c r="BJ76">
        <v>0.2064</v>
      </c>
      <c r="BK76">
        <v>3.9600000000000003E-2</v>
      </c>
      <c r="BL76">
        <v>2.9600000000000001E-2</v>
      </c>
    </row>
    <row r="77" spans="1:64" x14ac:dyDescent="0.25">
      <c r="A77" t="s">
        <v>95</v>
      </c>
      <c r="B77">
        <v>43695</v>
      </c>
      <c r="C77">
        <v>77</v>
      </c>
      <c r="D77">
        <v>30.94</v>
      </c>
      <c r="E77" s="67">
        <v>2382.29</v>
      </c>
      <c r="F77" s="67">
        <v>2097.04</v>
      </c>
      <c r="G77">
        <v>2.2000000000000001E-3</v>
      </c>
      <c r="H77">
        <v>0</v>
      </c>
      <c r="I77">
        <v>3.1099999999999999E-2</v>
      </c>
      <c r="J77">
        <v>1.4E-3</v>
      </c>
      <c r="K77">
        <v>1.34E-2</v>
      </c>
      <c r="L77">
        <v>0.91649999999999998</v>
      </c>
      <c r="M77">
        <v>3.5400000000000001E-2</v>
      </c>
      <c r="N77">
        <v>0.63660000000000005</v>
      </c>
      <c r="O77">
        <v>2.5999999999999999E-3</v>
      </c>
      <c r="P77">
        <v>0.19550000000000001</v>
      </c>
      <c r="Q77" s="67">
        <v>48834.42</v>
      </c>
      <c r="R77">
        <v>0.2102</v>
      </c>
      <c r="S77">
        <v>0.1401</v>
      </c>
      <c r="T77">
        <v>0.64970000000000006</v>
      </c>
      <c r="U77">
        <v>19.21</v>
      </c>
      <c r="V77">
        <v>18</v>
      </c>
      <c r="W77" s="67">
        <v>60152.11</v>
      </c>
      <c r="X77">
        <v>126.79</v>
      </c>
      <c r="Y77" s="67">
        <v>94520.25</v>
      </c>
      <c r="Z77">
        <v>0.66549999999999998</v>
      </c>
      <c r="AA77">
        <v>0.23430000000000001</v>
      </c>
      <c r="AB77">
        <v>0.1002</v>
      </c>
      <c r="AC77">
        <v>0.33450000000000002</v>
      </c>
      <c r="AD77">
        <v>94.52</v>
      </c>
      <c r="AE77" s="67">
        <v>2797.6</v>
      </c>
      <c r="AF77">
        <v>331.98</v>
      </c>
      <c r="AG77" s="67">
        <v>86168.78</v>
      </c>
      <c r="AH77">
        <v>89</v>
      </c>
      <c r="AI77" s="67">
        <v>25606</v>
      </c>
      <c r="AJ77" s="67">
        <v>43589.19</v>
      </c>
      <c r="AK77">
        <v>37.950000000000003</v>
      </c>
      <c r="AL77">
        <v>28.45</v>
      </c>
      <c r="AM77">
        <v>29.28</v>
      </c>
      <c r="AN77">
        <v>4.4000000000000004</v>
      </c>
      <c r="AO77">
        <v>0</v>
      </c>
      <c r="AP77">
        <v>0.83240000000000003</v>
      </c>
      <c r="AQ77" s="67">
        <v>1411.49</v>
      </c>
      <c r="AR77" s="67">
        <v>2173.29</v>
      </c>
      <c r="AS77" s="67">
        <v>6734.99</v>
      </c>
      <c r="AT77">
        <v>745.85</v>
      </c>
      <c r="AU77">
        <v>142.66999999999999</v>
      </c>
      <c r="AV77" s="67">
        <v>11208.31</v>
      </c>
      <c r="AW77" s="67">
        <v>6458.75</v>
      </c>
      <c r="AX77">
        <v>0.60970000000000002</v>
      </c>
      <c r="AY77" s="67">
        <v>2350.63</v>
      </c>
      <c r="AZ77">
        <v>0.22189999999999999</v>
      </c>
      <c r="BA77">
        <v>526.08000000000004</v>
      </c>
      <c r="BB77">
        <v>4.9700000000000001E-2</v>
      </c>
      <c r="BC77" s="67">
        <v>1257.17</v>
      </c>
      <c r="BD77">
        <v>0.1187</v>
      </c>
      <c r="BE77" s="67">
        <v>10592.63</v>
      </c>
      <c r="BF77" s="67">
        <v>5095.8100000000004</v>
      </c>
      <c r="BG77">
        <v>1.5807</v>
      </c>
      <c r="BH77">
        <v>0.5091</v>
      </c>
      <c r="BI77">
        <v>0.24779999999999999</v>
      </c>
      <c r="BJ77">
        <v>0.189</v>
      </c>
      <c r="BK77">
        <v>3.2599999999999997E-2</v>
      </c>
      <c r="BL77">
        <v>2.1499999999999998E-2</v>
      </c>
    </row>
    <row r="78" spans="1:64" x14ac:dyDescent="0.25">
      <c r="A78" t="s">
        <v>96</v>
      </c>
      <c r="B78">
        <v>43703</v>
      </c>
      <c r="C78">
        <v>4</v>
      </c>
      <c r="D78">
        <v>362.76</v>
      </c>
      <c r="E78" s="67">
        <v>1451.03</v>
      </c>
      <c r="F78" s="67">
        <v>1184.45</v>
      </c>
      <c r="G78">
        <v>8.0000000000000004E-4</v>
      </c>
      <c r="H78">
        <v>0</v>
      </c>
      <c r="I78">
        <v>0.29599999999999999</v>
      </c>
      <c r="J78">
        <v>1.1000000000000001E-3</v>
      </c>
      <c r="K78">
        <v>0.23899999999999999</v>
      </c>
      <c r="L78">
        <v>0.36820000000000003</v>
      </c>
      <c r="M78">
        <v>9.4899999999999998E-2</v>
      </c>
      <c r="N78">
        <v>0.85729999999999995</v>
      </c>
      <c r="O78">
        <v>2.9600000000000001E-2</v>
      </c>
      <c r="P78">
        <v>0.1595</v>
      </c>
      <c r="Q78" s="67">
        <v>54973.85</v>
      </c>
      <c r="R78">
        <v>0.22550000000000001</v>
      </c>
      <c r="S78">
        <v>0.17649999999999999</v>
      </c>
      <c r="T78">
        <v>0.59799999999999998</v>
      </c>
      <c r="U78">
        <v>19.260000000000002</v>
      </c>
      <c r="V78">
        <v>12.5</v>
      </c>
      <c r="W78" s="67">
        <v>63389.24</v>
      </c>
      <c r="X78">
        <v>113.17</v>
      </c>
      <c r="Y78" s="67">
        <v>45379.32</v>
      </c>
      <c r="Z78">
        <v>0.85450000000000004</v>
      </c>
      <c r="AA78">
        <v>9.6299999999999997E-2</v>
      </c>
      <c r="AB78">
        <v>4.9200000000000001E-2</v>
      </c>
      <c r="AC78">
        <v>0.14549999999999999</v>
      </c>
      <c r="AD78">
        <v>45.38</v>
      </c>
      <c r="AE78" s="67">
        <v>1820.14</v>
      </c>
      <c r="AF78">
        <v>408.06</v>
      </c>
      <c r="AG78" s="67">
        <v>44860.66</v>
      </c>
      <c r="AH78">
        <v>4</v>
      </c>
      <c r="AI78" s="67">
        <v>22738</v>
      </c>
      <c r="AJ78" s="67">
        <v>38961.01</v>
      </c>
      <c r="AK78">
        <v>40.299999999999997</v>
      </c>
      <c r="AL78">
        <v>40.25</v>
      </c>
      <c r="AM78">
        <v>38.76</v>
      </c>
      <c r="AN78">
        <v>4.7</v>
      </c>
      <c r="AO78">
        <v>0</v>
      </c>
      <c r="AP78">
        <v>1.0456000000000001</v>
      </c>
      <c r="AQ78" s="67">
        <v>1368.14</v>
      </c>
      <c r="AR78" s="67">
        <v>2498.1</v>
      </c>
      <c r="AS78" s="67">
        <v>6923.53</v>
      </c>
      <c r="AT78">
        <v>335</v>
      </c>
      <c r="AU78">
        <v>247.01</v>
      </c>
      <c r="AV78" s="67">
        <v>11371.79</v>
      </c>
      <c r="AW78" s="67">
        <v>8789.2000000000007</v>
      </c>
      <c r="AX78">
        <v>0.75900000000000001</v>
      </c>
      <c r="AY78" s="67">
        <v>1426.16</v>
      </c>
      <c r="AZ78">
        <v>0.1232</v>
      </c>
      <c r="BA78">
        <v>176.53</v>
      </c>
      <c r="BB78">
        <v>1.52E-2</v>
      </c>
      <c r="BC78" s="67">
        <v>1188.6199999999999</v>
      </c>
      <c r="BD78">
        <v>0.1026</v>
      </c>
      <c r="BE78" s="67">
        <v>11580.51</v>
      </c>
      <c r="BF78" s="67">
        <v>6225.99</v>
      </c>
      <c r="BG78">
        <v>2.9891000000000001</v>
      </c>
      <c r="BH78">
        <v>0.56069999999999998</v>
      </c>
      <c r="BI78">
        <v>0.19989999999999999</v>
      </c>
      <c r="BJ78">
        <v>0.2104</v>
      </c>
      <c r="BK78">
        <v>2.29E-2</v>
      </c>
      <c r="BL78">
        <v>6.0000000000000001E-3</v>
      </c>
    </row>
    <row r="79" spans="1:64" x14ac:dyDescent="0.25">
      <c r="A79" t="s">
        <v>97</v>
      </c>
      <c r="B79">
        <v>46946</v>
      </c>
      <c r="C79">
        <v>32</v>
      </c>
      <c r="D79">
        <v>114.66</v>
      </c>
      <c r="E79" s="67">
        <v>3669.15</v>
      </c>
      <c r="F79" s="67">
        <v>3539.13</v>
      </c>
      <c r="G79">
        <v>1.4800000000000001E-2</v>
      </c>
      <c r="H79">
        <v>2.9999999999999997E-4</v>
      </c>
      <c r="I79">
        <v>0.18010000000000001</v>
      </c>
      <c r="J79">
        <v>2E-3</v>
      </c>
      <c r="K79">
        <v>3.1E-2</v>
      </c>
      <c r="L79">
        <v>0.69710000000000005</v>
      </c>
      <c r="M79">
        <v>7.4700000000000003E-2</v>
      </c>
      <c r="N79">
        <v>0.32440000000000002</v>
      </c>
      <c r="O79">
        <v>2.1600000000000001E-2</v>
      </c>
      <c r="P79">
        <v>0.11559999999999999</v>
      </c>
      <c r="Q79" s="67">
        <v>56821.57</v>
      </c>
      <c r="R79">
        <v>0.16969999999999999</v>
      </c>
      <c r="S79">
        <v>0.1789</v>
      </c>
      <c r="T79">
        <v>0.65139999999999998</v>
      </c>
      <c r="U79">
        <v>20.010000000000002</v>
      </c>
      <c r="V79">
        <v>17.329999999999998</v>
      </c>
      <c r="W79" s="67">
        <v>92260.71</v>
      </c>
      <c r="X79">
        <v>207.91</v>
      </c>
      <c r="Y79" s="67">
        <v>112312.76</v>
      </c>
      <c r="Z79">
        <v>0.79390000000000005</v>
      </c>
      <c r="AA79">
        <v>0.1633</v>
      </c>
      <c r="AB79">
        <v>4.2799999999999998E-2</v>
      </c>
      <c r="AC79">
        <v>0.20610000000000001</v>
      </c>
      <c r="AD79">
        <v>112.31</v>
      </c>
      <c r="AE79" s="67">
        <v>4867.07</v>
      </c>
      <c r="AF79">
        <v>641.96</v>
      </c>
      <c r="AG79" s="67">
        <v>125703.3</v>
      </c>
      <c r="AH79">
        <v>302</v>
      </c>
      <c r="AI79" s="67">
        <v>42715</v>
      </c>
      <c r="AJ79" s="67">
        <v>60027.38</v>
      </c>
      <c r="AK79">
        <v>69.88</v>
      </c>
      <c r="AL79">
        <v>41.72</v>
      </c>
      <c r="AM79">
        <v>44.25</v>
      </c>
      <c r="AN79">
        <v>5</v>
      </c>
      <c r="AO79" s="67">
        <v>1003.7</v>
      </c>
      <c r="AP79">
        <v>1.2802</v>
      </c>
      <c r="AQ79" s="67">
        <v>1292.2</v>
      </c>
      <c r="AR79" s="67">
        <v>2156.83</v>
      </c>
      <c r="AS79" s="67">
        <v>5638.97</v>
      </c>
      <c r="AT79">
        <v>514.45000000000005</v>
      </c>
      <c r="AU79">
        <v>144.88</v>
      </c>
      <c r="AV79" s="67">
        <v>9747.32</v>
      </c>
      <c r="AW79" s="67">
        <v>4207.04</v>
      </c>
      <c r="AX79">
        <v>0.4098</v>
      </c>
      <c r="AY79" s="67">
        <v>4859.17</v>
      </c>
      <c r="AZ79">
        <v>0.4733</v>
      </c>
      <c r="BA79">
        <v>692.51</v>
      </c>
      <c r="BB79">
        <v>6.7500000000000004E-2</v>
      </c>
      <c r="BC79">
        <v>508.24</v>
      </c>
      <c r="BD79">
        <v>4.9500000000000002E-2</v>
      </c>
      <c r="BE79" s="67">
        <v>10266.959999999999</v>
      </c>
      <c r="BF79" s="67">
        <v>3347.19</v>
      </c>
      <c r="BG79">
        <v>0.88729999999999998</v>
      </c>
      <c r="BH79">
        <v>0.5635</v>
      </c>
      <c r="BI79">
        <v>0.18840000000000001</v>
      </c>
      <c r="BJ79">
        <v>0.17599999999999999</v>
      </c>
      <c r="BK79">
        <v>5.28E-2</v>
      </c>
      <c r="BL79">
        <v>1.9400000000000001E-2</v>
      </c>
    </row>
    <row r="80" spans="1:64" x14ac:dyDescent="0.25">
      <c r="A80" t="s">
        <v>98</v>
      </c>
      <c r="B80">
        <v>48314</v>
      </c>
      <c r="C80">
        <v>30</v>
      </c>
      <c r="D80">
        <v>95.2</v>
      </c>
      <c r="E80" s="67">
        <v>2856.05</v>
      </c>
      <c r="F80" s="67">
        <v>2664.83</v>
      </c>
      <c r="G80">
        <v>2.6800000000000001E-2</v>
      </c>
      <c r="H80">
        <v>2.0000000000000001E-4</v>
      </c>
      <c r="I80">
        <v>7.7999999999999996E-3</v>
      </c>
      <c r="J80">
        <v>1.6000000000000001E-3</v>
      </c>
      <c r="K80">
        <v>1.7299999999999999E-2</v>
      </c>
      <c r="L80">
        <v>0.93</v>
      </c>
      <c r="M80">
        <v>1.6400000000000001E-2</v>
      </c>
      <c r="N80">
        <v>0.14630000000000001</v>
      </c>
      <c r="O80">
        <v>4.4000000000000003E-3</v>
      </c>
      <c r="P80">
        <v>0.1043</v>
      </c>
      <c r="Q80" s="67">
        <v>60374.62</v>
      </c>
      <c r="R80">
        <v>0.11559999999999999</v>
      </c>
      <c r="S80">
        <v>0.15609999999999999</v>
      </c>
      <c r="T80">
        <v>0.72829999999999995</v>
      </c>
      <c r="U80">
        <v>19.43</v>
      </c>
      <c r="V80">
        <v>13.34</v>
      </c>
      <c r="W80" s="67">
        <v>72134.48</v>
      </c>
      <c r="X80">
        <v>211.97</v>
      </c>
      <c r="Y80" s="67">
        <v>194680.11</v>
      </c>
      <c r="Z80">
        <v>0.8548</v>
      </c>
      <c r="AA80">
        <v>0.1246</v>
      </c>
      <c r="AB80">
        <v>2.06E-2</v>
      </c>
      <c r="AC80">
        <v>0.1452</v>
      </c>
      <c r="AD80">
        <v>194.68</v>
      </c>
      <c r="AE80" s="67">
        <v>7499.29</v>
      </c>
      <c r="AF80">
        <v>808.85</v>
      </c>
      <c r="AG80" s="67">
        <v>202876.72</v>
      </c>
      <c r="AH80">
        <v>527</v>
      </c>
      <c r="AI80" s="67">
        <v>45569</v>
      </c>
      <c r="AJ80" s="67">
        <v>93002.76</v>
      </c>
      <c r="AK80">
        <v>60.8</v>
      </c>
      <c r="AL80">
        <v>38.119999999999997</v>
      </c>
      <c r="AM80">
        <v>37.590000000000003</v>
      </c>
      <c r="AN80">
        <v>4.7</v>
      </c>
      <c r="AO80">
        <v>0</v>
      </c>
      <c r="AP80">
        <v>0.5494</v>
      </c>
      <c r="AQ80">
        <v>992.27</v>
      </c>
      <c r="AR80" s="67">
        <v>1746.97</v>
      </c>
      <c r="AS80" s="67">
        <v>5458</v>
      </c>
      <c r="AT80">
        <v>482.43</v>
      </c>
      <c r="AU80">
        <v>235.89</v>
      </c>
      <c r="AV80" s="67">
        <v>8915.5499999999993</v>
      </c>
      <c r="AW80" s="67">
        <v>2903.09</v>
      </c>
      <c r="AX80">
        <v>0.31009999999999999</v>
      </c>
      <c r="AY80" s="67">
        <v>5527.29</v>
      </c>
      <c r="AZ80">
        <v>0.59040000000000004</v>
      </c>
      <c r="BA80">
        <v>515.12</v>
      </c>
      <c r="BB80">
        <v>5.5E-2</v>
      </c>
      <c r="BC80">
        <v>416.84</v>
      </c>
      <c r="BD80">
        <v>4.4499999999999998E-2</v>
      </c>
      <c r="BE80" s="67">
        <v>9362.34</v>
      </c>
      <c r="BF80" s="67">
        <v>1497.74</v>
      </c>
      <c r="BG80">
        <v>0.1237</v>
      </c>
      <c r="BH80">
        <v>0.59970000000000001</v>
      </c>
      <c r="BI80">
        <v>0.21609999999999999</v>
      </c>
      <c r="BJ80">
        <v>0.1313</v>
      </c>
      <c r="BK80">
        <v>3.2500000000000001E-2</v>
      </c>
      <c r="BL80">
        <v>2.0400000000000001E-2</v>
      </c>
    </row>
    <row r="81" spans="1:64" x14ac:dyDescent="0.25">
      <c r="A81" t="s">
        <v>99</v>
      </c>
      <c r="B81">
        <v>43711</v>
      </c>
      <c r="C81">
        <v>17</v>
      </c>
      <c r="D81">
        <v>624.4</v>
      </c>
      <c r="E81" s="67">
        <v>10614.81</v>
      </c>
      <c r="F81" s="67">
        <v>9083.99</v>
      </c>
      <c r="G81">
        <v>1.9E-3</v>
      </c>
      <c r="H81">
        <v>6.9999999999999999E-4</v>
      </c>
      <c r="I81">
        <v>0.34839999999999999</v>
      </c>
      <c r="J81">
        <v>2E-3</v>
      </c>
      <c r="K81">
        <v>3.9600000000000003E-2</v>
      </c>
      <c r="L81">
        <v>0.46510000000000001</v>
      </c>
      <c r="M81">
        <v>0.14230000000000001</v>
      </c>
      <c r="N81">
        <v>0.8417</v>
      </c>
      <c r="O81">
        <v>1.2500000000000001E-2</v>
      </c>
      <c r="P81">
        <v>0.1671</v>
      </c>
      <c r="Q81" s="67">
        <v>56056.75</v>
      </c>
      <c r="R81">
        <v>0.25719999999999998</v>
      </c>
      <c r="S81">
        <v>0.17399999999999999</v>
      </c>
      <c r="T81">
        <v>0.56879999999999997</v>
      </c>
      <c r="U81">
        <v>15.96</v>
      </c>
      <c r="V81">
        <v>90.63</v>
      </c>
      <c r="W81" s="67">
        <v>80805.64</v>
      </c>
      <c r="X81">
        <v>117.08</v>
      </c>
      <c r="Y81" s="67">
        <v>52153.81</v>
      </c>
      <c r="Z81">
        <v>0.63270000000000004</v>
      </c>
      <c r="AA81">
        <v>0.27989999999999998</v>
      </c>
      <c r="AB81">
        <v>8.7400000000000005E-2</v>
      </c>
      <c r="AC81">
        <v>0.36730000000000002</v>
      </c>
      <c r="AD81">
        <v>52.15</v>
      </c>
      <c r="AE81" s="67">
        <v>2596.12</v>
      </c>
      <c r="AF81">
        <v>356.23</v>
      </c>
      <c r="AG81" s="67">
        <v>54656.52</v>
      </c>
      <c r="AH81">
        <v>14</v>
      </c>
      <c r="AI81" s="67">
        <v>20893</v>
      </c>
      <c r="AJ81" s="67">
        <v>31503.65</v>
      </c>
      <c r="AK81">
        <v>68</v>
      </c>
      <c r="AL81">
        <v>43.9</v>
      </c>
      <c r="AM81">
        <v>57.38</v>
      </c>
      <c r="AN81">
        <v>4.4000000000000004</v>
      </c>
      <c r="AO81">
        <v>0</v>
      </c>
      <c r="AP81">
        <v>1.3127</v>
      </c>
      <c r="AQ81" s="67">
        <v>1910.97</v>
      </c>
      <c r="AR81" s="67">
        <v>2096.2800000000002</v>
      </c>
      <c r="AS81" s="67">
        <v>6864.18</v>
      </c>
      <c r="AT81">
        <v>758.09</v>
      </c>
      <c r="AU81">
        <v>643.27</v>
      </c>
      <c r="AV81" s="67">
        <v>12272.8</v>
      </c>
      <c r="AW81" s="67">
        <v>7590.1</v>
      </c>
      <c r="AX81">
        <v>0.65739999999999998</v>
      </c>
      <c r="AY81" s="67">
        <v>2174.2800000000002</v>
      </c>
      <c r="AZ81">
        <v>0.1883</v>
      </c>
      <c r="BA81">
        <v>257.27</v>
      </c>
      <c r="BB81">
        <v>2.23E-2</v>
      </c>
      <c r="BC81" s="67">
        <v>1523.34</v>
      </c>
      <c r="BD81">
        <v>0.13189999999999999</v>
      </c>
      <c r="BE81" s="67">
        <v>11544.98</v>
      </c>
      <c r="BF81" s="67">
        <v>5737.08</v>
      </c>
      <c r="BG81">
        <v>3.972</v>
      </c>
      <c r="BH81">
        <v>0.55089999999999995</v>
      </c>
      <c r="BI81">
        <v>0.2107</v>
      </c>
      <c r="BJ81">
        <v>0.20369999999999999</v>
      </c>
      <c r="BK81">
        <v>2.7799999999999998E-2</v>
      </c>
      <c r="BL81">
        <v>6.8999999999999999E-3</v>
      </c>
    </row>
    <row r="82" spans="1:64" x14ac:dyDescent="0.25">
      <c r="A82" t="s">
        <v>100</v>
      </c>
      <c r="B82">
        <v>49833</v>
      </c>
      <c r="C82">
        <v>36</v>
      </c>
      <c r="D82">
        <v>56.44</v>
      </c>
      <c r="E82" s="67">
        <v>2031.83</v>
      </c>
      <c r="F82" s="67">
        <v>2052.23</v>
      </c>
      <c r="G82">
        <v>2.8999999999999998E-3</v>
      </c>
      <c r="H82">
        <v>0</v>
      </c>
      <c r="I82">
        <v>6.4500000000000002E-2</v>
      </c>
      <c r="J82">
        <v>1.1000000000000001E-3</v>
      </c>
      <c r="K82">
        <v>1.0200000000000001E-2</v>
      </c>
      <c r="L82">
        <v>0.8649</v>
      </c>
      <c r="M82">
        <v>5.6500000000000002E-2</v>
      </c>
      <c r="N82">
        <v>0.55579999999999996</v>
      </c>
      <c r="O82">
        <v>5.0000000000000001E-4</v>
      </c>
      <c r="P82">
        <v>0.1462</v>
      </c>
      <c r="Q82" s="67">
        <v>62033.32</v>
      </c>
      <c r="R82">
        <v>0.16339999999999999</v>
      </c>
      <c r="S82">
        <v>0.15690000000000001</v>
      </c>
      <c r="T82">
        <v>0.67969999999999997</v>
      </c>
      <c r="U82">
        <v>14.42</v>
      </c>
      <c r="V82">
        <v>15.6</v>
      </c>
      <c r="W82" s="67">
        <v>90619.94</v>
      </c>
      <c r="X82">
        <v>130.13999999999999</v>
      </c>
      <c r="Y82" s="67">
        <v>132553.53</v>
      </c>
      <c r="Z82">
        <v>0.55679999999999996</v>
      </c>
      <c r="AA82">
        <v>0.20269999999999999</v>
      </c>
      <c r="AB82">
        <v>0.24060000000000001</v>
      </c>
      <c r="AC82">
        <v>0.44319999999999998</v>
      </c>
      <c r="AD82">
        <v>132.55000000000001</v>
      </c>
      <c r="AE82" s="67">
        <v>4534.58</v>
      </c>
      <c r="AF82">
        <v>432.87</v>
      </c>
      <c r="AG82" s="67">
        <v>136911.71</v>
      </c>
      <c r="AH82">
        <v>354</v>
      </c>
      <c r="AI82" s="67">
        <v>29062</v>
      </c>
      <c r="AJ82" s="67">
        <v>41973.06</v>
      </c>
      <c r="AK82">
        <v>48.2</v>
      </c>
      <c r="AL82">
        <v>28.19</v>
      </c>
      <c r="AM82">
        <v>34.15</v>
      </c>
      <c r="AN82">
        <v>5.2</v>
      </c>
      <c r="AO82">
        <v>0</v>
      </c>
      <c r="AP82">
        <v>0.76900000000000002</v>
      </c>
      <c r="AQ82" s="67">
        <v>1545.5</v>
      </c>
      <c r="AR82" s="67">
        <v>2008.17</v>
      </c>
      <c r="AS82" s="67">
        <v>6863.46</v>
      </c>
      <c r="AT82">
        <v>560.91</v>
      </c>
      <c r="AU82">
        <v>684.76</v>
      </c>
      <c r="AV82" s="67">
        <v>11662.79</v>
      </c>
      <c r="AW82" s="67">
        <v>5355.07</v>
      </c>
      <c r="AX82">
        <v>0.48859999999999998</v>
      </c>
      <c r="AY82" s="67">
        <v>3408.43</v>
      </c>
      <c r="AZ82">
        <v>0.311</v>
      </c>
      <c r="BA82" s="67">
        <v>1258.8800000000001</v>
      </c>
      <c r="BB82">
        <v>0.1149</v>
      </c>
      <c r="BC82">
        <v>937.95</v>
      </c>
      <c r="BD82">
        <v>8.5599999999999996E-2</v>
      </c>
      <c r="BE82" s="67">
        <v>10960.34</v>
      </c>
      <c r="BF82" s="67">
        <v>4098.13</v>
      </c>
      <c r="BG82">
        <v>1.3925000000000001</v>
      </c>
      <c r="BH82">
        <v>0.60240000000000005</v>
      </c>
      <c r="BI82">
        <v>0.21529999999999999</v>
      </c>
      <c r="BJ82">
        <v>0.1426</v>
      </c>
      <c r="BK82">
        <v>2.5100000000000001E-2</v>
      </c>
      <c r="BL82">
        <v>1.46E-2</v>
      </c>
    </row>
    <row r="83" spans="1:64" x14ac:dyDescent="0.25">
      <c r="A83" t="s">
        <v>101</v>
      </c>
      <c r="B83">
        <v>47175</v>
      </c>
      <c r="C83">
        <v>79</v>
      </c>
      <c r="D83">
        <v>15.31</v>
      </c>
      <c r="E83" s="67">
        <v>1209.1500000000001</v>
      </c>
      <c r="F83" s="67">
        <v>1184.2</v>
      </c>
      <c r="G83">
        <v>4.4000000000000003E-3</v>
      </c>
      <c r="H83">
        <v>8.0000000000000004E-4</v>
      </c>
      <c r="I83">
        <v>4.5999999999999999E-3</v>
      </c>
      <c r="J83">
        <v>8.0000000000000004E-4</v>
      </c>
      <c r="K83">
        <v>6.6E-3</v>
      </c>
      <c r="L83">
        <v>0.95760000000000001</v>
      </c>
      <c r="M83">
        <v>2.52E-2</v>
      </c>
      <c r="N83">
        <v>0.4667</v>
      </c>
      <c r="O83">
        <v>2.64E-2</v>
      </c>
      <c r="P83">
        <v>0.16120000000000001</v>
      </c>
      <c r="Q83" s="67">
        <v>56440.27</v>
      </c>
      <c r="R83">
        <v>0.22470000000000001</v>
      </c>
      <c r="S83">
        <v>0.2135</v>
      </c>
      <c r="T83">
        <v>0.56179999999999997</v>
      </c>
      <c r="U83">
        <v>19.8</v>
      </c>
      <c r="V83">
        <v>14.09</v>
      </c>
      <c r="W83" s="67">
        <v>69514.62</v>
      </c>
      <c r="X83">
        <v>84.14</v>
      </c>
      <c r="Y83" s="67">
        <v>237080.35</v>
      </c>
      <c r="Z83">
        <v>0.75890000000000002</v>
      </c>
      <c r="AA83">
        <v>0.20979999999999999</v>
      </c>
      <c r="AB83">
        <v>3.1300000000000001E-2</v>
      </c>
      <c r="AC83">
        <v>0.24110000000000001</v>
      </c>
      <c r="AD83">
        <v>237.08</v>
      </c>
      <c r="AE83" s="67">
        <v>6145.37</v>
      </c>
      <c r="AF83">
        <v>664.84</v>
      </c>
      <c r="AG83" s="67">
        <v>236773.33</v>
      </c>
      <c r="AH83">
        <v>572</v>
      </c>
      <c r="AI83" s="67">
        <v>31090</v>
      </c>
      <c r="AJ83" s="67">
        <v>43009.66</v>
      </c>
      <c r="AK83">
        <v>52.6</v>
      </c>
      <c r="AL83">
        <v>23.55</v>
      </c>
      <c r="AM83">
        <v>30.51</v>
      </c>
      <c r="AN83">
        <v>3.5</v>
      </c>
      <c r="AO83">
        <v>0</v>
      </c>
      <c r="AP83">
        <v>0.99760000000000004</v>
      </c>
      <c r="AQ83" s="67">
        <v>1594.88</v>
      </c>
      <c r="AR83" s="67">
        <v>2652.32</v>
      </c>
      <c r="AS83" s="67">
        <v>5988.12</v>
      </c>
      <c r="AT83">
        <v>427.43</v>
      </c>
      <c r="AU83">
        <v>179.2</v>
      </c>
      <c r="AV83" s="67">
        <v>10841.96</v>
      </c>
      <c r="AW83" s="67">
        <v>4091.91</v>
      </c>
      <c r="AX83">
        <v>0.34370000000000001</v>
      </c>
      <c r="AY83" s="67">
        <v>4959.57</v>
      </c>
      <c r="AZ83">
        <v>0.41660000000000003</v>
      </c>
      <c r="BA83" s="67">
        <v>1318.72</v>
      </c>
      <c r="BB83">
        <v>0.1108</v>
      </c>
      <c r="BC83" s="67">
        <v>1535.35</v>
      </c>
      <c r="BD83">
        <v>0.129</v>
      </c>
      <c r="BE83" s="67">
        <v>11905.55</v>
      </c>
      <c r="BF83" s="67">
        <v>1751.82</v>
      </c>
      <c r="BG83">
        <v>0.35970000000000002</v>
      </c>
      <c r="BH83">
        <v>0.503</v>
      </c>
      <c r="BI83">
        <v>0.21410000000000001</v>
      </c>
      <c r="BJ83">
        <v>0.23089999999999999</v>
      </c>
      <c r="BK83">
        <v>2.7300000000000001E-2</v>
      </c>
      <c r="BL83">
        <v>2.47E-2</v>
      </c>
    </row>
    <row r="84" spans="1:64" x14ac:dyDescent="0.25">
      <c r="A84" t="s">
        <v>102</v>
      </c>
      <c r="B84">
        <v>48793</v>
      </c>
      <c r="C84">
        <v>71</v>
      </c>
      <c r="D84">
        <v>16.53</v>
      </c>
      <c r="E84" s="67">
        <v>1173.8599999999999</v>
      </c>
      <c r="F84" s="67">
        <v>1077.98</v>
      </c>
      <c r="G84">
        <v>2.5000000000000001E-3</v>
      </c>
      <c r="H84">
        <v>0</v>
      </c>
      <c r="I84">
        <v>5.8999999999999999E-3</v>
      </c>
      <c r="J84">
        <v>2.0000000000000001E-4</v>
      </c>
      <c r="K84">
        <v>1.2E-2</v>
      </c>
      <c r="L84">
        <v>0.95809999999999995</v>
      </c>
      <c r="M84">
        <v>2.1299999999999999E-2</v>
      </c>
      <c r="N84">
        <v>0.5121</v>
      </c>
      <c r="O84">
        <v>0</v>
      </c>
      <c r="P84">
        <v>0.1855</v>
      </c>
      <c r="Q84" s="67">
        <v>51747.99</v>
      </c>
      <c r="R84">
        <v>8.9700000000000002E-2</v>
      </c>
      <c r="S84">
        <v>0.25640000000000002</v>
      </c>
      <c r="T84">
        <v>0.65380000000000005</v>
      </c>
      <c r="U84">
        <v>18.25</v>
      </c>
      <c r="V84">
        <v>6.25</v>
      </c>
      <c r="W84" s="67">
        <v>75334.240000000005</v>
      </c>
      <c r="X84">
        <v>182.49</v>
      </c>
      <c r="Y84" s="67">
        <v>104849.02</v>
      </c>
      <c r="Z84">
        <v>0.88009999999999999</v>
      </c>
      <c r="AA84">
        <v>7.85E-2</v>
      </c>
      <c r="AB84">
        <v>4.1300000000000003E-2</v>
      </c>
      <c r="AC84">
        <v>0.11990000000000001</v>
      </c>
      <c r="AD84">
        <v>104.85</v>
      </c>
      <c r="AE84" s="67">
        <v>2373.5100000000002</v>
      </c>
      <c r="AF84">
        <v>320.25</v>
      </c>
      <c r="AG84" s="67">
        <v>103231.57</v>
      </c>
      <c r="AH84">
        <v>169</v>
      </c>
      <c r="AI84" s="67">
        <v>32618</v>
      </c>
      <c r="AJ84" s="67">
        <v>44020.15</v>
      </c>
      <c r="AK84">
        <v>31.5</v>
      </c>
      <c r="AL84">
        <v>22.04</v>
      </c>
      <c r="AM84">
        <v>24.73</v>
      </c>
      <c r="AN84">
        <v>4.3</v>
      </c>
      <c r="AO84">
        <v>24.59</v>
      </c>
      <c r="AP84">
        <v>0.84989999999999999</v>
      </c>
      <c r="AQ84" s="67">
        <v>1325.55</v>
      </c>
      <c r="AR84" s="67">
        <v>2132.6</v>
      </c>
      <c r="AS84" s="67">
        <v>6225.32</v>
      </c>
      <c r="AT84">
        <v>189.35</v>
      </c>
      <c r="AU84">
        <v>134.41</v>
      </c>
      <c r="AV84" s="67">
        <v>10007.24</v>
      </c>
      <c r="AW84" s="67">
        <v>5918</v>
      </c>
      <c r="AX84">
        <v>0.621</v>
      </c>
      <c r="AY84" s="67">
        <v>1899.78</v>
      </c>
      <c r="AZ84">
        <v>0.1993</v>
      </c>
      <c r="BA84" s="67">
        <v>1057.6199999999999</v>
      </c>
      <c r="BB84">
        <v>0.111</v>
      </c>
      <c r="BC84">
        <v>654.79</v>
      </c>
      <c r="BD84">
        <v>6.8699999999999997E-2</v>
      </c>
      <c r="BE84" s="67">
        <v>9530.18</v>
      </c>
      <c r="BF84" s="67">
        <v>5210.5600000000004</v>
      </c>
      <c r="BG84">
        <v>1.9136</v>
      </c>
      <c r="BH84">
        <v>0.49490000000000001</v>
      </c>
      <c r="BI84">
        <v>0.22339999999999999</v>
      </c>
      <c r="BJ84">
        <v>0.22470000000000001</v>
      </c>
      <c r="BK84">
        <v>2.8000000000000001E-2</v>
      </c>
      <c r="BL84">
        <v>2.9000000000000001E-2</v>
      </c>
    </row>
    <row r="85" spans="1:64" x14ac:dyDescent="0.25">
      <c r="A85" t="s">
        <v>103</v>
      </c>
      <c r="B85">
        <v>45260</v>
      </c>
      <c r="C85">
        <v>50</v>
      </c>
      <c r="D85">
        <v>17.09</v>
      </c>
      <c r="E85">
        <v>854.66</v>
      </c>
      <c r="F85">
        <v>835.69</v>
      </c>
      <c r="G85">
        <v>1.7000000000000001E-2</v>
      </c>
      <c r="H85">
        <v>0</v>
      </c>
      <c r="I85">
        <v>2.3999999999999998E-3</v>
      </c>
      <c r="J85">
        <v>1.0699999999999999E-2</v>
      </c>
      <c r="K85">
        <v>3.7900000000000003E-2</v>
      </c>
      <c r="L85">
        <v>0.91869999999999996</v>
      </c>
      <c r="M85">
        <v>1.32E-2</v>
      </c>
      <c r="N85">
        <v>0.36959999999999998</v>
      </c>
      <c r="O85">
        <v>1.1999999999999999E-3</v>
      </c>
      <c r="P85">
        <v>0.14230000000000001</v>
      </c>
      <c r="Q85" s="67">
        <v>49888.88</v>
      </c>
      <c r="R85">
        <v>0.19350000000000001</v>
      </c>
      <c r="S85">
        <v>0.129</v>
      </c>
      <c r="T85">
        <v>0.6774</v>
      </c>
      <c r="U85">
        <v>14.65</v>
      </c>
      <c r="V85">
        <v>8.1</v>
      </c>
      <c r="W85" s="67">
        <v>68172.009999999995</v>
      </c>
      <c r="X85">
        <v>105.34</v>
      </c>
      <c r="Y85" s="67">
        <v>109804.95</v>
      </c>
      <c r="Z85">
        <v>0.85629999999999995</v>
      </c>
      <c r="AA85">
        <v>0.1193</v>
      </c>
      <c r="AB85">
        <v>2.4400000000000002E-2</v>
      </c>
      <c r="AC85">
        <v>0.14369999999999999</v>
      </c>
      <c r="AD85">
        <v>109.8</v>
      </c>
      <c r="AE85" s="67">
        <v>2396.39</v>
      </c>
      <c r="AF85">
        <v>356.99</v>
      </c>
      <c r="AG85" s="67">
        <v>101601.72</v>
      </c>
      <c r="AH85">
        <v>161</v>
      </c>
      <c r="AI85" s="67">
        <v>32656</v>
      </c>
      <c r="AJ85" s="67">
        <v>44534.05</v>
      </c>
      <c r="AK85">
        <v>49.9</v>
      </c>
      <c r="AL85">
        <v>20</v>
      </c>
      <c r="AM85">
        <v>29.18</v>
      </c>
      <c r="AN85">
        <v>5</v>
      </c>
      <c r="AO85" s="67">
        <v>1275.17</v>
      </c>
      <c r="AP85">
        <v>1.0660000000000001</v>
      </c>
      <c r="AQ85" s="67">
        <v>1492.57</v>
      </c>
      <c r="AR85" s="67">
        <v>1343.28</v>
      </c>
      <c r="AS85" s="67">
        <v>5930.02</v>
      </c>
      <c r="AT85">
        <v>291.70999999999998</v>
      </c>
      <c r="AU85">
        <v>290.58</v>
      </c>
      <c r="AV85" s="67">
        <v>9348.19</v>
      </c>
      <c r="AW85" s="67">
        <v>5307.9</v>
      </c>
      <c r="AX85">
        <v>0.53280000000000005</v>
      </c>
      <c r="AY85" s="67">
        <v>3161.55</v>
      </c>
      <c r="AZ85">
        <v>0.31730000000000003</v>
      </c>
      <c r="BA85">
        <v>926.79</v>
      </c>
      <c r="BB85">
        <v>9.2999999999999999E-2</v>
      </c>
      <c r="BC85">
        <v>566.48</v>
      </c>
      <c r="BD85">
        <v>5.6899999999999999E-2</v>
      </c>
      <c r="BE85" s="67">
        <v>9962.7099999999991</v>
      </c>
      <c r="BF85" s="67">
        <v>3882.28</v>
      </c>
      <c r="BG85">
        <v>1.1243000000000001</v>
      </c>
      <c r="BH85">
        <v>0.53500000000000003</v>
      </c>
      <c r="BI85">
        <v>0.222</v>
      </c>
      <c r="BJ85">
        <v>0.19700000000000001</v>
      </c>
      <c r="BK85">
        <v>2.92E-2</v>
      </c>
      <c r="BL85">
        <v>1.6899999999999998E-2</v>
      </c>
    </row>
    <row r="86" spans="1:64" x14ac:dyDescent="0.25">
      <c r="A86" t="s">
        <v>104</v>
      </c>
      <c r="B86">
        <v>50419</v>
      </c>
      <c r="C86">
        <v>11</v>
      </c>
      <c r="D86">
        <v>145.07</v>
      </c>
      <c r="E86" s="67">
        <v>1595.74</v>
      </c>
      <c r="F86" s="67">
        <v>1563.44</v>
      </c>
      <c r="G86">
        <v>7.9000000000000008E-3</v>
      </c>
      <c r="H86">
        <v>0</v>
      </c>
      <c r="I86">
        <v>9.1000000000000004E-3</v>
      </c>
      <c r="J86">
        <v>0</v>
      </c>
      <c r="K86">
        <v>2.0799999999999999E-2</v>
      </c>
      <c r="L86">
        <v>0.94389999999999996</v>
      </c>
      <c r="M86">
        <v>1.84E-2</v>
      </c>
      <c r="N86">
        <v>0.36919999999999997</v>
      </c>
      <c r="O86">
        <v>4.0000000000000002E-4</v>
      </c>
      <c r="P86">
        <v>9.9699999999999997E-2</v>
      </c>
      <c r="Q86" s="67">
        <v>49545.34</v>
      </c>
      <c r="R86">
        <v>0.20330000000000001</v>
      </c>
      <c r="S86">
        <v>0.26019999999999999</v>
      </c>
      <c r="T86">
        <v>0.53659999999999997</v>
      </c>
      <c r="U86">
        <v>19.89</v>
      </c>
      <c r="V86">
        <v>9.2200000000000006</v>
      </c>
      <c r="W86" s="67">
        <v>82498.960000000006</v>
      </c>
      <c r="X86">
        <v>168.92</v>
      </c>
      <c r="Y86" s="67">
        <v>104974.16</v>
      </c>
      <c r="Z86">
        <v>0.75539999999999996</v>
      </c>
      <c r="AA86">
        <v>8.5500000000000007E-2</v>
      </c>
      <c r="AB86">
        <v>0.159</v>
      </c>
      <c r="AC86">
        <v>0.24460000000000001</v>
      </c>
      <c r="AD86">
        <v>104.97</v>
      </c>
      <c r="AE86" s="67">
        <v>3778.87</v>
      </c>
      <c r="AF86">
        <v>389.89</v>
      </c>
      <c r="AG86" s="67">
        <v>109926.75</v>
      </c>
      <c r="AH86">
        <v>206</v>
      </c>
      <c r="AI86" s="67">
        <v>33312</v>
      </c>
      <c r="AJ86" s="67">
        <v>44391.42</v>
      </c>
      <c r="AK86">
        <v>50.18</v>
      </c>
      <c r="AL86">
        <v>31.6</v>
      </c>
      <c r="AM86">
        <v>48.44</v>
      </c>
      <c r="AN86">
        <v>5.81</v>
      </c>
      <c r="AO86" s="67">
        <v>1139.52</v>
      </c>
      <c r="AP86">
        <v>1.1762999999999999</v>
      </c>
      <c r="AQ86" s="67">
        <v>1179.6099999999999</v>
      </c>
      <c r="AR86" s="67">
        <v>1911</v>
      </c>
      <c r="AS86" s="67">
        <v>6039.49</v>
      </c>
      <c r="AT86">
        <v>607.84</v>
      </c>
      <c r="AU86">
        <v>157.72</v>
      </c>
      <c r="AV86" s="67">
        <v>9895.65</v>
      </c>
      <c r="AW86" s="67">
        <v>5180.53</v>
      </c>
      <c r="AX86">
        <v>0.51629999999999998</v>
      </c>
      <c r="AY86" s="67">
        <v>3689.57</v>
      </c>
      <c r="AZ86">
        <v>0.36770000000000003</v>
      </c>
      <c r="BA86">
        <v>667.97</v>
      </c>
      <c r="BB86">
        <v>6.6600000000000006E-2</v>
      </c>
      <c r="BC86">
        <v>495.79</v>
      </c>
      <c r="BD86">
        <v>4.9399999999999999E-2</v>
      </c>
      <c r="BE86" s="67">
        <v>10033.870000000001</v>
      </c>
      <c r="BF86" s="67">
        <v>4527.5</v>
      </c>
      <c r="BG86">
        <v>1.5445</v>
      </c>
      <c r="BH86">
        <v>0.53810000000000002</v>
      </c>
      <c r="BI86">
        <v>0.25309999999999999</v>
      </c>
      <c r="BJ86">
        <v>0.1638</v>
      </c>
      <c r="BK86">
        <v>3.3500000000000002E-2</v>
      </c>
      <c r="BL86">
        <v>1.15E-2</v>
      </c>
    </row>
    <row r="87" spans="1:64" x14ac:dyDescent="0.25">
      <c r="A87" t="s">
        <v>105</v>
      </c>
      <c r="B87">
        <v>45278</v>
      </c>
      <c r="C87">
        <v>289</v>
      </c>
      <c r="D87">
        <v>8.0299999999999994</v>
      </c>
      <c r="E87" s="67">
        <v>2321.48</v>
      </c>
      <c r="F87" s="67">
        <v>2177.56</v>
      </c>
      <c r="G87">
        <v>2.3E-3</v>
      </c>
      <c r="H87">
        <v>4.0000000000000002E-4</v>
      </c>
      <c r="I87">
        <v>1.6999999999999999E-3</v>
      </c>
      <c r="J87">
        <v>4.0000000000000001E-3</v>
      </c>
      <c r="K87">
        <v>8.0999999999999996E-3</v>
      </c>
      <c r="L87">
        <v>0.97299999999999998</v>
      </c>
      <c r="M87">
        <v>1.0500000000000001E-2</v>
      </c>
      <c r="N87">
        <v>0.51449999999999996</v>
      </c>
      <c r="O87">
        <v>0</v>
      </c>
      <c r="P87">
        <v>0.1492</v>
      </c>
      <c r="Q87" s="67">
        <v>49820.18</v>
      </c>
      <c r="R87">
        <v>0.18440000000000001</v>
      </c>
      <c r="S87">
        <v>0.20569999999999999</v>
      </c>
      <c r="T87">
        <v>0.6099</v>
      </c>
      <c r="U87">
        <v>20.78</v>
      </c>
      <c r="V87">
        <v>31</v>
      </c>
      <c r="W87" s="67">
        <v>45752.03</v>
      </c>
      <c r="X87">
        <v>72.64</v>
      </c>
      <c r="Y87" s="67">
        <v>160711.38</v>
      </c>
      <c r="Z87">
        <v>0.73580000000000001</v>
      </c>
      <c r="AA87">
        <v>0.1474</v>
      </c>
      <c r="AB87">
        <v>0.1169</v>
      </c>
      <c r="AC87">
        <v>0.26419999999999999</v>
      </c>
      <c r="AD87">
        <v>160.71</v>
      </c>
      <c r="AE87" s="67">
        <v>3810.26</v>
      </c>
      <c r="AF87">
        <v>354.85</v>
      </c>
      <c r="AG87" s="67">
        <v>137128.72</v>
      </c>
      <c r="AH87">
        <v>357</v>
      </c>
      <c r="AI87" s="67">
        <v>32891</v>
      </c>
      <c r="AJ87" s="67">
        <v>53870.46</v>
      </c>
      <c r="AK87">
        <v>32.200000000000003</v>
      </c>
      <c r="AL87">
        <v>22.45</v>
      </c>
      <c r="AM87">
        <v>23.28</v>
      </c>
      <c r="AN87">
        <v>4</v>
      </c>
      <c r="AO87">
        <v>0</v>
      </c>
      <c r="AP87">
        <v>0.67649999999999999</v>
      </c>
      <c r="AQ87" s="67">
        <v>1211.8599999999999</v>
      </c>
      <c r="AR87" s="67">
        <v>2267.81</v>
      </c>
      <c r="AS87" s="67">
        <v>5501.74</v>
      </c>
      <c r="AT87">
        <v>765.12</v>
      </c>
      <c r="AU87">
        <v>284.44</v>
      </c>
      <c r="AV87" s="67">
        <v>10030.98</v>
      </c>
      <c r="AW87" s="67">
        <v>5651.47</v>
      </c>
      <c r="AX87">
        <v>0.57740000000000002</v>
      </c>
      <c r="AY87" s="67">
        <v>2766.48</v>
      </c>
      <c r="AZ87">
        <v>0.28260000000000002</v>
      </c>
      <c r="BA87">
        <v>587.14</v>
      </c>
      <c r="BB87">
        <v>0.06</v>
      </c>
      <c r="BC87">
        <v>782.93</v>
      </c>
      <c r="BD87">
        <v>0.08</v>
      </c>
      <c r="BE87" s="67">
        <v>9788.0300000000007</v>
      </c>
      <c r="BF87" s="67">
        <v>4210.09</v>
      </c>
      <c r="BG87">
        <v>0.84389999999999998</v>
      </c>
      <c r="BH87">
        <v>0.49880000000000002</v>
      </c>
      <c r="BI87">
        <v>0.2702</v>
      </c>
      <c r="BJ87">
        <v>0.1767</v>
      </c>
      <c r="BK87">
        <v>3.7699999999999997E-2</v>
      </c>
      <c r="BL87">
        <v>1.66E-2</v>
      </c>
    </row>
    <row r="88" spans="1:64" x14ac:dyDescent="0.25">
      <c r="A88" t="s">
        <v>106</v>
      </c>
      <c r="B88">
        <v>47258</v>
      </c>
      <c r="C88">
        <v>49</v>
      </c>
      <c r="D88">
        <v>10.36</v>
      </c>
      <c r="E88">
        <v>507.78</v>
      </c>
      <c r="F88">
        <v>578.27</v>
      </c>
      <c r="G88">
        <v>1.0500000000000001E-2</v>
      </c>
      <c r="H88">
        <v>0</v>
      </c>
      <c r="I88">
        <v>1.23E-2</v>
      </c>
      <c r="J88">
        <v>0</v>
      </c>
      <c r="K88">
        <v>2.3E-2</v>
      </c>
      <c r="L88">
        <v>0.89370000000000005</v>
      </c>
      <c r="M88">
        <v>6.0499999999999998E-2</v>
      </c>
      <c r="N88">
        <v>0.2336</v>
      </c>
      <c r="O88">
        <v>0</v>
      </c>
      <c r="P88">
        <v>9.6699999999999994E-2</v>
      </c>
      <c r="Q88" s="67">
        <v>50903.3</v>
      </c>
      <c r="R88">
        <v>0.2041</v>
      </c>
      <c r="S88">
        <v>0.24490000000000001</v>
      </c>
      <c r="T88">
        <v>0.55100000000000005</v>
      </c>
      <c r="U88">
        <v>18.84</v>
      </c>
      <c r="V88">
        <v>5.5</v>
      </c>
      <c r="W88" s="67">
        <v>93416.73</v>
      </c>
      <c r="X88">
        <v>90.24</v>
      </c>
      <c r="Y88" s="67">
        <v>183214.8</v>
      </c>
      <c r="Z88">
        <v>0.89770000000000005</v>
      </c>
      <c r="AA88">
        <v>4.7399999999999998E-2</v>
      </c>
      <c r="AB88">
        <v>5.4899999999999997E-2</v>
      </c>
      <c r="AC88">
        <v>0.1023</v>
      </c>
      <c r="AD88">
        <v>183.21</v>
      </c>
      <c r="AE88" s="67">
        <v>4719.6400000000003</v>
      </c>
      <c r="AF88">
        <v>731.67</v>
      </c>
      <c r="AG88" s="67">
        <v>163134.19</v>
      </c>
      <c r="AH88">
        <v>454</v>
      </c>
      <c r="AI88" s="67">
        <v>34299</v>
      </c>
      <c r="AJ88" s="67">
        <v>53260.63</v>
      </c>
      <c r="AK88">
        <v>34.9</v>
      </c>
      <c r="AL88">
        <v>25.2</v>
      </c>
      <c r="AM88">
        <v>25.83</v>
      </c>
      <c r="AN88">
        <v>4.4000000000000004</v>
      </c>
      <c r="AO88" s="67">
        <v>1696.57</v>
      </c>
      <c r="AP88">
        <v>1.4202999999999999</v>
      </c>
      <c r="AQ88" s="67">
        <v>1796.13</v>
      </c>
      <c r="AR88" s="67">
        <v>1843.29</v>
      </c>
      <c r="AS88" s="67">
        <v>5550.83</v>
      </c>
      <c r="AT88">
        <v>447.53</v>
      </c>
      <c r="AU88">
        <v>500.71</v>
      </c>
      <c r="AV88" s="67">
        <v>10138.530000000001</v>
      </c>
      <c r="AW88" s="67">
        <v>4697.24</v>
      </c>
      <c r="AX88">
        <v>0.40989999999999999</v>
      </c>
      <c r="AY88" s="67">
        <v>4694.95</v>
      </c>
      <c r="AZ88">
        <v>0.40970000000000001</v>
      </c>
      <c r="BA88" s="67">
        <v>1622.85</v>
      </c>
      <c r="BB88">
        <v>0.1416</v>
      </c>
      <c r="BC88">
        <v>443.95</v>
      </c>
      <c r="BD88">
        <v>3.8699999999999998E-2</v>
      </c>
      <c r="BE88" s="67">
        <v>11458.98</v>
      </c>
      <c r="BF88" s="67">
        <v>5699.39</v>
      </c>
      <c r="BG88">
        <v>1.1487000000000001</v>
      </c>
      <c r="BH88">
        <v>0.57440000000000002</v>
      </c>
      <c r="BI88">
        <v>0.18740000000000001</v>
      </c>
      <c r="BJ88">
        <v>0.17730000000000001</v>
      </c>
      <c r="BK88">
        <v>4.48E-2</v>
      </c>
      <c r="BL88">
        <v>1.61E-2</v>
      </c>
    </row>
    <row r="89" spans="1:64" x14ac:dyDescent="0.25">
      <c r="A89" t="s">
        <v>107</v>
      </c>
      <c r="B89">
        <v>43729</v>
      </c>
      <c r="C89">
        <v>146</v>
      </c>
      <c r="D89">
        <v>19.11</v>
      </c>
      <c r="E89" s="67">
        <v>2790.24</v>
      </c>
      <c r="F89" s="67">
        <v>2638.02</v>
      </c>
      <c r="G89">
        <v>1.7899999999999999E-2</v>
      </c>
      <c r="H89">
        <v>6.1000000000000004E-3</v>
      </c>
      <c r="I89">
        <v>1.01E-2</v>
      </c>
      <c r="J89">
        <v>1.5E-3</v>
      </c>
      <c r="K89">
        <v>2.75E-2</v>
      </c>
      <c r="L89">
        <v>0.91759999999999997</v>
      </c>
      <c r="M89">
        <v>1.9300000000000001E-2</v>
      </c>
      <c r="N89">
        <v>0.42230000000000001</v>
      </c>
      <c r="O89">
        <v>2.0400000000000001E-2</v>
      </c>
      <c r="P89">
        <v>0.1797</v>
      </c>
      <c r="Q89" s="67">
        <v>51752.17</v>
      </c>
      <c r="R89">
        <v>0.20200000000000001</v>
      </c>
      <c r="S89">
        <v>0.15759999999999999</v>
      </c>
      <c r="T89">
        <v>0.64039999999999997</v>
      </c>
      <c r="U89">
        <v>16.489999999999998</v>
      </c>
      <c r="V89">
        <v>29</v>
      </c>
      <c r="W89" s="67">
        <v>67567.14</v>
      </c>
      <c r="X89">
        <v>96.13</v>
      </c>
      <c r="Y89" s="67">
        <v>136302</v>
      </c>
      <c r="Z89">
        <v>0.8508</v>
      </c>
      <c r="AA89">
        <v>0.12970000000000001</v>
      </c>
      <c r="AB89">
        <v>1.95E-2</v>
      </c>
      <c r="AC89">
        <v>0.1492</v>
      </c>
      <c r="AD89">
        <v>136.30000000000001</v>
      </c>
      <c r="AE89" s="67">
        <v>4522.8</v>
      </c>
      <c r="AF89">
        <v>649.88</v>
      </c>
      <c r="AG89" s="67">
        <v>132043.26999999999</v>
      </c>
      <c r="AH89">
        <v>327</v>
      </c>
      <c r="AI89" s="67">
        <v>30817</v>
      </c>
      <c r="AJ89" s="67">
        <v>46299.73</v>
      </c>
      <c r="AK89">
        <v>36.65</v>
      </c>
      <c r="AL89">
        <v>32.96</v>
      </c>
      <c r="AM89">
        <v>34.11</v>
      </c>
      <c r="AN89">
        <v>4.7</v>
      </c>
      <c r="AO89">
        <v>867.89</v>
      </c>
      <c r="AP89">
        <v>1.5606</v>
      </c>
      <c r="AQ89" s="67">
        <v>4448.6099999999997</v>
      </c>
      <c r="AR89" s="67">
        <v>1985.71</v>
      </c>
      <c r="AS89" s="67">
        <v>6738.5</v>
      </c>
      <c r="AT89">
        <v>796.23</v>
      </c>
      <c r="AU89">
        <v>295.29000000000002</v>
      </c>
      <c r="AV89" s="67">
        <v>14264.32</v>
      </c>
      <c r="AW89" s="67">
        <v>4166.9799999999996</v>
      </c>
      <c r="AX89">
        <v>0.3926</v>
      </c>
      <c r="AY89" s="67">
        <v>4423.2299999999996</v>
      </c>
      <c r="AZ89">
        <v>0.4168</v>
      </c>
      <c r="BA89">
        <v>897.18</v>
      </c>
      <c r="BB89">
        <v>8.4500000000000006E-2</v>
      </c>
      <c r="BC89" s="67">
        <v>1126.06</v>
      </c>
      <c r="BD89">
        <v>0.1061</v>
      </c>
      <c r="BE89" s="67">
        <v>10613.46</v>
      </c>
      <c r="BF89" s="67">
        <v>3157.32</v>
      </c>
      <c r="BG89">
        <v>0.81779999999999997</v>
      </c>
      <c r="BH89">
        <v>0.54259999999999997</v>
      </c>
      <c r="BI89">
        <v>0.26119999999999999</v>
      </c>
      <c r="BJ89">
        <v>0.1454</v>
      </c>
      <c r="BK89">
        <v>3.4299999999999997E-2</v>
      </c>
      <c r="BL89">
        <v>1.6500000000000001E-2</v>
      </c>
    </row>
    <row r="90" spans="1:64" x14ac:dyDescent="0.25">
      <c r="A90" t="s">
        <v>108</v>
      </c>
      <c r="B90">
        <v>47829</v>
      </c>
      <c r="C90">
        <v>64</v>
      </c>
      <c r="D90">
        <v>17.79</v>
      </c>
      <c r="E90" s="67">
        <v>1138.83</v>
      </c>
      <c r="F90" s="67">
        <v>1084.1099999999999</v>
      </c>
      <c r="G90">
        <v>8.3000000000000001E-3</v>
      </c>
      <c r="H90">
        <v>8.9999999999999998E-4</v>
      </c>
      <c r="I90">
        <v>1.2999999999999999E-3</v>
      </c>
      <c r="J90">
        <v>2.9999999999999997E-4</v>
      </c>
      <c r="K90">
        <v>8.0000000000000002E-3</v>
      </c>
      <c r="L90">
        <v>0.94210000000000005</v>
      </c>
      <c r="M90">
        <v>3.9E-2</v>
      </c>
      <c r="N90">
        <v>0.2011</v>
      </c>
      <c r="O90">
        <v>0</v>
      </c>
      <c r="P90">
        <v>0.1024</v>
      </c>
      <c r="Q90" s="67">
        <v>50275.55</v>
      </c>
      <c r="R90">
        <v>0.19719999999999999</v>
      </c>
      <c r="S90">
        <v>0.21129999999999999</v>
      </c>
      <c r="T90">
        <v>0.59150000000000003</v>
      </c>
      <c r="U90">
        <v>18.309999999999999</v>
      </c>
      <c r="V90">
        <v>5</v>
      </c>
      <c r="W90" s="67">
        <v>81863.600000000006</v>
      </c>
      <c r="X90">
        <v>216.71</v>
      </c>
      <c r="Y90" s="67">
        <v>116772.62</v>
      </c>
      <c r="Z90">
        <v>0.91759999999999997</v>
      </c>
      <c r="AA90">
        <v>5.8099999999999999E-2</v>
      </c>
      <c r="AB90">
        <v>2.4199999999999999E-2</v>
      </c>
      <c r="AC90">
        <v>8.2400000000000001E-2</v>
      </c>
      <c r="AD90">
        <v>116.77</v>
      </c>
      <c r="AE90" s="67">
        <v>2681.53</v>
      </c>
      <c r="AF90">
        <v>367.36</v>
      </c>
      <c r="AG90" s="67">
        <v>120728.74</v>
      </c>
      <c r="AH90">
        <v>275</v>
      </c>
      <c r="AI90" s="67">
        <v>39435</v>
      </c>
      <c r="AJ90" s="67">
        <v>53466.85</v>
      </c>
      <c r="AK90">
        <v>39</v>
      </c>
      <c r="AL90">
        <v>22.39</v>
      </c>
      <c r="AM90">
        <v>25.27</v>
      </c>
      <c r="AN90">
        <v>4.4000000000000004</v>
      </c>
      <c r="AO90">
        <v>945.65</v>
      </c>
      <c r="AP90">
        <v>1.0101</v>
      </c>
      <c r="AQ90" s="67">
        <v>1436.26</v>
      </c>
      <c r="AR90" s="67">
        <v>1781.8</v>
      </c>
      <c r="AS90" s="67">
        <v>5850.87</v>
      </c>
      <c r="AT90">
        <v>446.94</v>
      </c>
      <c r="AU90">
        <v>236.36</v>
      </c>
      <c r="AV90" s="67">
        <v>9752.23</v>
      </c>
      <c r="AW90" s="67">
        <v>5182.83</v>
      </c>
      <c r="AX90">
        <v>0.53779999999999994</v>
      </c>
      <c r="AY90" s="67">
        <v>3225.78</v>
      </c>
      <c r="AZ90">
        <v>0.3347</v>
      </c>
      <c r="BA90">
        <v>542.57000000000005</v>
      </c>
      <c r="BB90">
        <v>5.6300000000000003E-2</v>
      </c>
      <c r="BC90">
        <v>686.8</v>
      </c>
      <c r="BD90">
        <v>7.1300000000000002E-2</v>
      </c>
      <c r="BE90" s="67">
        <v>9637.98</v>
      </c>
      <c r="BF90" s="67">
        <v>3964.63</v>
      </c>
      <c r="BG90">
        <v>1.0568</v>
      </c>
      <c r="BH90">
        <v>0.52629999999999999</v>
      </c>
      <c r="BI90">
        <v>0.2258</v>
      </c>
      <c r="BJ90">
        <v>0.1434</v>
      </c>
      <c r="BK90">
        <v>3.7499999999999999E-2</v>
      </c>
      <c r="BL90">
        <v>6.6900000000000001E-2</v>
      </c>
    </row>
    <row r="91" spans="1:64" x14ac:dyDescent="0.25">
      <c r="A91" t="s">
        <v>109</v>
      </c>
      <c r="B91">
        <v>43737</v>
      </c>
      <c r="C91">
        <v>31</v>
      </c>
      <c r="D91">
        <v>257.43</v>
      </c>
      <c r="E91" s="67">
        <v>7980.3</v>
      </c>
      <c r="F91" s="67">
        <v>7756.47</v>
      </c>
      <c r="G91">
        <v>8.5699999999999998E-2</v>
      </c>
      <c r="H91">
        <v>5.0000000000000001E-4</v>
      </c>
      <c r="I91">
        <v>6.2399999999999997E-2</v>
      </c>
      <c r="J91">
        <v>2.3E-3</v>
      </c>
      <c r="K91">
        <v>2.1100000000000001E-2</v>
      </c>
      <c r="L91">
        <v>0.78810000000000002</v>
      </c>
      <c r="M91">
        <v>3.9899999999999998E-2</v>
      </c>
      <c r="N91">
        <v>0.14050000000000001</v>
      </c>
      <c r="O91">
        <v>1.95E-2</v>
      </c>
      <c r="P91">
        <v>0.125</v>
      </c>
      <c r="Q91" s="67">
        <v>61845.16</v>
      </c>
      <c r="R91">
        <v>0.21099999999999999</v>
      </c>
      <c r="S91">
        <v>0.1908</v>
      </c>
      <c r="T91">
        <v>0.59819999999999995</v>
      </c>
      <c r="U91">
        <v>19.329999999999998</v>
      </c>
      <c r="V91">
        <v>43</v>
      </c>
      <c r="W91" s="67">
        <v>83289.05</v>
      </c>
      <c r="X91">
        <v>185.5</v>
      </c>
      <c r="Y91" s="67">
        <v>208997.22</v>
      </c>
      <c r="Z91">
        <v>0.79679999999999995</v>
      </c>
      <c r="AA91">
        <v>0.18579999999999999</v>
      </c>
      <c r="AB91">
        <v>1.7399999999999999E-2</v>
      </c>
      <c r="AC91">
        <v>0.20319999999999999</v>
      </c>
      <c r="AD91">
        <v>209</v>
      </c>
      <c r="AE91" s="67">
        <v>9507.9599999999991</v>
      </c>
      <c r="AF91" s="67">
        <v>1157.73</v>
      </c>
      <c r="AG91" s="67">
        <v>219668.51</v>
      </c>
      <c r="AH91">
        <v>548</v>
      </c>
      <c r="AI91" s="67">
        <v>46647</v>
      </c>
      <c r="AJ91" s="67">
        <v>92204.73</v>
      </c>
      <c r="AK91">
        <v>73.97</v>
      </c>
      <c r="AL91">
        <v>44.81</v>
      </c>
      <c r="AM91">
        <v>45.74</v>
      </c>
      <c r="AN91">
        <v>5.25</v>
      </c>
      <c r="AO91">
        <v>0</v>
      </c>
      <c r="AP91">
        <v>0.58289999999999997</v>
      </c>
      <c r="AQ91" s="67">
        <v>1100.04</v>
      </c>
      <c r="AR91" s="67">
        <v>2098.54</v>
      </c>
      <c r="AS91" s="67">
        <v>6983</v>
      </c>
      <c r="AT91">
        <v>624.49</v>
      </c>
      <c r="AU91">
        <v>964.56</v>
      </c>
      <c r="AV91" s="67">
        <v>11770.63</v>
      </c>
      <c r="AW91" s="67">
        <v>2392.2399999999998</v>
      </c>
      <c r="AX91">
        <v>0.22539999999999999</v>
      </c>
      <c r="AY91" s="67">
        <v>6983.66</v>
      </c>
      <c r="AZ91">
        <v>0.65800000000000003</v>
      </c>
      <c r="BA91">
        <v>836.59</v>
      </c>
      <c r="BB91">
        <v>7.8799999999999995E-2</v>
      </c>
      <c r="BC91">
        <v>400.98</v>
      </c>
      <c r="BD91">
        <v>3.78E-2</v>
      </c>
      <c r="BE91" s="67">
        <v>10613.47</v>
      </c>
      <c r="BF91" s="67">
        <v>1232.72</v>
      </c>
      <c r="BG91">
        <v>0.10199999999999999</v>
      </c>
      <c r="BH91">
        <v>0.61709999999999998</v>
      </c>
      <c r="BI91">
        <v>0.29089999999999999</v>
      </c>
      <c r="BJ91">
        <v>5.7500000000000002E-2</v>
      </c>
      <c r="BK91">
        <v>2.5100000000000001E-2</v>
      </c>
      <c r="BL91">
        <v>9.2999999999999992E-3</v>
      </c>
    </row>
    <row r="92" spans="1:64" x14ac:dyDescent="0.25">
      <c r="A92" t="s">
        <v>110</v>
      </c>
      <c r="B92">
        <v>46714</v>
      </c>
      <c r="C92">
        <v>161</v>
      </c>
      <c r="D92">
        <v>6.94</v>
      </c>
      <c r="E92" s="67">
        <v>1118.08</v>
      </c>
      <c r="F92" s="67">
        <v>1091.1500000000001</v>
      </c>
      <c r="G92">
        <v>2.7000000000000001E-3</v>
      </c>
      <c r="H92">
        <v>0</v>
      </c>
      <c r="I92">
        <v>1.8E-3</v>
      </c>
      <c r="J92">
        <v>0</v>
      </c>
      <c r="K92">
        <v>3.3799999999999997E-2</v>
      </c>
      <c r="L92">
        <v>0.94450000000000001</v>
      </c>
      <c r="M92">
        <v>1.72E-2</v>
      </c>
      <c r="N92">
        <v>0.38590000000000002</v>
      </c>
      <c r="O92">
        <v>6.8999999999999999E-3</v>
      </c>
      <c r="P92">
        <v>0.1457</v>
      </c>
      <c r="Q92" s="67">
        <v>52671.41</v>
      </c>
      <c r="R92">
        <v>0.31180000000000002</v>
      </c>
      <c r="S92">
        <v>0.19350000000000001</v>
      </c>
      <c r="T92">
        <v>0.49459999999999998</v>
      </c>
      <c r="U92">
        <v>17.940000000000001</v>
      </c>
      <c r="V92">
        <v>12.22</v>
      </c>
      <c r="W92" s="67">
        <v>67395.23</v>
      </c>
      <c r="X92">
        <v>86.89</v>
      </c>
      <c r="Y92" s="67">
        <v>112651.67</v>
      </c>
      <c r="Z92">
        <v>0.90410000000000001</v>
      </c>
      <c r="AA92">
        <v>2.47E-2</v>
      </c>
      <c r="AB92">
        <v>7.1199999999999999E-2</v>
      </c>
      <c r="AC92">
        <v>9.5899999999999999E-2</v>
      </c>
      <c r="AD92">
        <v>112.65</v>
      </c>
      <c r="AE92" s="67">
        <v>3035.98</v>
      </c>
      <c r="AF92">
        <v>422.05</v>
      </c>
      <c r="AG92" s="67">
        <v>101013.98</v>
      </c>
      <c r="AH92">
        <v>154</v>
      </c>
      <c r="AI92" s="67">
        <v>33347</v>
      </c>
      <c r="AJ92" s="67">
        <v>45549.91</v>
      </c>
      <c r="AK92">
        <v>27.85</v>
      </c>
      <c r="AL92">
        <v>26.87</v>
      </c>
      <c r="AM92">
        <v>27.27</v>
      </c>
      <c r="AN92">
        <v>4.8</v>
      </c>
      <c r="AO92">
        <v>802.16</v>
      </c>
      <c r="AP92">
        <v>1.4332</v>
      </c>
      <c r="AQ92" s="67">
        <v>1614.07</v>
      </c>
      <c r="AR92" s="67">
        <v>2105.02</v>
      </c>
      <c r="AS92" s="67">
        <v>5682.35</v>
      </c>
      <c r="AT92">
        <v>308.70999999999998</v>
      </c>
      <c r="AU92">
        <v>290.14999999999998</v>
      </c>
      <c r="AV92" s="67">
        <v>10000.33</v>
      </c>
      <c r="AW92" s="67">
        <v>5747.34</v>
      </c>
      <c r="AX92">
        <v>0.55479999999999996</v>
      </c>
      <c r="AY92" s="67">
        <v>3115.76</v>
      </c>
      <c r="AZ92">
        <v>0.30070000000000002</v>
      </c>
      <c r="BA92">
        <v>849.54</v>
      </c>
      <c r="BB92">
        <v>8.2000000000000003E-2</v>
      </c>
      <c r="BC92">
        <v>647.53</v>
      </c>
      <c r="BD92">
        <v>6.25E-2</v>
      </c>
      <c r="BE92" s="67">
        <v>10360.17</v>
      </c>
      <c r="BF92" s="67">
        <v>4908.41</v>
      </c>
      <c r="BG92">
        <v>1.706</v>
      </c>
      <c r="BH92">
        <v>0.54290000000000005</v>
      </c>
      <c r="BI92">
        <v>0.2276</v>
      </c>
      <c r="BJ92">
        <v>0.1628</v>
      </c>
      <c r="BK92">
        <v>4.36E-2</v>
      </c>
      <c r="BL92">
        <v>2.3E-2</v>
      </c>
    </row>
    <row r="93" spans="1:64" x14ac:dyDescent="0.25">
      <c r="A93" t="s">
        <v>111</v>
      </c>
      <c r="B93">
        <v>45286</v>
      </c>
      <c r="C93">
        <v>12</v>
      </c>
      <c r="D93">
        <v>159.46</v>
      </c>
      <c r="E93" s="67">
        <v>1913.52</v>
      </c>
      <c r="F93" s="67">
        <v>1934.53</v>
      </c>
      <c r="G93">
        <v>1.1900000000000001E-2</v>
      </c>
      <c r="H93">
        <v>0</v>
      </c>
      <c r="I93">
        <v>9.4000000000000004E-3</v>
      </c>
      <c r="J93">
        <v>8.0000000000000004E-4</v>
      </c>
      <c r="K93">
        <v>1.4500000000000001E-2</v>
      </c>
      <c r="L93">
        <v>0.94650000000000001</v>
      </c>
      <c r="M93">
        <v>1.7000000000000001E-2</v>
      </c>
      <c r="N93">
        <v>3.7199999999999997E-2</v>
      </c>
      <c r="O93">
        <v>1.0500000000000001E-2</v>
      </c>
      <c r="P93">
        <v>0.108</v>
      </c>
      <c r="Q93" s="67">
        <v>67095.19</v>
      </c>
      <c r="R93">
        <v>0.1356</v>
      </c>
      <c r="S93">
        <v>0.15820000000000001</v>
      </c>
      <c r="T93">
        <v>0.70620000000000005</v>
      </c>
      <c r="U93">
        <v>17.84</v>
      </c>
      <c r="V93">
        <v>14.5</v>
      </c>
      <c r="W93" s="67">
        <v>96628.62</v>
      </c>
      <c r="X93">
        <v>131.97</v>
      </c>
      <c r="Y93" s="67">
        <v>262946.37</v>
      </c>
      <c r="Z93">
        <v>0.90939999999999999</v>
      </c>
      <c r="AA93">
        <v>7.5800000000000006E-2</v>
      </c>
      <c r="AB93">
        <v>1.47E-2</v>
      </c>
      <c r="AC93">
        <v>9.06E-2</v>
      </c>
      <c r="AD93">
        <v>262.95</v>
      </c>
      <c r="AE93" s="67">
        <v>13347.11</v>
      </c>
      <c r="AF93" s="67">
        <v>1748.68</v>
      </c>
      <c r="AG93" s="67">
        <v>280243.55</v>
      </c>
      <c r="AH93">
        <v>591</v>
      </c>
      <c r="AI93" s="67">
        <v>63041</v>
      </c>
      <c r="AJ93" s="67">
        <v>176577.23</v>
      </c>
      <c r="AK93">
        <v>110.45</v>
      </c>
      <c r="AL93">
        <v>49.3</v>
      </c>
      <c r="AM93">
        <v>56.69</v>
      </c>
      <c r="AN93">
        <v>4.5</v>
      </c>
      <c r="AO93">
        <v>0</v>
      </c>
      <c r="AP93">
        <v>0.58289999999999997</v>
      </c>
      <c r="AQ93" s="67">
        <v>1949.93</v>
      </c>
      <c r="AR93" s="67">
        <v>2255.6</v>
      </c>
      <c r="AS93" s="67">
        <v>7559.64</v>
      </c>
      <c r="AT93">
        <v>691.48</v>
      </c>
      <c r="AU93">
        <v>580.67999999999995</v>
      </c>
      <c r="AV93" s="67">
        <v>13037.3</v>
      </c>
      <c r="AW93" s="67">
        <v>2118.14</v>
      </c>
      <c r="AX93">
        <v>0.1583</v>
      </c>
      <c r="AY93" s="67">
        <v>10154.030000000001</v>
      </c>
      <c r="AZ93">
        <v>0.75890000000000002</v>
      </c>
      <c r="BA93">
        <v>863.96</v>
      </c>
      <c r="BB93">
        <v>6.4600000000000005E-2</v>
      </c>
      <c r="BC93">
        <v>243.62</v>
      </c>
      <c r="BD93">
        <v>1.8200000000000001E-2</v>
      </c>
      <c r="BE93" s="67">
        <v>13379.75</v>
      </c>
      <c r="BF93">
        <v>916.17</v>
      </c>
      <c r="BG93">
        <v>4.2900000000000001E-2</v>
      </c>
      <c r="BH93">
        <v>0.63260000000000005</v>
      </c>
      <c r="BI93">
        <v>0.2099</v>
      </c>
      <c r="BJ93">
        <v>0.1066</v>
      </c>
      <c r="BK93">
        <v>3.2099999999999997E-2</v>
      </c>
      <c r="BL93">
        <v>1.8800000000000001E-2</v>
      </c>
    </row>
    <row r="94" spans="1:64" x14ac:dyDescent="0.25">
      <c r="A94" t="s">
        <v>112</v>
      </c>
      <c r="B94">
        <v>50138</v>
      </c>
      <c r="C94">
        <v>26</v>
      </c>
      <c r="D94">
        <v>57.68</v>
      </c>
      <c r="E94" s="67">
        <v>1499.65</v>
      </c>
      <c r="F94" s="67">
        <v>1483.82</v>
      </c>
      <c r="G94">
        <v>2.7000000000000001E-3</v>
      </c>
      <c r="H94">
        <v>0</v>
      </c>
      <c r="I94">
        <v>4.7999999999999996E-3</v>
      </c>
      <c r="J94">
        <v>2.0000000000000001E-4</v>
      </c>
      <c r="K94">
        <v>6.1999999999999998E-3</v>
      </c>
      <c r="L94">
        <v>0.9728</v>
      </c>
      <c r="M94">
        <v>1.32E-2</v>
      </c>
      <c r="N94">
        <v>0.32279999999999998</v>
      </c>
      <c r="O94">
        <v>1.6999999999999999E-3</v>
      </c>
      <c r="P94">
        <v>0.12809999999999999</v>
      </c>
      <c r="Q94" s="67">
        <v>49943.1</v>
      </c>
      <c r="R94">
        <v>0.52890000000000004</v>
      </c>
      <c r="S94">
        <v>0.2397</v>
      </c>
      <c r="T94">
        <v>0.23139999999999999</v>
      </c>
      <c r="U94">
        <v>20.09</v>
      </c>
      <c r="V94">
        <v>11.04</v>
      </c>
      <c r="W94" s="67">
        <v>70267.990000000005</v>
      </c>
      <c r="X94">
        <v>131.97</v>
      </c>
      <c r="Y94" s="67">
        <v>114207.6</v>
      </c>
      <c r="Z94">
        <v>0.88060000000000005</v>
      </c>
      <c r="AA94">
        <v>9.9299999999999999E-2</v>
      </c>
      <c r="AB94">
        <v>2.01E-2</v>
      </c>
      <c r="AC94">
        <v>0.11940000000000001</v>
      </c>
      <c r="AD94">
        <v>114.21</v>
      </c>
      <c r="AE94" s="67">
        <v>4642.45</v>
      </c>
      <c r="AF94">
        <v>629.79</v>
      </c>
      <c r="AG94" s="67">
        <v>118124.96</v>
      </c>
      <c r="AH94">
        <v>263</v>
      </c>
      <c r="AI94" s="67">
        <v>33324</v>
      </c>
      <c r="AJ94" s="67">
        <v>48317.68</v>
      </c>
      <c r="AK94">
        <v>49.05</v>
      </c>
      <c r="AL94">
        <v>39.83</v>
      </c>
      <c r="AM94">
        <v>46.19</v>
      </c>
      <c r="AN94">
        <v>5.7</v>
      </c>
      <c r="AO94">
        <v>0</v>
      </c>
      <c r="AP94">
        <v>0.96560000000000001</v>
      </c>
      <c r="AQ94" s="67">
        <v>1065.48</v>
      </c>
      <c r="AR94" s="67">
        <v>2001.55</v>
      </c>
      <c r="AS94" s="67">
        <v>4997.26</v>
      </c>
      <c r="AT94">
        <v>461.67</v>
      </c>
      <c r="AU94">
        <v>733</v>
      </c>
      <c r="AV94" s="67">
        <v>9258.9699999999993</v>
      </c>
      <c r="AW94" s="67">
        <v>4824.17</v>
      </c>
      <c r="AX94">
        <v>0.5383</v>
      </c>
      <c r="AY94" s="67">
        <v>3031.81</v>
      </c>
      <c r="AZ94">
        <v>0.33829999999999999</v>
      </c>
      <c r="BA94">
        <v>696.22</v>
      </c>
      <c r="BB94">
        <v>7.7700000000000005E-2</v>
      </c>
      <c r="BC94">
        <v>409.36</v>
      </c>
      <c r="BD94">
        <v>4.5699999999999998E-2</v>
      </c>
      <c r="BE94" s="67">
        <v>8961.57</v>
      </c>
      <c r="BF94" s="67">
        <v>4014.65</v>
      </c>
      <c r="BG94">
        <v>1.0487</v>
      </c>
      <c r="BH94">
        <v>0.53259999999999996</v>
      </c>
      <c r="BI94">
        <v>0.24160000000000001</v>
      </c>
      <c r="BJ94">
        <v>0.111</v>
      </c>
      <c r="BK94">
        <v>5.3600000000000002E-2</v>
      </c>
      <c r="BL94">
        <v>6.13E-2</v>
      </c>
    </row>
    <row r="95" spans="1:64" x14ac:dyDescent="0.25">
      <c r="A95" t="s">
        <v>113</v>
      </c>
      <c r="B95">
        <v>47183</v>
      </c>
      <c r="C95">
        <v>75</v>
      </c>
      <c r="D95">
        <v>40.18</v>
      </c>
      <c r="E95" s="67">
        <v>3013.39</v>
      </c>
      <c r="F95" s="67">
        <v>2886.34</v>
      </c>
      <c r="G95">
        <v>8.9999999999999993E-3</v>
      </c>
      <c r="H95">
        <v>0</v>
      </c>
      <c r="I95">
        <v>7.6E-3</v>
      </c>
      <c r="J95">
        <v>2.3999999999999998E-3</v>
      </c>
      <c r="K95">
        <v>2.76E-2</v>
      </c>
      <c r="L95">
        <v>0.93640000000000001</v>
      </c>
      <c r="M95">
        <v>1.6899999999999998E-2</v>
      </c>
      <c r="N95">
        <v>0.15140000000000001</v>
      </c>
      <c r="O95">
        <v>1.03E-2</v>
      </c>
      <c r="P95">
        <v>0.1119</v>
      </c>
      <c r="Q95" s="67">
        <v>56370.38</v>
      </c>
      <c r="R95">
        <v>0.2626</v>
      </c>
      <c r="S95">
        <v>0.16669999999999999</v>
      </c>
      <c r="T95">
        <v>0.57069999999999999</v>
      </c>
      <c r="U95">
        <v>20.36</v>
      </c>
      <c r="V95">
        <v>15.14</v>
      </c>
      <c r="W95" s="67">
        <v>83729.39</v>
      </c>
      <c r="X95">
        <v>196.98</v>
      </c>
      <c r="Y95" s="67">
        <v>211428.16</v>
      </c>
      <c r="Z95">
        <v>0.83550000000000002</v>
      </c>
      <c r="AA95">
        <v>0.1346</v>
      </c>
      <c r="AB95">
        <v>2.9899999999999999E-2</v>
      </c>
      <c r="AC95">
        <v>0.16450000000000001</v>
      </c>
      <c r="AD95">
        <v>211.43</v>
      </c>
      <c r="AE95" s="67">
        <v>8410.1299999999992</v>
      </c>
      <c r="AF95">
        <v>837.34</v>
      </c>
      <c r="AG95" s="67">
        <v>220145.7</v>
      </c>
      <c r="AH95">
        <v>549</v>
      </c>
      <c r="AI95" s="67">
        <v>41846</v>
      </c>
      <c r="AJ95" s="67">
        <v>71139.679999999993</v>
      </c>
      <c r="AK95">
        <v>76.28</v>
      </c>
      <c r="AL95">
        <v>37.67</v>
      </c>
      <c r="AM95">
        <v>44.79</v>
      </c>
      <c r="AN95">
        <v>4.5</v>
      </c>
      <c r="AO95">
        <v>0</v>
      </c>
      <c r="AP95">
        <v>0.82440000000000002</v>
      </c>
      <c r="AQ95" s="67">
        <v>1664.73</v>
      </c>
      <c r="AR95" s="67">
        <v>2065.0700000000002</v>
      </c>
      <c r="AS95" s="67">
        <v>6070.52</v>
      </c>
      <c r="AT95">
        <v>665.46</v>
      </c>
      <c r="AU95">
        <v>282.55</v>
      </c>
      <c r="AV95" s="67">
        <v>10748.32</v>
      </c>
      <c r="AW95" s="67">
        <v>3164.92</v>
      </c>
      <c r="AX95">
        <v>0.28839999999999999</v>
      </c>
      <c r="AY95" s="67">
        <v>6461.55</v>
      </c>
      <c r="AZ95">
        <v>0.5887</v>
      </c>
      <c r="BA95">
        <v>904.36</v>
      </c>
      <c r="BB95">
        <v>8.2400000000000001E-2</v>
      </c>
      <c r="BC95">
        <v>444.84</v>
      </c>
      <c r="BD95">
        <v>4.0500000000000001E-2</v>
      </c>
      <c r="BE95" s="67">
        <v>10975.66</v>
      </c>
      <c r="BF95" s="67">
        <v>1509.36</v>
      </c>
      <c r="BG95">
        <v>0.18820000000000001</v>
      </c>
      <c r="BH95">
        <v>0.56850000000000001</v>
      </c>
      <c r="BI95">
        <v>0.22170000000000001</v>
      </c>
      <c r="BJ95">
        <v>0.1525</v>
      </c>
      <c r="BK95">
        <v>3.0700000000000002E-2</v>
      </c>
      <c r="BL95">
        <v>2.6599999999999999E-2</v>
      </c>
    </row>
    <row r="96" spans="1:64" x14ac:dyDescent="0.25">
      <c r="A96" t="s">
        <v>114</v>
      </c>
      <c r="B96">
        <v>45294</v>
      </c>
      <c r="C96">
        <v>31</v>
      </c>
      <c r="D96">
        <v>43.86</v>
      </c>
      <c r="E96" s="67">
        <v>1359.64</v>
      </c>
      <c r="F96" s="67">
        <v>1349.36</v>
      </c>
      <c r="G96">
        <v>4.1999999999999997E-3</v>
      </c>
      <c r="H96">
        <v>0</v>
      </c>
      <c r="I96">
        <v>1.4200000000000001E-2</v>
      </c>
      <c r="J96">
        <v>6.9999999999999999E-4</v>
      </c>
      <c r="K96">
        <v>9.7999999999999997E-3</v>
      </c>
      <c r="L96">
        <v>0.95420000000000005</v>
      </c>
      <c r="M96">
        <v>1.6799999999999999E-2</v>
      </c>
      <c r="N96">
        <v>0.46260000000000001</v>
      </c>
      <c r="O96">
        <v>0</v>
      </c>
      <c r="P96">
        <v>0.1638</v>
      </c>
      <c r="Q96" s="67">
        <v>49393.06</v>
      </c>
      <c r="R96">
        <v>0.29549999999999998</v>
      </c>
      <c r="S96">
        <v>0.20449999999999999</v>
      </c>
      <c r="T96">
        <v>0.5</v>
      </c>
      <c r="U96">
        <v>19.11</v>
      </c>
      <c r="V96">
        <v>10</v>
      </c>
      <c r="W96" s="67">
        <v>66047</v>
      </c>
      <c r="X96">
        <v>128.19999999999999</v>
      </c>
      <c r="Y96" s="67">
        <v>87876.81</v>
      </c>
      <c r="Z96">
        <v>0.84089999999999998</v>
      </c>
      <c r="AA96">
        <v>6.0100000000000001E-2</v>
      </c>
      <c r="AB96">
        <v>9.9000000000000005E-2</v>
      </c>
      <c r="AC96">
        <v>0.15909999999999999</v>
      </c>
      <c r="AD96">
        <v>87.88</v>
      </c>
      <c r="AE96" s="67">
        <v>1849.3</v>
      </c>
      <c r="AF96">
        <v>269.95999999999998</v>
      </c>
      <c r="AG96" s="67">
        <v>82076.66</v>
      </c>
      <c r="AH96">
        <v>75</v>
      </c>
      <c r="AI96" s="67">
        <v>30236</v>
      </c>
      <c r="AJ96" s="67">
        <v>47120.61</v>
      </c>
      <c r="AK96">
        <v>21.4</v>
      </c>
      <c r="AL96">
        <v>21</v>
      </c>
      <c r="AM96">
        <v>21.08</v>
      </c>
      <c r="AN96">
        <v>4.5</v>
      </c>
      <c r="AO96">
        <v>0</v>
      </c>
      <c r="AP96">
        <v>0.66010000000000002</v>
      </c>
      <c r="AQ96" s="67">
        <v>1430.08</v>
      </c>
      <c r="AR96" s="67">
        <v>2757.51</v>
      </c>
      <c r="AS96" s="67">
        <v>5451.79</v>
      </c>
      <c r="AT96">
        <v>431.11</v>
      </c>
      <c r="AU96">
        <v>567.84</v>
      </c>
      <c r="AV96" s="67">
        <v>10638.3</v>
      </c>
      <c r="AW96" s="67">
        <v>6232.62</v>
      </c>
      <c r="AX96">
        <v>0.64119999999999999</v>
      </c>
      <c r="AY96" s="67">
        <v>1410.3</v>
      </c>
      <c r="AZ96">
        <v>0.14510000000000001</v>
      </c>
      <c r="BA96">
        <v>963.7</v>
      </c>
      <c r="BB96">
        <v>9.9099999999999994E-2</v>
      </c>
      <c r="BC96" s="67">
        <v>1113.26</v>
      </c>
      <c r="BD96">
        <v>0.1145</v>
      </c>
      <c r="BE96" s="67">
        <v>9719.8700000000008</v>
      </c>
      <c r="BF96" s="67">
        <v>6407.04</v>
      </c>
      <c r="BG96">
        <v>2.2858999999999998</v>
      </c>
      <c r="BH96">
        <v>0.54139999999999999</v>
      </c>
      <c r="BI96">
        <v>0.21279999999999999</v>
      </c>
      <c r="BJ96">
        <v>0.19850000000000001</v>
      </c>
      <c r="BK96">
        <v>3.6299999999999999E-2</v>
      </c>
      <c r="BL96">
        <v>1.0999999999999999E-2</v>
      </c>
    </row>
    <row r="97" spans="1:64" x14ac:dyDescent="0.25">
      <c r="A97" t="s">
        <v>115</v>
      </c>
      <c r="B97">
        <v>43745</v>
      </c>
      <c r="C97">
        <v>25</v>
      </c>
      <c r="D97">
        <v>136.68</v>
      </c>
      <c r="E97" s="67">
        <v>3417.07</v>
      </c>
      <c r="F97" s="67">
        <v>2719.51</v>
      </c>
      <c r="G97">
        <v>5.5999999999999999E-3</v>
      </c>
      <c r="H97">
        <v>5.0000000000000001E-4</v>
      </c>
      <c r="I97">
        <v>6.9000000000000006E-2</v>
      </c>
      <c r="J97">
        <v>1.8E-3</v>
      </c>
      <c r="K97">
        <v>2.8199999999999999E-2</v>
      </c>
      <c r="L97">
        <v>0.77890000000000004</v>
      </c>
      <c r="M97">
        <v>0.11609999999999999</v>
      </c>
      <c r="N97">
        <v>0.73809999999999998</v>
      </c>
      <c r="O97">
        <v>2.9999999999999997E-4</v>
      </c>
      <c r="P97">
        <v>0.12280000000000001</v>
      </c>
      <c r="Q97" s="67">
        <v>53485.14</v>
      </c>
      <c r="R97">
        <v>0.27839999999999998</v>
      </c>
      <c r="S97">
        <v>0.125</v>
      </c>
      <c r="T97">
        <v>0.59660000000000002</v>
      </c>
      <c r="U97">
        <v>17.510000000000002</v>
      </c>
      <c r="V97">
        <v>37.11</v>
      </c>
      <c r="W97" s="67">
        <v>45294.84</v>
      </c>
      <c r="X97">
        <v>88.67</v>
      </c>
      <c r="Y97" s="67">
        <v>113358.03</v>
      </c>
      <c r="Z97">
        <v>0.64410000000000001</v>
      </c>
      <c r="AA97">
        <v>0.29289999999999999</v>
      </c>
      <c r="AB97">
        <v>6.2899999999999998E-2</v>
      </c>
      <c r="AC97">
        <v>0.35589999999999999</v>
      </c>
      <c r="AD97">
        <v>113.36</v>
      </c>
      <c r="AE97" s="67">
        <v>4317.74</v>
      </c>
      <c r="AF97">
        <v>494.72</v>
      </c>
      <c r="AG97" s="67">
        <v>119998.82</v>
      </c>
      <c r="AH97">
        <v>271</v>
      </c>
      <c r="AI97" s="67">
        <v>26628</v>
      </c>
      <c r="AJ97" s="67">
        <v>42062.62</v>
      </c>
      <c r="AK97">
        <v>55</v>
      </c>
      <c r="AL97">
        <v>35.409999999999997</v>
      </c>
      <c r="AM97">
        <v>40.36</v>
      </c>
      <c r="AN97">
        <v>3.5</v>
      </c>
      <c r="AO97">
        <v>0</v>
      </c>
      <c r="AP97">
        <v>0.84809999999999997</v>
      </c>
      <c r="AQ97" s="67">
        <v>1299.8699999999999</v>
      </c>
      <c r="AR97" s="67">
        <v>1852.75</v>
      </c>
      <c r="AS97" s="67">
        <v>6435.5</v>
      </c>
      <c r="AT97">
        <v>515.4</v>
      </c>
      <c r="AU97">
        <v>298.24</v>
      </c>
      <c r="AV97" s="67">
        <v>10401.77</v>
      </c>
      <c r="AW97" s="67">
        <v>5455.33</v>
      </c>
      <c r="AX97">
        <v>0.48630000000000001</v>
      </c>
      <c r="AY97" s="67">
        <v>3675.48</v>
      </c>
      <c r="AZ97">
        <v>0.3276</v>
      </c>
      <c r="BA97">
        <v>791.61</v>
      </c>
      <c r="BB97">
        <v>7.0599999999999996E-2</v>
      </c>
      <c r="BC97" s="67">
        <v>1296.74</v>
      </c>
      <c r="BD97">
        <v>0.11559999999999999</v>
      </c>
      <c r="BE97" s="67">
        <v>11219.17</v>
      </c>
      <c r="BF97" s="67">
        <v>2587.6999999999998</v>
      </c>
      <c r="BG97">
        <v>0.83509999999999995</v>
      </c>
      <c r="BH97">
        <v>0.49759999999999999</v>
      </c>
      <c r="BI97">
        <v>0.2225</v>
      </c>
      <c r="BJ97">
        <v>0.2437</v>
      </c>
      <c r="BK97">
        <v>1.6299999999999999E-2</v>
      </c>
      <c r="BL97">
        <v>1.9900000000000001E-2</v>
      </c>
    </row>
    <row r="98" spans="1:64" x14ac:dyDescent="0.25">
      <c r="A98" t="s">
        <v>116</v>
      </c>
      <c r="B98">
        <v>50534</v>
      </c>
      <c r="C98">
        <v>30</v>
      </c>
      <c r="D98">
        <v>47.33</v>
      </c>
      <c r="E98" s="67">
        <v>1419.84</v>
      </c>
      <c r="F98" s="67">
        <v>1330.38</v>
      </c>
      <c r="G98">
        <v>4.8999999999999998E-3</v>
      </c>
      <c r="H98">
        <v>0</v>
      </c>
      <c r="I98">
        <v>5.1999999999999998E-3</v>
      </c>
      <c r="J98">
        <v>4.3E-3</v>
      </c>
      <c r="K98">
        <v>1.9099999999999999E-2</v>
      </c>
      <c r="L98">
        <v>0.95499999999999996</v>
      </c>
      <c r="M98">
        <v>1.15E-2</v>
      </c>
      <c r="N98">
        <v>0.32179999999999997</v>
      </c>
      <c r="O98">
        <v>0</v>
      </c>
      <c r="P98">
        <v>9.9199999999999997E-2</v>
      </c>
      <c r="Q98" s="67">
        <v>55505.63</v>
      </c>
      <c r="R98">
        <v>0.58889999999999998</v>
      </c>
      <c r="S98">
        <v>0.1333</v>
      </c>
      <c r="T98">
        <v>0.27779999999999999</v>
      </c>
      <c r="U98">
        <v>23.69</v>
      </c>
      <c r="V98">
        <v>8</v>
      </c>
      <c r="W98" s="67">
        <v>73258.880000000005</v>
      </c>
      <c r="X98">
        <v>172.69</v>
      </c>
      <c r="Y98" s="67">
        <v>134448.23000000001</v>
      </c>
      <c r="Z98">
        <v>0.83699999999999997</v>
      </c>
      <c r="AA98">
        <v>6.2899999999999998E-2</v>
      </c>
      <c r="AB98">
        <v>0.10009999999999999</v>
      </c>
      <c r="AC98">
        <v>0.16300000000000001</v>
      </c>
      <c r="AD98">
        <v>134.44999999999999</v>
      </c>
      <c r="AE98" s="67">
        <v>3370.22</v>
      </c>
      <c r="AF98">
        <v>378.75</v>
      </c>
      <c r="AG98" s="67">
        <v>136947.31</v>
      </c>
      <c r="AH98">
        <v>355</v>
      </c>
      <c r="AI98" s="67">
        <v>34742</v>
      </c>
      <c r="AJ98" s="67">
        <v>51400.52</v>
      </c>
      <c r="AK98">
        <v>41.6</v>
      </c>
      <c r="AL98">
        <v>23.01</v>
      </c>
      <c r="AM98">
        <v>26.16</v>
      </c>
      <c r="AN98">
        <v>4.2</v>
      </c>
      <c r="AO98" s="67">
        <v>1248.22</v>
      </c>
      <c r="AP98">
        <v>1.1193</v>
      </c>
      <c r="AQ98" s="67">
        <v>1328.31</v>
      </c>
      <c r="AR98" s="67">
        <v>1743.85</v>
      </c>
      <c r="AS98" s="67">
        <v>5704.99</v>
      </c>
      <c r="AT98">
        <v>173.45</v>
      </c>
      <c r="AU98">
        <v>327.58999999999997</v>
      </c>
      <c r="AV98" s="67">
        <v>9278.17</v>
      </c>
      <c r="AW98" s="67">
        <v>4190.74</v>
      </c>
      <c r="AX98">
        <v>0.47060000000000002</v>
      </c>
      <c r="AY98" s="67">
        <v>4039.2</v>
      </c>
      <c r="AZ98">
        <v>0.4536</v>
      </c>
      <c r="BA98">
        <v>437.59</v>
      </c>
      <c r="BB98">
        <v>4.9099999999999998E-2</v>
      </c>
      <c r="BC98">
        <v>237.98</v>
      </c>
      <c r="BD98">
        <v>2.6700000000000002E-2</v>
      </c>
      <c r="BE98" s="67">
        <v>8905.51</v>
      </c>
      <c r="BF98" s="67">
        <v>3561.03</v>
      </c>
      <c r="BG98">
        <v>0.83089999999999997</v>
      </c>
      <c r="BH98">
        <v>0.5776</v>
      </c>
      <c r="BI98">
        <v>0.2339</v>
      </c>
      <c r="BJ98">
        <v>0.1195</v>
      </c>
      <c r="BK98">
        <v>4.24E-2</v>
      </c>
      <c r="BL98">
        <v>2.6499999999999999E-2</v>
      </c>
    </row>
    <row r="99" spans="1:64" x14ac:dyDescent="0.25">
      <c r="A99" t="s">
        <v>117</v>
      </c>
      <c r="B99">
        <v>43752</v>
      </c>
      <c r="C99">
        <v>91</v>
      </c>
      <c r="D99">
        <v>469.52</v>
      </c>
      <c r="E99" s="67">
        <v>42726.38</v>
      </c>
      <c r="F99" s="67">
        <v>30420.639999999999</v>
      </c>
      <c r="G99">
        <v>1.21E-2</v>
      </c>
      <c r="H99">
        <v>8.9999999999999998E-4</v>
      </c>
      <c r="I99">
        <v>0.63360000000000005</v>
      </c>
      <c r="J99">
        <v>1.1999999999999999E-3</v>
      </c>
      <c r="K99">
        <v>3.7999999999999999E-2</v>
      </c>
      <c r="L99">
        <v>0.25609999999999999</v>
      </c>
      <c r="M99">
        <v>5.8200000000000002E-2</v>
      </c>
      <c r="N99">
        <v>0.71689999999999998</v>
      </c>
      <c r="O99">
        <v>5.3800000000000001E-2</v>
      </c>
      <c r="P99">
        <v>0.1938</v>
      </c>
      <c r="Q99" s="67">
        <v>63080.57</v>
      </c>
      <c r="R99">
        <v>0.19109999999999999</v>
      </c>
      <c r="S99">
        <v>0.1166</v>
      </c>
      <c r="T99">
        <v>0.69230000000000003</v>
      </c>
      <c r="U99">
        <v>18.59</v>
      </c>
      <c r="V99">
        <v>238.6</v>
      </c>
      <c r="W99" s="67">
        <v>92453.18</v>
      </c>
      <c r="X99">
        <v>178.89</v>
      </c>
      <c r="Y99" s="67">
        <v>138695.51</v>
      </c>
      <c r="Z99">
        <v>0.60450000000000004</v>
      </c>
      <c r="AA99">
        <v>0.33100000000000002</v>
      </c>
      <c r="AB99">
        <v>6.4500000000000002E-2</v>
      </c>
      <c r="AC99">
        <v>0.39550000000000002</v>
      </c>
      <c r="AD99">
        <v>138.69999999999999</v>
      </c>
      <c r="AE99" s="67">
        <v>6550.27</v>
      </c>
      <c r="AF99">
        <v>596.67999999999995</v>
      </c>
      <c r="AG99" s="67">
        <v>148724.59</v>
      </c>
      <c r="AH99">
        <v>410</v>
      </c>
      <c r="AI99" s="67">
        <v>29081</v>
      </c>
      <c r="AJ99" s="67">
        <v>58255.199999999997</v>
      </c>
      <c r="AK99">
        <v>65.44</v>
      </c>
      <c r="AL99">
        <v>42.92</v>
      </c>
      <c r="AM99">
        <v>51.54</v>
      </c>
      <c r="AN99">
        <v>4.1900000000000004</v>
      </c>
      <c r="AO99">
        <v>0</v>
      </c>
      <c r="AP99">
        <v>0.97150000000000003</v>
      </c>
      <c r="AQ99" s="67">
        <v>1925.71</v>
      </c>
      <c r="AR99" s="67">
        <v>2901.24</v>
      </c>
      <c r="AS99" s="67">
        <v>7178.45</v>
      </c>
      <c r="AT99">
        <v>703.23</v>
      </c>
      <c r="AU99">
        <v>611.4</v>
      </c>
      <c r="AV99" s="67">
        <v>13320.04</v>
      </c>
      <c r="AW99" s="67">
        <v>5278.86</v>
      </c>
      <c r="AX99">
        <v>0.36880000000000002</v>
      </c>
      <c r="AY99" s="67">
        <v>6726.26</v>
      </c>
      <c r="AZ99">
        <v>0.47</v>
      </c>
      <c r="BA99">
        <v>705.63</v>
      </c>
      <c r="BB99">
        <v>4.9299999999999997E-2</v>
      </c>
      <c r="BC99" s="67">
        <v>1601.81</v>
      </c>
      <c r="BD99">
        <v>0.1119</v>
      </c>
      <c r="BE99" s="67">
        <v>14312.57</v>
      </c>
      <c r="BF99" s="67">
        <v>1882.21</v>
      </c>
      <c r="BG99">
        <v>0.3201</v>
      </c>
      <c r="BH99">
        <v>0.42809999999999998</v>
      </c>
      <c r="BI99">
        <v>0.16800000000000001</v>
      </c>
      <c r="BJ99">
        <v>0.37380000000000002</v>
      </c>
      <c r="BK99">
        <v>1.6500000000000001E-2</v>
      </c>
      <c r="BL99">
        <v>1.35E-2</v>
      </c>
    </row>
    <row r="100" spans="1:64" x14ac:dyDescent="0.25">
      <c r="A100" t="s">
        <v>118</v>
      </c>
      <c r="B100">
        <v>43760</v>
      </c>
      <c r="C100">
        <v>41</v>
      </c>
      <c r="D100">
        <v>53.29</v>
      </c>
      <c r="E100" s="67">
        <v>2184.96</v>
      </c>
      <c r="F100" s="67">
        <v>2058.37</v>
      </c>
      <c r="G100">
        <v>8.2000000000000007E-3</v>
      </c>
      <c r="H100">
        <v>1.9E-3</v>
      </c>
      <c r="I100">
        <v>9.4999999999999998E-3</v>
      </c>
      <c r="J100">
        <v>3.2000000000000002E-3</v>
      </c>
      <c r="K100">
        <v>1.84E-2</v>
      </c>
      <c r="L100">
        <v>0.90710000000000002</v>
      </c>
      <c r="M100">
        <v>5.1700000000000003E-2</v>
      </c>
      <c r="N100">
        <v>0.73660000000000003</v>
      </c>
      <c r="O100">
        <v>8.0000000000000004E-4</v>
      </c>
      <c r="P100">
        <v>0.1535</v>
      </c>
      <c r="Q100" s="67">
        <v>60633.84</v>
      </c>
      <c r="R100">
        <v>0.1628</v>
      </c>
      <c r="S100">
        <v>0.31780000000000003</v>
      </c>
      <c r="T100">
        <v>0.51939999999999997</v>
      </c>
      <c r="U100">
        <v>17.82</v>
      </c>
      <c r="V100">
        <v>16.62</v>
      </c>
      <c r="W100" s="67">
        <v>76722.02</v>
      </c>
      <c r="X100">
        <v>124.85</v>
      </c>
      <c r="Y100" s="67">
        <v>116789.36</v>
      </c>
      <c r="Z100">
        <v>0.73699999999999999</v>
      </c>
      <c r="AA100">
        <v>0.21160000000000001</v>
      </c>
      <c r="AB100">
        <v>5.1400000000000001E-2</v>
      </c>
      <c r="AC100">
        <v>0.26300000000000001</v>
      </c>
      <c r="AD100">
        <v>116.79</v>
      </c>
      <c r="AE100" s="67">
        <v>4298.28</v>
      </c>
      <c r="AF100">
        <v>620.95000000000005</v>
      </c>
      <c r="AG100" s="67">
        <v>116162.36</v>
      </c>
      <c r="AH100">
        <v>250</v>
      </c>
      <c r="AI100" s="67">
        <v>27822</v>
      </c>
      <c r="AJ100" s="67">
        <v>44049.1</v>
      </c>
      <c r="AK100">
        <v>53.59</v>
      </c>
      <c r="AL100">
        <v>33.99</v>
      </c>
      <c r="AM100">
        <v>42.53</v>
      </c>
      <c r="AN100">
        <v>3</v>
      </c>
      <c r="AO100">
        <v>722.12</v>
      </c>
      <c r="AP100">
        <v>1.556</v>
      </c>
      <c r="AQ100" s="67">
        <v>1588.54</v>
      </c>
      <c r="AR100" s="67">
        <v>1771.79</v>
      </c>
      <c r="AS100" s="67">
        <v>7075.75</v>
      </c>
      <c r="AT100">
        <v>488.77</v>
      </c>
      <c r="AU100" s="67">
        <v>1128.74</v>
      </c>
      <c r="AV100" s="67">
        <v>12053.62</v>
      </c>
      <c r="AW100" s="67">
        <v>5327.92</v>
      </c>
      <c r="AX100">
        <v>0.45929999999999999</v>
      </c>
      <c r="AY100" s="67">
        <v>4246.0200000000004</v>
      </c>
      <c r="AZ100">
        <v>0.36599999999999999</v>
      </c>
      <c r="BA100">
        <v>599.99</v>
      </c>
      <c r="BB100">
        <v>5.1700000000000003E-2</v>
      </c>
      <c r="BC100" s="67">
        <v>1426.98</v>
      </c>
      <c r="BD100">
        <v>0.123</v>
      </c>
      <c r="BE100" s="67">
        <v>11600.91</v>
      </c>
      <c r="BF100" s="67">
        <v>4123.6499999999996</v>
      </c>
      <c r="BG100">
        <v>1.3119000000000001</v>
      </c>
      <c r="BH100">
        <v>0.59709999999999996</v>
      </c>
      <c r="BI100">
        <v>0.23880000000000001</v>
      </c>
      <c r="BJ100">
        <v>0.1077</v>
      </c>
      <c r="BK100">
        <v>2.9000000000000001E-2</v>
      </c>
      <c r="BL100">
        <v>2.7300000000000001E-2</v>
      </c>
    </row>
    <row r="101" spans="1:64" x14ac:dyDescent="0.25">
      <c r="A101" t="s">
        <v>119</v>
      </c>
      <c r="B101">
        <v>46284</v>
      </c>
      <c r="C101">
        <v>38</v>
      </c>
      <c r="D101">
        <v>53.17</v>
      </c>
      <c r="E101" s="67">
        <v>2020.29</v>
      </c>
      <c r="F101" s="67">
        <v>2098.65</v>
      </c>
      <c r="G101">
        <v>6.8999999999999999E-3</v>
      </c>
      <c r="H101">
        <v>6.9999999999999999E-4</v>
      </c>
      <c r="I101">
        <v>3.3599999999999998E-2</v>
      </c>
      <c r="J101">
        <v>1.1000000000000001E-3</v>
      </c>
      <c r="K101">
        <v>1.67E-2</v>
      </c>
      <c r="L101">
        <v>0.89100000000000001</v>
      </c>
      <c r="M101">
        <v>5.0099999999999999E-2</v>
      </c>
      <c r="N101">
        <v>0.32540000000000002</v>
      </c>
      <c r="O101">
        <v>2.8999999999999998E-3</v>
      </c>
      <c r="P101">
        <v>0.1201</v>
      </c>
      <c r="Q101" s="67">
        <v>62609.279999999999</v>
      </c>
      <c r="R101">
        <v>0.14169999999999999</v>
      </c>
      <c r="S101">
        <v>0.126</v>
      </c>
      <c r="T101">
        <v>0.73229999999999995</v>
      </c>
      <c r="U101">
        <v>19.16</v>
      </c>
      <c r="V101">
        <v>11.94</v>
      </c>
      <c r="W101" s="67">
        <v>76748.259999999995</v>
      </c>
      <c r="X101">
        <v>162.96</v>
      </c>
      <c r="Y101" s="67">
        <v>160784.47</v>
      </c>
      <c r="Z101">
        <v>0.58679999999999999</v>
      </c>
      <c r="AA101">
        <v>0.3695</v>
      </c>
      <c r="AB101">
        <v>4.36E-2</v>
      </c>
      <c r="AC101">
        <v>0.41320000000000001</v>
      </c>
      <c r="AD101">
        <v>160.78</v>
      </c>
      <c r="AE101" s="67">
        <v>5159.6099999999997</v>
      </c>
      <c r="AF101">
        <v>444.17</v>
      </c>
      <c r="AG101" s="67">
        <v>172726.88</v>
      </c>
      <c r="AH101">
        <v>471</v>
      </c>
      <c r="AI101" s="67">
        <v>34302</v>
      </c>
      <c r="AJ101" s="67">
        <v>55584.02</v>
      </c>
      <c r="AK101">
        <v>42.5</v>
      </c>
      <c r="AL101">
        <v>31.15</v>
      </c>
      <c r="AM101">
        <v>32.35</v>
      </c>
      <c r="AN101">
        <v>6.6</v>
      </c>
      <c r="AO101">
        <v>0</v>
      </c>
      <c r="AP101">
        <v>0.81069999999999998</v>
      </c>
      <c r="AQ101" s="67">
        <v>1105.3499999999999</v>
      </c>
      <c r="AR101" s="67">
        <v>1646.5</v>
      </c>
      <c r="AS101" s="67">
        <v>5337.48</v>
      </c>
      <c r="AT101">
        <v>405.05</v>
      </c>
      <c r="AU101">
        <v>205.44</v>
      </c>
      <c r="AV101" s="67">
        <v>8699.81</v>
      </c>
      <c r="AW101" s="67">
        <v>3208.83</v>
      </c>
      <c r="AX101">
        <v>0.35799999999999998</v>
      </c>
      <c r="AY101" s="67">
        <v>3837.66</v>
      </c>
      <c r="AZ101">
        <v>0.42820000000000003</v>
      </c>
      <c r="BA101" s="67">
        <v>1331.39</v>
      </c>
      <c r="BB101">
        <v>0.14849999999999999</v>
      </c>
      <c r="BC101">
        <v>584.99</v>
      </c>
      <c r="BD101">
        <v>6.5299999999999997E-2</v>
      </c>
      <c r="BE101" s="67">
        <v>8962.8700000000008</v>
      </c>
      <c r="BF101" s="67">
        <v>2945.14</v>
      </c>
      <c r="BG101">
        <v>0.6492</v>
      </c>
      <c r="BH101">
        <v>0.57340000000000002</v>
      </c>
      <c r="BI101">
        <v>0.2303</v>
      </c>
      <c r="BJ101">
        <v>0.14380000000000001</v>
      </c>
      <c r="BK101">
        <v>3.4000000000000002E-2</v>
      </c>
      <c r="BL101">
        <v>1.8499999999999999E-2</v>
      </c>
    </row>
    <row r="102" spans="1:64" x14ac:dyDescent="0.25">
      <c r="A102" t="s">
        <v>120</v>
      </c>
      <c r="B102">
        <v>49601</v>
      </c>
      <c r="C102">
        <v>22</v>
      </c>
      <c r="D102">
        <v>23.85</v>
      </c>
      <c r="E102">
        <v>524.74</v>
      </c>
      <c r="F102">
        <v>597.82000000000005</v>
      </c>
      <c r="G102">
        <v>4.7999999999999996E-3</v>
      </c>
      <c r="H102">
        <v>0</v>
      </c>
      <c r="I102">
        <v>8.8000000000000005E-3</v>
      </c>
      <c r="J102">
        <v>3.2000000000000002E-3</v>
      </c>
      <c r="K102">
        <v>6.0000000000000001E-3</v>
      </c>
      <c r="L102">
        <v>0.97240000000000004</v>
      </c>
      <c r="M102">
        <v>4.7999999999999996E-3</v>
      </c>
      <c r="N102">
        <v>0.58860000000000001</v>
      </c>
      <c r="O102">
        <v>0</v>
      </c>
      <c r="P102">
        <v>0.16389999999999999</v>
      </c>
      <c r="Q102" s="67">
        <v>44779.02</v>
      </c>
      <c r="R102">
        <v>0.41510000000000002</v>
      </c>
      <c r="S102">
        <v>0.18870000000000001</v>
      </c>
      <c r="T102">
        <v>0.3962</v>
      </c>
      <c r="U102">
        <v>15.74</v>
      </c>
      <c r="V102">
        <v>4.7</v>
      </c>
      <c r="W102" s="67">
        <v>71472.259999999995</v>
      </c>
      <c r="X102">
        <v>107.2</v>
      </c>
      <c r="Y102" s="67">
        <v>105600.87</v>
      </c>
      <c r="Z102">
        <v>0.75009999999999999</v>
      </c>
      <c r="AA102">
        <v>0.1852</v>
      </c>
      <c r="AB102">
        <v>6.4600000000000005E-2</v>
      </c>
      <c r="AC102">
        <v>0.24990000000000001</v>
      </c>
      <c r="AD102">
        <v>105.6</v>
      </c>
      <c r="AE102" s="67">
        <v>2425.5500000000002</v>
      </c>
      <c r="AF102">
        <v>397.19</v>
      </c>
      <c r="AG102" s="67">
        <v>85712.24</v>
      </c>
      <c r="AH102">
        <v>87</v>
      </c>
      <c r="AI102" s="67">
        <v>31000</v>
      </c>
      <c r="AJ102" s="67">
        <v>46645.09</v>
      </c>
      <c r="AK102">
        <v>29.59</v>
      </c>
      <c r="AL102">
        <v>22</v>
      </c>
      <c r="AM102">
        <v>24.58</v>
      </c>
      <c r="AN102">
        <v>5.42</v>
      </c>
      <c r="AO102">
        <v>0</v>
      </c>
      <c r="AP102">
        <v>0.55789999999999995</v>
      </c>
      <c r="AQ102" s="67">
        <v>1342.24</v>
      </c>
      <c r="AR102" s="67">
        <v>1808.44</v>
      </c>
      <c r="AS102" s="67">
        <v>5054.8999999999996</v>
      </c>
      <c r="AT102">
        <v>473.39</v>
      </c>
      <c r="AU102">
        <v>409.29</v>
      </c>
      <c r="AV102" s="67">
        <v>9088.25</v>
      </c>
      <c r="AW102" s="67">
        <v>4989.92</v>
      </c>
      <c r="AX102">
        <v>0.4899</v>
      </c>
      <c r="AY102" s="67">
        <v>1544.72</v>
      </c>
      <c r="AZ102">
        <v>0.15160000000000001</v>
      </c>
      <c r="BA102" s="67">
        <v>2762.61</v>
      </c>
      <c r="BB102">
        <v>0.2712</v>
      </c>
      <c r="BC102">
        <v>888.92</v>
      </c>
      <c r="BD102">
        <v>8.7300000000000003E-2</v>
      </c>
      <c r="BE102" s="67">
        <v>10186.17</v>
      </c>
      <c r="BF102" s="67">
        <v>6384.74</v>
      </c>
      <c r="BG102">
        <v>1.8433999999999999</v>
      </c>
      <c r="BH102">
        <v>0.50119999999999998</v>
      </c>
      <c r="BI102">
        <v>0.18540000000000001</v>
      </c>
      <c r="BJ102">
        <v>0.26769999999999999</v>
      </c>
      <c r="BK102">
        <v>3.0200000000000001E-2</v>
      </c>
      <c r="BL102">
        <v>1.54E-2</v>
      </c>
    </row>
    <row r="103" spans="1:64" x14ac:dyDescent="0.25">
      <c r="A103" t="s">
        <v>121</v>
      </c>
      <c r="B103">
        <v>43778</v>
      </c>
      <c r="C103">
        <v>72</v>
      </c>
      <c r="D103">
        <v>29.43</v>
      </c>
      <c r="E103" s="67">
        <v>2118.75</v>
      </c>
      <c r="F103" s="67">
        <v>2105.17</v>
      </c>
      <c r="G103">
        <v>1.9E-3</v>
      </c>
      <c r="H103">
        <v>0</v>
      </c>
      <c r="I103">
        <v>1.2200000000000001E-2</v>
      </c>
      <c r="J103">
        <v>1.9E-3</v>
      </c>
      <c r="K103">
        <v>1.0999999999999999E-2</v>
      </c>
      <c r="L103">
        <v>0.94569999999999999</v>
      </c>
      <c r="M103">
        <v>2.7300000000000001E-2</v>
      </c>
      <c r="N103">
        <v>0.58620000000000005</v>
      </c>
      <c r="O103">
        <v>1E-3</v>
      </c>
      <c r="P103">
        <v>0.19670000000000001</v>
      </c>
      <c r="Q103" s="67">
        <v>45979.44</v>
      </c>
      <c r="R103">
        <v>0.30259999999999998</v>
      </c>
      <c r="S103">
        <v>0.1842</v>
      </c>
      <c r="T103">
        <v>0.51319999999999999</v>
      </c>
      <c r="U103">
        <v>15.46</v>
      </c>
      <c r="V103">
        <v>15.68</v>
      </c>
      <c r="W103" s="67">
        <v>61536.61</v>
      </c>
      <c r="X103">
        <v>130.72999999999999</v>
      </c>
      <c r="Y103" s="67">
        <v>72889.539999999994</v>
      </c>
      <c r="Z103">
        <v>0.77910000000000001</v>
      </c>
      <c r="AA103">
        <v>0.14069999999999999</v>
      </c>
      <c r="AB103">
        <v>8.0199999999999994E-2</v>
      </c>
      <c r="AC103">
        <v>0.22090000000000001</v>
      </c>
      <c r="AD103">
        <v>72.89</v>
      </c>
      <c r="AE103" s="67">
        <v>1888.73</v>
      </c>
      <c r="AF103">
        <v>252.75</v>
      </c>
      <c r="AG103" s="67">
        <v>66642.67</v>
      </c>
      <c r="AH103">
        <v>29</v>
      </c>
      <c r="AI103" s="67">
        <v>26593</v>
      </c>
      <c r="AJ103" s="67">
        <v>37423.82</v>
      </c>
      <c r="AK103">
        <v>30.4</v>
      </c>
      <c r="AL103">
        <v>25.35</v>
      </c>
      <c r="AM103">
        <v>26.49</v>
      </c>
      <c r="AN103">
        <v>4.2</v>
      </c>
      <c r="AO103">
        <v>0</v>
      </c>
      <c r="AP103">
        <v>0.8468</v>
      </c>
      <c r="AQ103">
        <v>892.22</v>
      </c>
      <c r="AR103" s="67">
        <v>1825.07</v>
      </c>
      <c r="AS103" s="67">
        <v>6087.11</v>
      </c>
      <c r="AT103">
        <v>507.99</v>
      </c>
      <c r="AU103">
        <v>222.37</v>
      </c>
      <c r="AV103" s="67">
        <v>9534.77</v>
      </c>
      <c r="AW103" s="67">
        <v>5945.41</v>
      </c>
      <c r="AX103">
        <v>0.67879999999999996</v>
      </c>
      <c r="AY103" s="67">
        <v>1281.4000000000001</v>
      </c>
      <c r="AZ103">
        <v>0.14630000000000001</v>
      </c>
      <c r="BA103">
        <v>700.84</v>
      </c>
      <c r="BB103">
        <v>0.08</v>
      </c>
      <c r="BC103">
        <v>831.62</v>
      </c>
      <c r="BD103">
        <v>9.4899999999999998E-2</v>
      </c>
      <c r="BE103" s="67">
        <v>8759.27</v>
      </c>
      <c r="BF103" s="67">
        <v>6444.41</v>
      </c>
      <c r="BG103">
        <v>3.1637</v>
      </c>
      <c r="BH103">
        <v>0.5605</v>
      </c>
      <c r="BI103">
        <v>0.26279999999999998</v>
      </c>
      <c r="BJ103">
        <v>0.13980000000000001</v>
      </c>
      <c r="BK103">
        <v>2.93E-2</v>
      </c>
      <c r="BL103">
        <v>7.7000000000000002E-3</v>
      </c>
    </row>
    <row r="104" spans="1:64" x14ac:dyDescent="0.25">
      <c r="A104" t="s">
        <v>122</v>
      </c>
      <c r="B104">
        <v>49411</v>
      </c>
      <c r="C104">
        <v>110</v>
      </c>
      <c r="D104">
        <v>15.48</v>
      </c>
      <c r="E104" s="67">
        <v>1702.81</v>
      </c>
      <c r="F104" s="67">
        <v>1698.53</v>
      </c>
      <c r="G104">
        <v>2.2000000000000001E-3</v>
      </c>
      <c r="H104">
        <v>6.9999999999999999E-4</v>
      </c>
      <c r="I104">
        <v>6.0000000000000001E-3</v>
      </c>
      <c r="J104">
        <v>2.0000000000000001E-4</v>
      </c>
      <c r="K104">
        <v>1.6199999999999999E-2</v>
      </c>
      <c r="L104">
        <v>0.96099999999999997</v>
      </c>
      <c r="M104">
        <v>1.3599999999999999E-2</v>
      </c>
      <c r="N104">
        <v>0.41049999999999998</v>
      </c>
      <c r="O104">
        <v>1.6999999999999999E-3</v>
      </c>
      <c r="P104">
        <v>0.15429999999999999</v>
      </c>
      <c r="Q104" s="67">
        <v>45842.559999999998</v>
      </c>
      <c r="R104">
        <v>0.25190000000000001</v>
      </c>
      <c r="S104">
        <v>0.22900000000000001</v>
      </c>
      <c r="T104">
        <v>0.51910000000000001</v>
      </c>
      <c r="U104">
        <v>17.57</v>
      </c>
      <c r="V104">
        <v>15</v>
      </c>
      <c r="W104" s="67">
        <v>53450.47</v>
      </c>
      <c r="X104">
        <v>110.29</v>
      </c>
      <c r="Y104" s="67">
        <v>111635.27</v>
      </c>
      <c r="Z104">
        <v>0.86280000000000001</v>
      </c>
      <c r="AA104">
        <v>6.2700000000000006E-2</v>
      </c>
      <c r="AB104">
        <v>7.4399999999999994E-2</v>
      </c>
      <c r="AC104">
        <v>0.13719999999999999</v>
      </c>
      <c r="AD104">
        <v>111.64</v>
      </c>
      <c r="AE104" s="67">
        <v>2816.18</v>
      </c>
      <c r="AF104">
        <v>387.74</v>
      </c>
      <c r="AG104" s="67">
        <v>114230.78</v>
      </c>
      <c r="AH104">
        <v>237</v>
      </c>
      <c r="AI104" s="67">
        <v>33122</v>
      </c>
      <c r="AJ104" s="67">
        <v>47413.39</v>
      </c>
      <c r="AK104">
        <v>49.9</v>
      </c>
      <c r="AL104">
        <v>22.77</v>
      </c>
      <c r="AM104">
        <v>29.73</v>
      </c>
      <c r="AN104">
        <v>4.2</v>
      </c>
      <c r="AO104">
        <v>652.39</v>
      </c>
      <c r="AP104">
        <v>0.96779999999999999</v>
      </c>
      <c r="AQ104">
        <v>960.01</v>
      </c>
      <c r="AR104" s="67">
        <v>2167.2399999999998</v>
      </c>
      <c r="AS104" s="67">
        <v>5514.15</v>
      </c>
      <c r="AT104">
        <v>365.9</v>
      </c>
      <c r="AU104">
        <v>240.78</v>
      </c>
      <c r="AV104" s="67">
        <v>9248.0499999999993</v>
      </c>
      <c r="AW104" s="67">
        <v>4808.6899999999996</v>
      </c>
      <c r="AX104">
        <v>0.5363</v>
      </c>
      <c r="AY104" s="67">
        <v>2604.87</v>
      </c>
      <c r="AZ104">
        <v>0.29049999999999998</v>
      </c>
      <c r="BA104">
        <v>938</v>
      </c>
      <c r="BB104">
        <v>0.1046</v>
      </c>
      <c r="BC104">
        <v>615.33000000000004</v>
      </c>
      <c r="BD104">
        <v>6.8599999999999994E-2</v>
      </c>
      <c r="BE104" s="67">
        <v>8966.89</v>
      </c>
      <c r="BF104" s="67">
        <v>5200.42</v>
      </c>
      <c r="BG104">
        <v>1.4602999999999999</v>
      </c>
      <c r="BH104">
        <v>0.53190000000000004</v>
      </c>
      <c r="BI104">
        <v>0.26900000000000002</v>
      </c>
      <c r="BJ104">
        <v>0.14580000000000001</v>
      </c>
      <c r="BK104">
        <v>3.95E-2</v>
      </c>
      <c r="BL104">
        <v>1.37E-2</v>
      </c>
    </row>
    <row r="105" spans="1:64" x14ac:dyDescent="0.25">
      <c r="A105" t="s">
        <v>123</v>
      </c>
      <c r="B105">
        <v>48132</v>
      </c>
      <c r="C105">
        <v>4</v>
      </c>
      <c r="D105">
        <v>298.68</v>
      </c>
      <c r="E105" s="67">
        <v>1194.72</v>
      </c>
      <c r="F105" s="67">
        <v>1724.65</v>
      </c>
      <c r="G105">
        <v>2.3E-3</v>
      </c>
      <c r="H105">
        <v>0</v>
      </c>
      <c r="I105">
        <v>0.1186</v>
      </c>
      <c r="J105">
        <v>3.3E-3</v>
      </c>
      <c r="K105">
        <v>0.29830000000000001</v>
      </c>
      <c r="L105">
        <v>0.4592</v>
      </c>
      <c r="M105">
        <v>0.1183</v>
      </c>
      <c r="N105">
        <v>0.63880000000000003</v>
      </c>
      <c r="O105">
        <v>1.6299999999999999E-2</v>
      </c>
      <c r="P105">
        <v>0.11070000000000001</v>
      </c>
      <c r="Q105" s="67">
        <v>58903.82</v>
      </c>
      <c r="R105">
        <v>0.35049999999999998</v>
      </c>
      <c r="S105">
        <v>0.25769999999999998</v>
      </c>
      <c r="T105">
        <v>0.39179999999999998</v>
      </c>
      <c r="U105">
        <v>21.77</v>
      </c>
      <c r="V105">
        <v>17.25</v>
      </c>
      <c r="W105" s="67">
        <v>74466.61</v>
      </c>
      <c r="X105">
        <v>67.8</v>
      </c>
      <c r="Y105" s="67">
        <v>67910.75</v>
      </c>
      <c r="Z105">
        <v>0.65390000000000004</v>
      </c>
      <c r="AA105">
        <v>0.30159999999999998</v>
      </c>
      <c r="AB105">
        <v>4.4499999999999998E-2</v>
      </c>
      <c r="AC105">
        <v>0.34610000000000002</v>
      </c>
      <c r="AD105">
        <v>67.91</v>
      </c>
      <c r="AE105" s="67">
        <v>2729.73</v>
      </c>
      <c r="AF105">
        <v>386.69</v>
      </c>
      <c r="AG105" s="67">
        <v>41740.15</v>
      </c>
      <c r="AH105">
        <v>1</v>
      </c>
      <c r="AI105" s="67">
        <v>22815</v>
      </c>
      <c r="AJ105" s="67">
        <v>33369.24</v>
      </c>
      <c r="AK105">
        <v>54.61</v>
      </c>
      <c r="AL105">
        <v>40.520000000000003</v>
      </c>
      <c r="AM105">
        <v>37.369999999999997</v>
      </c>
      <c r="AN105">
        <v>6.77</v>
      </c>
      <c r="AO105">
        <v>0</v>
      </c>
      <c r="AP105">
        <v>1.4881</v>
      </c>
      <c r="AQ105" s="67">
        <v>1186.97</v>
      </c>
      <c r="AR105" s="67">
        <v>1594.02</v>
      </c>
      <c r="AS105" s="67">
        <v>5356.53</v>
      </c>
      <c r="AT105">
        <v>427.11</v>
      </c>
      <c r="AU105">
        <v>72.900000000000006</v>
      </c>
      <c r="AV105" s="67">
        <v>8637.52</v>
      </c>
      <c r="AW105" s="67">
        <v>4375.2299999999996</v>
      </c>
      <c r="AX105">
        <v>0.48709999999999998</v>
      </c>
      <c r="AY105" s="67">
        <v>1476.79</v>
      </c>
      <c r="AZ105">
        <v>0.16439999999999999</v>
      </c>
      <c r="BA105" s="67">
        <v>2203.04</v>
      </c>
      <c r="BB105">
        <v>0.24529999999999999</v>
      </c>
      <c r="BC105">
        <v>927.4</v>
      </c>
      <c r="BD105">
        <v>0.1032</v>
      </c>
      <c r="BE105" s="67">
        <v>8982.4699999999993</v>
      </c>
      <c r="BF105" s="67">
        <v>8575.49</v>
      </c>
      <c r="BG105">
        <v>5.7339000000000002</v>
      </c>
      <c r="BH105">
        <v>0.58230000000000004</v>
      </c>
      <c r="BI105">
        <v>0.2054</v>
      </c>
      <c r="BJ105">
        <v>0.18099999999999999</v>
      </c>
      <c r="BK105">
        <v>2.0899999999999998E-2</v>
      </c>
      <c r="BL105">
        <v>1.04E-2</v>
      </c>
    </row>
    <row r="106" spans="1:64" x14ac:dyDescent="0.25">
      <c r="A106" t="s">
        <v>124</v>
      </c>
      <c r="B106">
        <v>46326</v>
      </c>
      <c r="C106">
        <v>78</v>
      </c>
      <c r="D106">
        <v>22.32</v>
      </c>
      <c r="E106" s="67">
        <v>1741.25</v>
      </c>
      <c r="F106" s="67">
        <v>1565.81</v>
      </c>
      <c r="G106">
        <v>2E-3</v>
      </c>
      <c r="H106">
        <v>0</v>
      </c>
      <c r="I106">
        <v>1.2999999999999999E-3</v>
      </c>
      <c r="J106">
        <v>1.9E-3</v>
      </c>
      <c r="K106">
        <v>7.7000000000000002E-3</v>
      </c>
      <c r="L106">
        <v>0.9617</v>
      </c>
      <c r="M106">
        <v>2.5399999999999999E-2</v>
      </c>
      <c r="N106">
        <v>0.46300000000000002</v>
      </c>
      <c r="O106">
        <v>0</v>
      </c>
      <c r="P106">
        <v>0.17050000000000001</v>
      </c>
      <c r="Q106" s="67">
        <v>52972.03</v>
      </c>
      <c r="R106">
        <v>0.2</v>
      </c>
      <c r="S106">
        <v>0.36359999999999998</v>
      </c>
      <c r="T106">
        <v>0.43640000000000001</v>
      </c>
      <c r="U106">
        <v>16.760000000000002</v>
      </c>
      <c r="V106">
        <v>7.73</v>
      </c>
      <c r="W106" s="67">
        <v>76866.009999999995</v>
      </c>
      <c r="X106">
        <v>218.08</v>
      </c>
      <c r="Y106" s="67">
        <v>160012.63</v>
      </c>
      <c r="Z106">
        <v>0.82730000000000004</v>
      </c>
      <c r="AA106">
        <v>0.1426</v>
      </c>
      <c r="AB106">
        <v>3.0099999999999998E-2</v>
      </c>
      <c r="AC106">
        <v>0.17269999999999999</v>
      </c>
      <c r="AD106">
        <v>160.01</v>
      </c>
      <c r="AE106" s="67">
        <v>3933.14</v>
      </c>
      <c r="AF106">
        <v>517.91999999999996</v>
      </c>
      <c r="AG106" s="67">
        <v>173495.09</v>
      </c>
      <c r="AH106">
        <v>472</v>
      </c>
      <c r="AI106" s="67">
        <v>35345</v>
      </c>
      <c r="AJ106" s="67">
        <v>55120.76</v>
      </c>
      <c r="AK106">
        <v>33.200000000000003</v>
      </c>
      <c r="AL106">
        <v>23.97</v>
      </c>
      <c r="AM106">
        <v>26.33</v>
      </c>
      <c r="AN106">
        <v>4.4000000000000004</v>
      </c>
      <c r="AO106" s="67">
        <v>1654.98</v>
      </c>
      <c r="AP106">
        <v>1.1820999999999999</v>
      </c>
      <c r="AQ106" s="67">
        <v>1184.5899999999999</v>
      </c>
      <c r="AR106" s="67">
        <v>2894.73</v>
      </c>
      <c r="AS106" s="67">
        <v>4845.51</v>
      </c>
      <c r="AT106">
        <v>457</v>
      </c>
      <c r="AU106">
        <v>66.41</v>
      </c>
      <c r="AV106" s="67">
        <v>9448.2099999999991</v>
      </c>
      <c r="AW106" s="67">
        <v>3738.99</v>
      </c>
      <c r="AX106">
        <v>0.3594</v>
      </c>
      <c r="AY106" s="67">
        <v>5038.34</v>
      </c>
      <c r="AZ106">
        <v>0.48420000000000002</v>
      </c>
      <c r="BA106">
        <v>986.92</v>
      </c>
      <c r="BB106">
        <v>9.4899999999999998E-2</v>
      </c>
      <c r="BC106">
        <v>640.29</v>
      </c>
      <c r="BD106">
        <v>6.1499999999999999E-2</v>
      </c>
      <c r="BE106" s="67">
        <v>10404.540000000001</v>
      </c>
      <c r="BF106" s="67">
        <v>2555.31</v>
      </c>
      <c r="BG106">
        <v>0.52170000000000005</v>
      </c>
      <c r="BH106">
        <v>0.441</v>
      </c>
      <c r="BI106">
        <v>0.18129999999999999</v>
      </c>
      <c r="BJ106">
        <v>0.33410000000000001</v>
      </c>
      <c r="BK106">
        <v>3.0599999999999999E-2</v>
      </c>
      <c r="BL106">
        <v>1.29E-2</v>
      </c>
    </row>
    <row r="107" spans="1:64" x14ac:dyDescent="0.25">
      <c r="A107" t="s">
        <v>125</v>
      </c>
      <c r="B107">
        <v>43794</v>
      </c>
      <c r="C107">
        <v>10</v>
      </c>
      <c r="D107">
        <v>623.66</v>
      </c>
      <c r="E107" s="67">
        <v>6236.57</v>
      </c>
      <c r="F107" s="67">
        <v>5638.01</v>
      </c>
      <c r="G107">
        <v>1.7600000000000001E-2</v>
      </c>
      <c r="H107">
        <v>2.0000000000000001E-4</v>
      </c>
      <c r="I107">
        <v>0.73199999999999998</v>
      </c>
      <c r="J107">
        <v>4.0000000000000002E-4</v>
      </c>
      <c r="K107">
        <v>2.5399999999999999E-2</v>
      </c>
      <c r="L107">
        <v>0.17219999999999999</v>
      </c>
      <c r="M107">
        <v>5.2299999999999999E-2</v>
      </c>
      <c r="N107">
        <v>0.68140000000000001</v>
      </c>
      <c r="O107">
        <v>2.1100000000000001E-2</v>
      </c>
      <c r="P107">
        <v>0.17419999999999999</v>
      </c>
      <c r="Q107" s="67">
        <v>71347.34</v>
      </c>
      <c r="R107">
        <v>0.3579</v>
      </c>
      <c r="S107">
        <v>0.20660000000000001</v>
      </c>
      <c r="T107">
        <v>0.43540000000000001</v>
      </c>
      <c r="U107">
        <v>14.74</v>
      </c>
      <c r="V107">
        <v>52.75</v>
      </c>
      <c r="W107" s="67">
        <v>95062.48</v>
      </c>
      <c r="X107">
        <v>118.23</v>
      </c>
      <c r="Y107" s="67">
        <v>173935.59</v>
      </c>
      <c r="Z107">
        <v>0.82679999999999998</v>
      </c>
      <c r="AA107">
        <v>0.158</v>
      </c>
      <c r="AB107">
        <v>1.52E-2</v>
      </c>
      <c r="AC107">
        <v>0.17319999999999999</v>
      </c>
      <c r="AD107">
        <v>173.94</v>
      </c>
      <c r="AE107" s="67">
        <v>12770.16</v>
      </c>
      <c r="AF107" s="67">
        <v>1611.1</v>
      </c>
      <c r="AG107" s="67">
        <v>189248.12</v>
      </c>
      <c r="AH107">
        <v>508</v>
      </c>
      <c r="AI107" s="67">
        <v>38413</v>
      </c>
      <c r="AJ107" s="67">
        <v>73648.33</v>
      </c>
      <c r="AK107">
        <v>139.19999999999999</v>
      </c>
      <c r="AL107">
        <v>70.430000000000007</v>
      </c>
      <c r="AM107">
        <v>82.7</v>
      </c>
      <c r="AN107">
        <v>4.45</v>
      </c>
      <c r="AO107">
        <v>0</v>
      </c>
      <c r="AP107">
        <v>1.3433999999999999</v>
      </c>
      <c r="AQ107" s="67">
        <v>3311.83</v>
      </c>
      <c r="AR107" s="67">
        <v>3546.81</v>
      </c>
      <c r="AS107" s="67">
        <v>9307.83</v>
      </c>
      <c r="AT107" s="67">
        <v>1171.1199999999999</v>
      </c>
      <c r="AU107">
        <v>623.79999999999995</v>
      </c>
      <c r="AV107" s="67">
        <v>17961.39</v>
      </c>
      <c r="AW107" s="67">
        <v>4443.87</v>
      </c>
      <c r="AX107">
        <v>0.26740000000000003</v>
      </c>
      <c r="AY107" s="67">
        <v>10003.52</v>
      </c>
      <c r="AZ107">
        <v>0.60199999999999998</v>
      </c>
      <c r="BA107">
        <v>938.02</v>
      </c>
      <c r="BB107">
        <v>5.6500000000000002E-2</v>
      </c>
      <c r="BC107" s="67">
        <v>1231.25</v>
      </c>
      <c r="BD107">
        <v>7.4099999999999999E-2</v>
      </c>
      <c r="BE107" s="67">
        <v>16616.66</v>
      </c>
      <c r="BF107" s="67">
        <v>2383.25</v>
      </c>
      <c r="BG107">
        <v>0.2447</v>
      </c>
      <c r="BH107">
        <v>0.56279999999999997</v>
      </c>
      <c r="BI107">
        <v>0.2334</v>
      </c>
      <c r="BJ107">
        <v>0.15529999999999999</v>
      </c>
      <c r="BK107">
        <v>2.64E-2</v>
      </c>
      <c r="BL107">
        <v>2.2200000000000001E-2</v>
      </c>
    </row>
    <row r="108" spans="1:64" x14ac:dyDescent="0.25">
      <c r="A108" t="s">
        <v>126</v>
      </c>
      <c r="B108">
        <v>43786</v>
      </c>
      <c r="C108">
        <v>79</v>
      </c>
      <c r="D108">
        <v>706.3</v>
      </c>
      <c r="E108" s="67">
        <v>55798.07</v>
      </c>
      <c r="F108" s="67">
        <v>37966.85</v>
      </c>
      <c r="G108">
        <v>1.0500000000000001E-2</v>
      </c>
      <c r="H108">
        <v>5.0000000000000001E-4</v>
      </c>
      <c r="I108">
        <v>0.6633</v>
      </c>
      <c r="J108">
        <v>1.6999999999999999E-3</v>
      </c>
      <c r="K108">
        <v>0.14810000000000001</v>
      </c>
      <c r="L108">
        <v>0.1487</v>
      </c>
      <c r="M108">
        <v>2.7300000000000001E-2</v>
      </c>
      <c r="N108">
        <v>0.99990000000000001</v>
      </c>
      <c r="O108">
        <v>7.51E-2</v>
      </c>
      <c r="P108">
        <v>0.23899999999999999</v>
      </c>
      <c r="Q108" s="67">
        <v>70466.02</v>
      </c>
      <c r="R108">
        <v>7.4499999999999997E-2</v>
      </c>
      <c r="S108">
        <v>0.1023</v>
      </c>
      <c r="T108">
        <v>0.82330000000000003</v>
      </c>
      <c r="U108">
        <v>21.79</v>
      </c>
      <c r="V108">
        <v>408</v>
      </c>
      <c r="W108" s="67">
        <v>75776.75</v>
      </c>
      <c r="X108">
        <v>136.75</v>
      </c>
      <c r="Y108" s="67">
        <v>88837.28</v>
      </c>
      <c r="Z108">
        <v>0.43280000000000002</v>
      </c>
      <c r="AA108">
        <v>0.50660000000000005</v>
      </c>
      <c r="AB108">
        <v>6.0600000000000001E-2</v>
      </c>
      <c r="AC108">
        <v>0.56720000000000004</v>
      </c>
      <c r="AD108">
        <v>88.84</v>
      </c>
      <c r="AE108" s="67">
        <v>4567.1099999999997</v>
      </c>
      <c r="AF108">
        <v>373.77</v>
      </c>
      <c r="AG108" s="67">
        <v>89676.95</v>
      </c>
      <c r="AH108">
        <v>106</v>
      </c>
      <c r="AI108" s="67">
        <v>22945</v>
      </c>
      <c r="AJ108" s="67">
        <v>35997.629999999997</v>
      </c>
      <c r="AK108">
        <v>73.2</v>
      </c>
      <c r="AL108">
        <v>45.83</v>
      </c>
      <c r="AM108">
        <v>53.57</v>
      </c>
      <c r="AN108">
        <v>4</v>
      </c>
      <c r="AO108">
        <v>0</v>
      </c>
      <c r="AP108">
        <v>1.1637</v>
      </c>
      <c r="AQ108" s="67">
        <v>1933.08</v>
      </c>
      <c r="AR108" s="67">
        <v>3069.15</v>
      </c>
      <c r="AS108" s="67">
        <v>8972.09</v>
      </c>
      <c r="AT108">
        <v>877.15</v>
      </c>
      <c r="AU108">
        <v>799.8</v>
      </c>
      <c r="AV108" s="67">
        <v>15651.27</v>
      </c>
      <c r="AW108" s="67">
        <v>9275.4</v>
      </c>
      <c r="AX108">
        <v>0.57330000000000003</v>
      </c>
      <c r="AY108" s="67">
        <v>4134.08</v>
      </c>
      <c r="AZ108">
        <v>0.2555</v>
      </c>
      <c r="BA108">
        <v>484.94</v>
      </c>
      <c r="BB108">
        <v>0.03</v>
      </c>
      <c r="BC108" s="67">
        <v>2284.9699999999998</v>
      </c>
      <c r="BD108">
        <v>0.14119999999999999</v>
      </c>
      <c r="BE108" s="67">
        <v>16179.4</v>
      </c>
      <c r="BF108" s="67">
        <v>4780.1499999999996</v>
      </c>
      <c r="BG108">
        <v>2.2534000000000001</v>
      </c>
      <c r="BH108">
        <v>0.44629999999999997</v>
      </c>
      <c r="BI108">
        <v>0.18079999999999999</v>
      </c>
      <c r="BJ108">
        <v>0.34499999999999997</v>
      </c>
      <c r="BK108">
        <v>1.7899999999999999E-2</v>
      </c>
      <c r="BL108">
        <v>0.01</v>
      </c>
    </row>
    <row r="109" spans="1:64" x14ac:dyDescent="0.25">
      <c r="A109" t="s">
        <v>127</v>
      </c>
      <c r="B109">
        <v>46391</v>
      </c>
      <c r="C109">
        <v>127</v>
      </c>
      <c r="D109">
        <v>14.09</v>
      </c>
      <c r="E109" s="67">
        <v>1789.57</v>
      </c>
      <c r="F109" s="67">
        <v>1839.85</v>
      </c>
      <c r="G109">
        <v>4.0000000000000001E-3</v>
      </c>
      <c r="H109">
        <v>0</v>
      </c>
      <c r="I109">
        <v>1.1999999999999999E-3</v>
      </c>
      <c r="J109">
        <v>8.0000000000000004E-4</v>
      </c>
      <c r="K109">
        <v>1.8499999999999999E-2</v>
      </c>
      <c r="L109">
        <v>0.9657</v>
      </c>
      <c r="M109">
        <v>9.7999999999999997E-3</v>
      </c>
      <c r="N109">
        <v>0.27610000000000001</v>
      </c>
      <c r="O109">
        <v>0</v>
      </c>
      <c r="P109">
        <v>0.112</v>
      </c>
      <c r="Q109" s="67">
        <v>51940.52</v>
      </c>
      <c r="R109">
        <v>0.1651</v>
      </c>
      <c r="S109">
        <v>0.17430000000000001</v>
      </c>
      <c r="T109">
        <v>0.66059999999999997</v>
      </c>
      <c r="U109">
        <v>18.71</v>
      </c>
      <c r="V109">
        <v>13.33</v>
      </c>
      <c r="W109" s="67">
        <v>69068.740000000005</v>
      </c>
      <c r="X109">
        <v>131.58000000000001</v>
      </c>
      <c r="Y109" s="67">
        <v>132125.29999999999</v>
      </c>
      <c r="Z109">
        <v>0.88119999999999998</v>
      </c>
      <c r="AA109">
        <v>3.1399999999999997E-2</v>
      </c>
      <c r="AB109">
        <v>8.7400000000000005E-2</v>
      </c>
      <c r="AC109">
        <v>0.1188</v>
      </c>
      <c r="AD109">
        <v>132.13</v>
      </c>
      <c r="AE109" s="67">
        <v>3165.58</v>
      </c>
      <c r="AF109">
        <v>394.07</v>
      </c>
      <c r="AG109" s="67">
        <v>135490.82</v>
      </c>
      <c r="AH109">
        <v>347</v>
      </c>
      <c r="AI109" s="67">
        <v>38953</v>
      </c>
      <c r="AJ109" s="67">
        <v>57552.81</v>
      </c>
      <c r="AK109">
        <v>30.2</v>
      </c>
      <c r="AL109">
        <v>23.35</v>
      </c>
      <c r="AM109">
        <v>23.55</v>
      </c>
      <c r="AN109">
        <v>4.2</v>
      </c>
      <c r="AO109">
        <v>0</v>
      </c>
      <c r="AP109">
        <v>0.71079999999999999</v>
      </c>
      <c r="AQ109">
        <v>852.01</v>
      </c>
      <c r="AR109" s="67">
        <v>1868.22</v>
      </c>
      <c r="AS109" s="67">
        <v>5411.73</v>
      </c>
      <c r="AT109">
        <v>512.32000000000005</v>
      </c>
      <c r="AU109">
        <v>244.13</v>
      </c>
      <c r="AV109" s="67">
        <v>8888.43</v>
      </c>
      <c r="AW109" s="67">
        <v>4722.4799999999996</v>
      </c>
      <c r="AX109">
        <v>0.5544</v>
      </c>
      <c r="AY109" s="67">
        <v>2315.62</v>
      </c>
      <c r="AZ109">
        <v>0.27179999999999999</v>
      </c>
      <c r="BA109" s="67">
        <v>1079.24</v>
      </c>
      <c r="BB109">
        <v>0.12670000000000001</v>
      </c>
      <c r="BC109">
        <v>401.06</v>
      </c>
      <c r="BD109">
        <v>4.7100000000000003E-2</v>
      </c>
      <c r="BE109" s="67">
        <v>8518.4</v>
      </c>
      <c r="BF109" s="67">
        <v>5005.99</v>
      </c>
      <c r="BG109">
        <v>1.1468</v>
      </c>
      <c r="BH109">
        <v>0.56359999999999999</v>
      </c>
      <c r="BI109">
        <v>0.22239999999999999</v>
      </c>
      <c r="BJ109">
        <v>0.16450000000000001</v>
      </c>
      <c r="BK109">
        <v>3.9100000000000003E-2</v>
      </c>
      <c r="BL109">
        <v>1.04E-2</v>
      </c>
    </row>
    <row r="110" spans="1:64" x14ac:dyDescent="0.25">
      <c r="A110" t="s">
        <v>128</v>
      </c>
      <c r="B110">
        <v>48488</v>
      </c>
      <c r="C110">
        <v>117</v>
      </c>
      <c r="D110">
        <v>22.92</v>
      </c>
      <c r="E110" s="67">
        <v>2682.1</v>
      </c>
      <c r="F110" s="67">
        <v>2524.67</v>
      </c>
      <c r="G110">
        <v>4.0000000000000001E-3</v>
      </c>
      <c r="H110">
        <v>0</v>
      </c>
      <c r="I110">
        <v>6.3E-3</v>
      </c>
      <c r="J110">
        <v>1.9E-3</v>
      </c>
      <c r="K110">
        <v>1.2999999999999999E-2</v>
      </c>
      <c r="L110">
        <v>0.9546</v>
      </c>
      <c r="M110">
        <v>2.0199999999999999E-2</v>
      </c>
      <c r="N110">
        <v>0.31659999999999999</v>
      </c>
      <c r="O110">
        <v>1E-3</v>
      </c>
      <c r="P110">
        <v>0.11409999999999999</v>
      </c>
      <c r="Q110" s="67">
        <v>60141.68</v>
      </c>
      <c r="R110">
        <v>0.24049999999999999</v>
      </c>
      <c r="S110">
        <v>0.2215</v>
      </c>
      <c r="T110">
        <v>0.53800000000000003</v>
      </c>
      <c r="U110">
        <v>18.12</v>
      </c>
      <c r="V110">
        <v>17.3</v>
      </c>
      <c r="W110" s="67">
        <v>68774.740000000005</v>
      </c>
      <c r="X110">
        <v>146.51</v>
      </c>
      <c r="Y110" s="67">
        <v>177464.17</v>
      </c>
      <c r="Z110">
        <v>0.84289999999999998</v>
      </c>
      <c r="AA110">
        <v>0.13550000000000001</v>
      </c>
      <c r="AB110">
        <v>2.1600000000000001E-2</v>
      </c>
      <c r="AC110">
        <v>0.15709999999999999</v>
      </c>
      <c r="AD110">
        <v>177.46</v>
      </c>
      <c r="AE110" s="67">
        <v>5373.86</v>
      </c>
      <c r="AF110">
        <v>679.77</v>
      </c>
      <c r="AG110" s="67">
        <v>183310.51</v>
      </c>
      <c r="AH110">
        <v>495</v>
      </c>
      <c r="AI110" s="67">
        <v>34925</v>
      </c>
      <c r="AJ110" s="67">
        <v>51474.59</v>
      </c>
      <c r="AK110">
        <v>56.55</v>
      </c>
      <c r="AL110">
        <v>29.55</v>
      </c>
      <c r="AM110">
        <v>30.67</v>
      </c>
      <c r="AN110">
        <v>4.5</v>
      </c>
      <c r="AO110">
        <v>773.88</v>
      </c>
      <c r="AP110">
        <v>1.2275</v>
      </c>
      <c r="AQ110" s="67">
        <v>1104.5999999999999</v>
      </c>
      <c r="AR110" s="67">
        <v>2093.41</v>
      </c>
      <c r="AS110" s="67">
        <v>6221.6</v>
      </c>
      <c r="AT110">
        <v>635.67999999999995</v>
      </c>
      <c r="AU110">
        <v>288.89999999999998</v>
      </c>
      <c r="AV110" s="67">
        <v>10344.17</v>
      </c>
      <c r="AW110" s="67">
        <v>4212.0600000000004</v>
      </c>
      <c r="AX110">
        <v>0.39279999999999998</v>
      </c>
      <c r="AY110" s="67">
        <v>5282.57</v>
      </c>
      <c r="AZ110">
        <v>0.49259999999999998</v>
      </c>
      <c r="BA110">
        <v>556.65</v>
      </c>
      <c r="BB110">
        <v>5.1900000000000002E-2</v>
      </c>
      <c r="BC110">
        <v>671.74</v>
      </c>
      <c r="BD110">
        <v>6.2600000000000003E-2</v>
      </c>
      <c r="BE110" s="67">
        <v>10723.01</v>
      </c>
      <c r="BF110" s="67">
        <v>3169.03</v>
      </c>
      <c r="BG110">
        <v>0.61109999999999998</v>
      </c>
      <c r="BH110">
        <v>0.51129999999999998</v>
      </c>
      <c r="BI110">
        <v>0.25790000000000002</v>
      </c>
      <c r="BJ110">
        <v>0.17510000000000001</v>
      </c>
      <c r="BK110">
        <v>3.6400000000000002E-2</v>
      </c>
      <c r="BL110">
        <v>1.9300000000000001E-2</v>
      </c>
    </row>
    <row r="111" spans="1:64" x14ac:dyDescent="0.25">
      <c r="A111" t="s">
        <v>129</v>
      </c>
      <c r="B111">
        <v>45302</v>
      </c>
      <c r="C111">
        <v>67</v>
      </c>
      <c r="D111">
        <v>32.54</v>
      </c>
      <c r="E111" s="67">
        <v>2179.91</v>
      </c>
      <c r="F111" s="67">
        <v>2178.41</v>
      </c>
      <c r="G111">
        <v>2.0999999999999999E-3</v>
      </c>
      <c r="H111">
        <v>1E-4</v>
      </c>
      <c r="I111">
        <v>7.0000000000000001E-3</v>
      </c>
      <c r="J111">
        <v>5.0000000000000001E-4</v>
      </c>
      <c r="K111">
        <v>8.7300000000000003E-2</v>
      </c>
      <c r="L111">
        <v>0.86890000000000001</v>
      </c>
      <c r="M111">
        <v>3.4200000000000001E-2</v>
      </c>
      <c r="N111">
        <v>0.43659999999999999</v>
      </c>
      <c r="O111">
        <v>1.8E-3</v>
      </c>
      <c r="P111">
        <v>0.16020000000000001</v>
      </c>
      <c r="Q111" s="67">
        <v>55553.32</v>
      </c>
      <c r="R111">
        <v>0.1575</v>
      </c>
      <c r="S111">
        <v>0.13009999999999999</v>
      </c>
      <c r="T111">
        <v>0.71230000000000004</v>
      </c>
      <c r="U111">
        <v>18.96</v>
      </c>
      <c r="V111">
        <v>18.100000000000001</v>
      </c>
      <c r="W111" s="67">
        <v>65257.24</v>
      </c>
      <c r="X111">
        <v>116.82</v>
      </c>
      <c r="Y111" s="67">
        <v>98768.56</v>
      </c>
      <c r="Z111">
        <v>0.75509999999999999</v>
      </c>
      <c r="AA111">
        <v>0.21360000000000001</v>
      </c>
      <c r="AB111">
        <v>3.1199999999999999E-2</v>
      </c>
      <c r="AC111">
        <v>0.24490000000000001</v>
      </c>
      <c r="AD111">
        <v>98.77</v>
      </c>
      <c r="AE111" s="67">
        <v>3302.58</v>
      </c>
      <c r="AF111">
        <v>390.74</v>
      </c>
      <c r="AG111" s="67">
        <v>100022.86</v>
      </c>
      <c r="AH111">
        <v>148</v>
      </c>
      <c r="AI111" s="67">
        <v>30425</v>
      </c>
      <c r="AJ111" s="67">
        <v>41588.839999999997</v>
      </c>
      <c r="AK111">
        <v>49.35</v>
      </c>
      <c r="AL111">
        <v>30.4</v>
      </c>
      <c r="AM111">
        <v>41.85</v>
      </c>
      <c r="AN111">
        <v>3.7</v>
      </c>
      <c r="AO111">
        <v>199.29</v>
      </c>
      <c r="AP111">
        <v>1.0288999999999999</v>
      </c>
      <c r="AQ111" s="67">
        <v>1195.3</v>
      </c>
      <c r="AR111" s="67">
        <v>1810.97</v>
      </c>
      <c r="AS111" s="67">
        <v>5522.92</v>
      </c>
      <c r="AT111">
        <v>594.45000000000005</v>
      </c>
      <c r="AU111">
        <v>414.48</v>
      </c>
      <c r="AV111" s="67">
        <v>9538.15</v>
      </c>
      <c r="AW111" s="67">
        <v>5093.21</v>
      </c>
      <c r="AX111">
        <v>0.49619999999999997</v>
      </c>
      <c r="AY111" s="67">
        <v>3597.04</v>
      </c>
      <c r="AZ111">
        <v>0.35049999999999998</v>
      </c>
      <c r="BA111">
        <v>759.93</v>
      </c>
      <c r="BB111">
        <v>7.3999999999999996E-2</v>
      </c>
      <c r="BC111">
        <v>813.55</v>
      </c>
      <c r="BD111">
        <v>7.9299999999999995E-2</v>
      </c>
      <c r="BE111" s="67">
        <v>10263.74</v>
      </c>
      <c r="BF111" s="67">
        <v>4619.3</v>
      </c>
      <c r="BG111">
        <v>1.6425000000000001</v>
      </c>
      <c r="BH111">
        <v>0.58230000000000004</v>
      </c>
      <c r="BI111">
        <v>0.2253</v>
      </c>
      <c r="BJ111">
        <v>0.14410000000000001</v>
      </c>
      <c r="BK111">
        <v>3.15E-2</v>
      </c>
      <c r="BL111">
        <v>1.6799999999999999E-2</v>
      </c>
    </row>
    <row r="112" spans="1:64" x14ac:dyDescent="0.25">
      <c r="A112" t="s">
        <v>130</v>
      </c>
      <c r="B112">
        <v>45310</v>
      </c>
      <c r="C112">
        <v>44</v>
      </c>
      <c r="D112">
        <v>29.02</v>
      </c>
      <c r="E112" s="67">
        <v>1277.03</v>
      </c>
      <c r="F112" s="67">
        <v>1396.64</v>
      </c>
      <c r="G112">
        <v>2.2000000000000001E-3</v>
      </c>
      <c r="H112">
        <v>6.8999999999999999E-3</v>
      </c>
      <c r="I112">
        <v>1.6000000000000001E-3</v>
      </c>
      <c r="J112">
        <v>0</v>
      </c>
      <c r="K112">
        <v>1.26E-2</v>
      </c>
      <c r="L112">
        <v>0.96779999999999999</v>
      </c>
      <c r="M112">
        <v>8.8999999999999999E-3</v>
      </c>
      <c r="N112">
        <v>0.18179999999999999</v>
      </c>
      <c r="O112">
        <v>7.3000000000000001E-3</v>
      </c>
      <c r="P112">
        <v>0.1009</v>
      </c>
      <c r="Q112" s="67">
        <v>56157.73</v>
      </c>
      <c r="R112">
        <v>0.23300000000000001</v>
      </c>
      <c r="S112">
        <v>0.12620000000000001</v>
      </c>
      <c r="T112">
        <v>0.64080000000000004</v>
      </c>
      <c r="U112">
        <v>18.36</v>
      </c>
      <c r="V112">
        <v>8.92</v>
      </c>
      <c r="W112" s="67">
        <v>85271.52</v>
      </c>
      <c r="X112">
        <v>143.16</v>
      </c>
      <c r="Y112" s="67">
        <v>107049.32</v>
      </c>
      <c r="Z112">
        <v>0.86609999999999998</v>
      </c>
      <c r="AA112">
        <v>0.1072</v>
      </c>
      <c r="AB112">
        <v>2.6700000000000002E-2</v>
      </c>
      <c r="AC112">
        <v>0.13389999999999999</v>
      </c>
      <c r="AD112">
        <v>107.05</v>
      </c>
      <c r="AE112" s="67">
        <v>3119.11</v>
      </c>
      <c r="AF112">
        <v>433.18</v>
      </c>
      <c r="AG112" s="67">
        <v>100333.7</v>
      </c>
      <c r="AH112">
        <v>150</v>
      </c>
      <c r="AI112" s="67">
        <v>35147</v>
      </c>
      <c r="AJ112" s="67">
        <v>53861.05</v>
      </c>
      <c r="AK112">
        <v>49.08</v>
      </c>
      <c r="AL112">
        <v>27.63</v>
      </c>
      <c r="AM112">
        <v>36.299999999999997</v>
      </c>
      <c r="AN112">
        <v>5</v>
      </c>
      <c r="AO112">
        <v>661.27</v>
      </c>
      <c r="AP112">
        <v>1.0062</v>
      </c>
      <c r="AQ112" s="67">
        <v>1135.69</v>
      </c>
      <c r="AR112" s="67">
        <v>1384.11</v>
      </c>
      <c r="AS112" s="67">
        <v>6445.14</v>
      </c>
      <c r="AT112">
        <v>288.93</v>
      </c>
      <c r="AU112">
        <v>269.29000000000002</v>
      </c>
      <c r="AV112" s="67">
        <v>9523.15</v>
      </c>
      <c r="AW112" s="67">
        <v>5225.04</v>
      </c>
      <c r="AX112">
        <v>0.5383</v>
      </c>
      <c r="AY112" s="67">
        <v>2912.7</v>
      </c>
      <c r="AZ112">
        <v>0.30009999999999998</v>
      </c>
      <c r="BA112" s="67">
        <v>1160.72</v>
      </c>
      <c r="BB112">
        <v>0.1196</v>
      </c>
      <c r="BC112">
        <v>408.38</v>
      </c>
      <c r="BD112">
        <v>4.2099999999999999E-2</v>
      </c>
      <c r="BE112" s="67">
        <v>9706.83</v>
      </c>
      <c r="BF112" s="67">
        <v>5661.51</v>
      </c>
      <c r="BG112">
        <v>1.3992</v>
      </c>
      <c r="BH112">
        <v>0.60709999999999997</v>
      </c>
      <c r="BI112">
        <v>0.221</v>
      </c>
      <c r="BJ112">
        <v>8.8800000000000004E-2</v>
      </c>
      <c r="BK112">
        <v>3.7699999999999997E-2</v>
      </c>
      <c r="BL112">
        <v>4.5400000000000003E-2</v>
      </c>
    </row>
    <row r="113" spans="1:64" x14ac:dyDescent="0.25">
      <c r="A113" t="s">
        <v>131</v>
      </c>
      <c r="B113">
        <v>46516</v>
      </c>
      <c r="C113">
        <v>109</v>
      </c>
      <c r="D113">
        <v>7.2</v>
      </c>
      <c r="E113">
        <v>784.93</v>
      </c>
      <c r="F113">
        <v>922.9</v>
      </c>
      <c r="G113">
        <v>8.8000000000000005E-3</v>
      </c>
      <c r="H113">
        <v>0</v>
      </c>
      <c r="I113">
        <v>2.3E-3</v>
      </c>
      <c r="J113">
        <v>0</v>
      </c>
      <c r="K113">
        <v>1.2999999999999999E-2</v>
      </c>
      <c r="L113">
        <v>0.97170000000000001</v>
      </c>
      <c r="M113">
        <v>4.3E-3</v>
      </c>
      <c r="N113">
        <v>0.3261</v>
      </c>
      <c r="O113">
        <v>1.1000000000000001E-3</v>
      </c>
      <c r="P113">
        <v>0.1668</v>
      </c>
      <c r="Q113" s="67">
        <v>47321.279999999999</v>
      </c>
      <c r="R113">
        <v>0.17580000000000001</v>
      </c>
      <c r="S113">
        <v>0.17580000000000001</v>
      </c>
      <c r="T113">
        <v>0.64839999999999998</v>
      </c>
      <c r="U113">
        <v>17.170000000000002</v>
      </c>
      <c r="V113">
        <v>7</v>
      </c>
      <c r="W113" s="67">
        <v>67795.429999999993</v>
      </c>
      <c r="X113">
        <v>105.7</v>
      </c>
      <c r="Y113" s="67">
        <v>147426.89000000001</v>
      </c>
      <c r="Z113">
        <v>0.85799999999999998</v>
      </c>
      <c r="AA113">
        <v>0.10100000000000001</v>
      </c>
      <c r="AB113">
        <v>4.1000000000000002E-2</v>
      </c>
      <c r="AC113">
        <v>0.14199999999999999</v>
      </c>
      <c r="AD113">
        <v>147.43</v>
      </c>
      <c r="AE113" s="67">
        <v>3787.49</v>
      </c>
      <c r="AF113">
        <v>563.29999999999995</v>
      </c>
      <c r="AG113" s="67">
        <v>130978.72</v>
      </c>
      <c r="AH113">
        <v>321</v>
      </c>
      <c r="AI113" s="67">
        <v>33024</v>
      </c>
      <c r="AJ113" s="67">
        <v>51658.39</v>
      </c>
      <c r="AK113">
        <v>49.7</v>
      </c>
      <c r="AL113">
        <v>23.05</v>
      </c>
      <c r="AM113">
        <v>38.4</v>
      </c>
      <c r="AN113">
        <v>5</v>
      </c>
      <c r="AO113" s="67">
        <v>2059.02</v>
      </c>
      <c r="AP113">
        <v>1.3131999999999999</v>
      </c>
      <c r="AQ113" s="67">
        <v>1373.87</v>
      </c>
      <c r="AR113" s="67">
        <v>2136.94</v>
      </c>
      <c r="AS113" s="67">
        <v>5572.47</v>
      </c>
      <c r="AT113">
        <v>777.84</v>
      </c>
      <c r="AU113">
        <v>344.56</v>
      </c>
      <c r="AV113" s="67">
        <v>10205.709999999999</v>
      </c>
      <c r="AW113" s="67">
        <v>3714.9</v>
      </c>
      <c r="AX113">
        <v>0.36299999999999999</v>
      </c>
      <c r="AY113" s="67">
        <v>4068.62</v>
      </c>
      <c r="AZ113">
        <v>0.39760000000000001</v>
      </c>
      <c r="BA113" s="67">
        <v>1973.17</v>
      </c>
      <c r="BB113">
        <v>0.1928</v>
      </c>
      <c r="BC113">
        <v>476.97</v>
      </c>
      <c r="BD113">
        <v>4.6600000000000003E-2</v>
      </c>
      <c r="BE113" s="67">
        <v>10233.65</v>
      </c>
      <c r="BF113" s="67">
        <v>3958.26</v>
      </c>
      <c r="BG113">
        <v>0.75229999999999997</v>
      </c>
      <c r="BH113">
        <v>0.49859999999999999</v>
      </c>
      <c r="BI113">
        <v>0.26179999999999998</v>
      </c>
      <c r="BJ113">
        <v>0.18340000000000001</v>
      </c>
      <c r="BK113">
        <v>3.8399999999999997E-2</v>
      </c>
      <c r="BL113">
        <v>1.78E-2</v>
      </c>
    </row>
    <row r="114" spans="1:64" x14ac:dyDescent="0.25">
      <c r="A114" t="s">
        <v>132</v>
      </c>
      <c r="B114">
        <v>48140</v>
      </c>
      <c r="C114">
        <v>25</v>
      </c>
      <c r="D114">
        <v>36.07</v>
      </c>
      <c r="E114">
        <v>901.72</v>
      </c>
      <c r="F114">
        <v>935.02</v>
      </c>
      <c r="G114">
        <v>2.0999999999999999E-3</v>
      </c>
      <c r="H114">
        <v>1.1000000000000001E-3</v>
      </c>
      <c r="I114">
        <v>1.1999999999999999E-3</v>
      </c>
      <c r="J114">
        <v>0</v>
      </c>
      <c r="K114">
        <v>3.0300000000000001E-2</v>
      </c>
      <c r="L114">
        <v>0.94540000000000002</v>
      </c>
      <c r="M114">
        <v>1.9900000000000001E-2</v>
      </c>
      <c r="N114">
        <v>0.30370000000000003</v>
      </c>
      <c r="O114">
        <v>0</v>
      </c>
      <c r="P114">
        <v>0.1048</v>
      </c>
      <c r="Q114" s="67">
        <v>51150</v>
      </c>
      <c r="R114">
        <v>0.2656</v>
      </c>
      <c r="S114">
        <v>0.1875</v>
      </c>
      <c r="T114">
        <v>0.54690000000000005</v>
      </c>
      <c r="U114">
        <v>17.46</v>
      </c>
      <c r="V114">
        <v>7.25</v>
      </c>
      <c r="W114" s="67">
        <v>73572.41</v>
      </c>
      <c r="X114">
        <v>118.37</v>
      </c>
      <c r="Y114" s="67">
        <v>216721.33</v>
      </c>
      <c r="Z114">
        <v>0.87839999999999996</v>
      </c>
      <c r="AA114">
        <v>8.3500000000000005E-2</v>
      </c>
      <c r="AB114">
        <v>3.8100000000000002E-2</v>
      </c>
      <c r="AC114">
        <v>0.1216</v>
      </c>
      <c r="AD114">
        <v>216.72</v>
      </c>
      <c r="AE114" s="67">
        <v>9094.43</v>
      </c>
      <c r="AF114" s="67">
        <v>1087.6600000000001</v>
      </c>
      <c r="AG114" s="67">
        <v>233651.53</v>
      </c>
      <c r="AH114">
        <v>567</v>
      </c>
      <c r="AI114" s="67">
        <v>36877</v>
      </c>
      <c r="AJ114" s="67">
        <v>61030.58</v>
      </c>
      <c r="AK114">
        <v>59</v>
      </c>
      <c r="AL114">
        <v>41.4</v>
      </c>
      <c r="AM114">
        <v>40.090000000000003</v>
      </c>
      <c r="AN114">
        <v>5.0999999999999996</v>
      </c>
      <c r="AO114">
        <v>0</v>
      </c>
      <c r="AP114">
        <v>1.1595</v>
      </c>
      <c r="AQ114" s="67">
        <v>1789.76</v>
      </c>
      <c r="AR114" s="67">
        <v>1691.87</v>
      </c>
      <c r="AS114" s="67">
        <v>5743.6</v>
      </c>
      <c r="AT114">
        <v>896.77</v>
      </c>
      <c r="AU114">
        <v>209.49</v>
      </c>
      <c r="AV114" s="67">
        <v>10331.549999999999</v>
      </c>
      <c r="AW114" s="67">
        <v>3247.91</v>
      </c>
      <c r="AX114">
        <v>0.29139999999999999</v>
      </c>
      <c r="AY114" s="67">
        <v>6521.63</v>
      </c>
      <c r="AZ114">
        <v>0.58520000000000005</v>
      </c>
      <c r="BA114">
        <v>975.71</v>
      </c>
      <c r="BB114">
        <v>8.7499999999999994E-2</v>
      </c>
      <c r="BC114">
        <v>399.72</v>
      </c>
      <c r="BD114">
        <v>3.5900000000000001E-2</v>
      </c>
      <c r="BE114" s="67">
        <v>11144.97</v>
      </c>
      <c r="BF114" s="67">
        <v>2713.32</v>
      </c>
      <c r="BG114">
        <v>0.35709999999999997</v>
      </c>
      <c r="BH114">
        <v>0.61650000000000005</v>
      </c>
      <c r="BI114">
        <v>0.2117</v>
      </c>
      <c r="BJ114">
        <v>0.11749999999999999</v>
      </c>
      <c r="BK114">
        <v>3.6700000000000003E-2</v>
      </c>
      <c r="BL114">
        <v>1.7600000000000001E-2</v>
      </c>
    </row>
    <row r="115" spans="1:64" x14ac:dyDescent="0.25">
      <c r="A115" t="s">
        <v>133</v>
      </c>
      <c r="B115">
        <v>45328</v>
      </c>
      <c r="C115">
        <v>16</v>
      </c>
      <c r="D115">
        <v>64.709999999999994</v>
      </c>
      <c r="E115" s="67">
        <v>1035.29</v>
      </c>
      <c r="F115" s="67">
        <v>1002.29</v>
      </c>
      <c r="G115">
        <v>8.6999999999999994E-3</v>
      </c>
      <c r="H115">
        <v>1E-3</v>
      </c>
      <c r="I115">
        <v>4.1999999999999997E-3</v>
      </c>
      <c r="J115">
        <v>2.0000000000000001E-4</v>
      </c>
      <c r="K115">
        <v>1.3599999999999999E-2</v>
      </c>
      <c r="L115">
        <v>0.93799999999999994</v>
      </c>
      <c r="M115">
        <v>3.44E-2</v>
      </c>
      <c r="N115">
        <v>0.37719999999999998</v>
      </c>
      <c r="O115">
        <v>2.8999999999999998E-3</v>
      </c>
      <c r="P115">
        <v>0.1517</v>
      </c>
      <c r="Q115" s="67">
        <v>45573.01</v>
      </c>
      <c r="R115">
        <v>0.3836</v>
      </c>
      <c r="S115">
        <v>0.20549999999999999</v>
      </c>
      <c r="T115">
        <v>0.41099999999999998</v>
      </c>
      <c r="U115">
        <v>15.84</v>
      </c>
      <c r="V115">
        <v>7.33</v>
      </c>
      <c r="W115" s="67">
        <v>75439.94</v>
      </c>
      <c r="X115">
        <v>139.49</v>
      </c>
      <c r="Y115" s="67">
        <v>172261.58</v>
      </c>
      <c r="Z115">
        <v>0.74609999999999999</v>
      </c>
      <c r="AA115">
        <v>0.22689999999999999</v>
      </c>
      <c r="AB115">
        <v>2.7E-2</v>
      </c>
      <c r="AC115">
        <v>0.25390000000000001</v>
      </c>
      <c r="AD115">
        <v>172.26</v>
      </c>
      <c r="AE115" s="67">
        <v>3917.7</v>
      </c>
      <c r="AF115">
        <v>546.42999999999995</v>
      </c>
      <c r="AG115" s="67">
        <v>174143.89</v>
      </c>
      <c r="AH115">
        <v>474</v>
      </c>
      <c r="AI115" s="67">
        <v>30679</v>
      </c>
      <c r="AJ115" s="67">
        <v>50607.85</v>
      </c>
      <c r="AK115">
        <v>31.7</v>
      </c>
      <c r="AL115">
        <v>22.63</v>
      </c>
      <c r="AM115">
        <v>22.04</v>
      </c>
      <c r="AN115">
        <v>0</v>
      </c>
      <c r="AO115" s="67">
        <v>1693.54</v>
      </c>
      <c r="AP115">
        <v>1.2212000000000001</v>
      </c>
      <c r="AQ115" s="67">
        <v>1290.45</v>
      </c>
      <c r="AR115" s="67">
        <v>1215.1199999999999</v>
      </c>
      <c r="AS115" s="67">
        <v>4884.82</v>
      </c>
      <c r="AT115">
        <v>348.59</v>
      </c>
      <c r="AU115">
        <v>222.17</v>
      </c>
      <c r="AV115" s="67">
        <v>7961.12</v>
      </c>
      <c r="AW115" s="67">
        <v>2577.39</v>
      </c>
      <c r="AX115">
        <v>0.27700000000000002</v>
      </c>
      <c r="AY115" s="67">
        <v>4415.74</v>
      </c>
      <c r="AZ115">
        <v>0.47449999999999998</v>
      </c>
      <c r="BA115" s="67">
        <v>1512.38</v>
      </c>
      <c r="BB115">
        <v>0.16250000000000001</v>
      </c>
      <c r="BC115">
        <v>799.62</v>
      </c>
      <c r="BD115">
        <v>8.5900000000000004E-2</v>
      </c>
      <c r="BE115" s="67">
        <v>9305.14</v>
      </c>
      <c r="BF115" s="67">
        <v>2034.34</v>
      </c>
      <c r="BG115">
        <v>0.40039999999999998</v>
      </c>
      <c r="BH115">
        <v>0.49199999999999999</v>
      </c>
      <c r="BI115">
        <v>0.1744</v>
      </c>
      <c r="BJ115">
        <v>0.26300000000000001</v>
      </c>
      <c r="BK115">
        <v>2.5600000000000001E-2</v>
      </c>
      <c r="BL115">
        <v>4.4900000000000002E-2</v>
      </c>
    </row>
    <row r="116" spans="1:64" x14ac:dyDescent="0.25">
      <c r="A116" t="s">
        <v>134</v>
      </c>
      <c r="B116">
        <v>43802</v>
      </c>
      <c r="C116">
        <v>137</v>
      </c>
      <c r="D116">
        <v>498.03</v>
      </c>
      <c r="E116" s="67">
        <v>68230.64</v>
      </c>
      <c r="F116" s="67">
        <v>49602.48</v>
      </c>
      <c r="G116">
        <v>3.04E-2</v>
      </c>
      <c r="H116">
        <v>1E-4</v>
      </c>
      <c r="I116">
        <v>0.56499999999999995</v>
      </c>
      <c r="J116">
        <v>1.9E-3</v>
      </c>
      <c r="K116">
        <v>8.8499999999999995E-2</v>
      </c>
      <c r="L116">
        <v>0.25950000000000001</v>
      </c>
      <c r="M116">
        <v>5.4699999999999999E-2</v>
      </c>
      <c r="N116">
        <v>0.7853</v>
      </c>
      <c r="O116">
        <v>0.13450000000000001</v>
      </c>
      <c r="P116">
        <v>0.1663</v>
      </c>
      <c r="Q116" s="67">
        <v>65389.5</v>
      </c>
      <c r="R116">
        <v>0.22900000000000001</v>
      </c>
      <c r="S116">
        <v>0.1454</v>
      </c>
      <c r="T116">
        <v>0.62560000000000004</v>
      </c>
      <c r="U116">
        <v>20.02</v>
      </c>
      <c r="V116">
        <v>303.5</v>
      </c>
      <c r="W116" s="67">
        <v>92627.05</v>
      </c>
      <c r="X116">
        <v>224.78</v>
      </c>
      <c r="Y116" s="67">
        <v>131505.63</v>
      </c>
      <c r="Z116">
        <v>0.56850000000000001</v>
      </c>
      <c r="AA116">
        <v>0.40100000000000002</v>
      </c>
      <c r="AB116">
        <v>3.0499999999999999E-2</v>
      </c>
      <c r="AC116">
        <v>0.43149999999999999</v>
      </c>
      <c r="AD116">
        <v>131.51</v>
      </c>
      <c r="AE116" s="67">
        <v>5873.19</v>
      </c>
      <c r="AF116">
        <v>535.82000000000005</v>
      </c>
      <c r="AG116" s="67">
        <v>139754.89000000001</v>
      </c>
      <c r="AH116">
        <v>377</v>
      </c>
      <c r="AI116" s="67">
        <v>27902</v>
      </c>
      <c r="AJ116" s="67">
        <v>43339.65</v>
      </c>
      <c r="AK116">
        <v>71.099999999999994</v>
      </c>
      <c r="AL116">
        <v>38.94</v>
      </c>
      <c r="AM116">
        <v>50.76</v>
      </c>
      <c r="AN116">
        <v>4.51</v>
      </c>
      <c r="AO116">
        <v>0</v>
      </c>
      <c r="AP116">
        <v>1.0208999999999999</v>
      </c>
      <c r="AQ116" s="67">
        <v>1920.82</v>
      </c>
      <c r="AR116" s="67">
        <v>2685.58</v>
      </c>
      <c r="AS116" s="67">
        <v>7041.68</v>
      </c>
      <c r="AT116" s="67">
        <v>1098.1300000000001</v>
      </c>
      <c r="AU116">
        <v>982.36</v>
      </c>
      <c r="AV116" s="67">
        <v>13728.58</v>
      </c>
      <c r="AW116" s="67">
        <v>5322.52</v>
      </c>
      <c r="AX116">
        <v>0.38790000000000002</v>
      </c>
      <c r="AY116" s="67">
        <v>6604.43</v>
      </c>
      <c r="AZ116">
        <v>0.48130000000000001</v>
      </c>
      <c r="BA116">
        <v>389.3</v>
      </c>
      <c r="BB116">
        <v>2.8400000000000002E-2</v>
      </c>
      <c r="BC116" s="67">
        <v>1405.61</v>
      </c>
      <c r="BD116">
        <v>0.1024</v>
      </c>
      <c r="BE116" s="67">
        <v>13721.86</v>
      </c>
      <c r="BF116" s="67">
        <v>1780.15</v>
      </c>
      <c r="BG116">
        <v>0.47649999999999998</v>
      </c>
      <c r="BH116">
        <v>0.50670000000000004</v>
      </c>
      <c r="BI116">
        <v>0.20619999999999999</v>
      </c>
      <c r="BJ116">
        <v>0.24249999999999999</v>
      </c>
      <c r="BK116">
        <v>2.5499999999999998E-2</v>
      </c>
      <c r="BL116">
        <v>1.9099999999999999E-2</v>
      </c>
    </row>
    <row r="117" spans="1:64" x14ac:dyDescent="0.25">
      <c r="A117" t="s">
        <v>135</v>
      </c>
      <c r="B117">
        <v>49312</v>
      </c>
      <c r="C117">
        <v>73</v>
      </c>
      <c r="D117">
        <v>12.53</v>
      </c>
      <c r="E117">
        <v>914.37</v>
      </c>
      <c r="F117">
        <v>884.09</v>
      </c>
      <c r="G117">
        <v>7.9000000000000008E-3</v>
      </c>
      <c r="H117">
        <v>0</v>
      </c>
      <c r="I117">
        <v>1.01E-2</v>
      </c>
      <c r="J117">
        <v>2.3E-3</v>
      </c>
      <c r="K117">
        <v>6.1899999999999997E-2</v>
      </c>
      <c r="L117">
        <v>0.89749999999999996</v>
      </c>
      <c r="M117">
        <v>2.0400000000000001E-2</v>
      </c>
      <c r="N117">
        <v>0.32240000000000002</v>
      </c>
      <c r="O117">
        <v>0</v>
      </c>
      <c r="P117">
        <v>0.1346</v>
      </c>
      <c r="Q117" s="67">
        <v>52161.14</v>
      </c>
      <c r="R117">
        <v>0.50590000000000002</v>
      </c>
      <c r="S117">
        <v>0.10589999999999999</v>
      </c>
      <c r="T117">
        <v>0.38819999999999999</v>
      </c>
      <c r="U117">
        <v>18.41</v>
      </c>
      <c r="V117">
        <v>6.33</v>
      </c>
      <c r="W117" s="67">
        <v>78055.820000000007</v>
      </c>
      <c r="X117">
        <v>139.49</v>
      </c>
      <c r="Y117" s="67">
        <v>113712.82</v>
      </c>
      <c r="Z117">
        <v>0.93130000000000002</v>
      </c>
      <c r="AA117">
        <v>3.0599999999999999E-2</v>
      </c>
      <c r="AB117">
        <v>3.8100000000000002E-2</v>
      </c>
      <c r="AC117">
        <v>6.8699999999999997E-2</v>
      </c>
      <c r="AD117">
        <v>113.71</v>
      </c>
      <c r="AE117" s="67">
        <v>2504.9</v>
      </c>
      <c r="AF117">
        <v>397.97</v>
      </c>
      <c r="AG117" s="67">
        <v>105737.66</v>
      </c>
      <c r="AH117">
        <v>179</v>
      </c>
      <c r="AI117" s="67">
        <v>35168</v>
      </c>
      <c r="AJ117" s="67">
        <v>48635.57</v>
      </c>
      <c r="AK117">
        <v>29.7</v>
      </c>
      <c r="AL117">
        <v>21.7</v>
      </c>
      <c r="AM117">
        <v>22.45</v>
      </c>
      <c r="AN117">
        <v>4.3499999999999996</v>
      </c>
      <c r="AO117" s="67">
        <v>1282.94</v>
      </c>
      <c r="AP117">
        <v>1.1651</v>
      </c>
      <c r="AQ117" s="67">
        <v>1263.19</v>
      </c>
      <c r="AR117" s="67">
        <v>1670.4</v>
      </c>
      <c r="AS117" s="67">
        <v>5863.58</v>
      </c>
      <c r="AT117">
        <v>292.67</v>
      </c>
      <c r="AU117">
        <v>107.73</v>
      </c>
      <c r="AV117" s="67">
        <v>9197.59</v>
      </c>
      <c r="AW117" s="67">
        <v>5065.3599999999997</v>
      </c>
      <c r="AX117">
        <v>0.5363</v>
      </c>
      <c r="AY117" s="67">
        <v>3173.87</v>
      </c>
      <c r="AZ117">
        <v>0.33600000000000002</v>
      </c>
      <c r="BA117">
        <v>738.33</v>
      </c>
      <c r="BB117">
        <v>7.8200000000000006E-2</v>
      </c>
      <c r="BC117">
        <v>467.68</v>
      </c>
      <c r="BD117">
        <v>4.9500000000000002E-2</v>
      </c>
      <c r="BE117" s="67">
        <v>9445.24</v>
      </c>
      <c r="BF117" s="67">
        <v>4469.87</v>
      </c>
      <c r="BG117">
        <v>1.2423</v>
      </c>
      <c r="BH117">
        <v>0.59570000000000001</v>
      </c>
      <c r="BI117">
        <v>0.20169999999999999</v>
      </c>
      <c r="BJ117">
        <v>0.15310000000000001</v>
      </c>
      <c r="BK117">
        <v>3.6999999999999998E-2</v>
      </c>
      <c r="BL117">
        <v>1.2500000000000001E-2</v>
      </c>
    </row>
    <row r="118" spans="1:64" x14ac:dyDescent="0.25">
      <c r="A118" t="s">
        <v>136</v>
      </c>
      <c r="B118">
        <v>43810</v>
      </c>
      <c r="C118">
        <v>59</v>
      </c>
      <c r="D118">
        <v>30.72</v>
      </c>
      <c r="E118" s="67">
        <v>1812.62</v>
      </c>
      <c r="F118" s="67">
        <v>1727.98</v>
      </c>
      <c r="G118">
        <v>5.3E-3</v>
      </c>
      <c r="H118">
        <v>5.9999999999999995E-4</v>
      </c>
      <c r="I118">
        <v>1.2800000000000001E-2</v>
      </c>
      <c r="J118">
        <v>1.1999999999999999E-3</v>
      </c>
      <c r="K118">
        <v>2.8000000000000001E-2</v>
      </c>
      <c r="L118">
        <v>0.91410000000000002</v>
      </c>
      <c r="M118">
        <v>3.7999999999999999E-2</v>
      </c>
      <c r="N118">
        <v>0.61399999999999999</v>
      </c>
      <c r="O118">
        <v>3.5999999999999999E-3</v>
      </c>
      <c r="P118">
        <v>0.14929999999999999</v>
      </c>
      <c r="Q118" s="67">
        <v>52555.66</v>
      </c>
      <c r="R118">
        <v>0.18179999999999999</v>
      </c>
      <c r="S118">
        <v>0.21490000000000001</v>
      </c>
      <c r="T118">
        <v>0.60329999999999995</v>
      </c>
      <c r="U118">
        <v>18.71</v>
      </c>
      <c r="V118">
        <v>10</v>
      </c>
      <c r="W118" s="67">
        <v>69924.160000000003</v>
      </c>
      <c r="X118">
        <v>174.3</v>
      </c>
      <c r="Y118" s="67">
        <v>118193.27</v>
      </c>
      <c r="Z118">
        <v>0.69320000000000004</v>
      </c>
      <c r="AA118">
        <v>0.26900000000000002</v>
      </c>
      <c r="AB118">
        <v>3.78E-2</v>
      </c>
      <c r="AC118">
        <v>0.30680000000000002</v>
      </c>
      <c r="AD118">
        <v>118.19</v>
      </c>
      <c r="AE118" s="67">
        <v>2834.97</v>
      </c>
      <c r="AF118">
        <v>378.15</v>
      </c>
      <c r="AG118" s="67">
        <v>101827.9</v>
      </c>
      <c r="AH118">
        <v>162</v>
      </c>
      <c r="AI118" s="67">
        <v>25038</v>
      </c>
      <c r="AJ118" s="67">
        <v>37209.61</v>
      </c>
      <c r="AK118">
        <v>36.4</v>
      </c>
      <c r="AL118">
        <v>23.17</v>
      </c>
      <c r="AM118">
        <v>24.35</v>
      </c>
      <c r="AN118">
        <v>3.7</v>
      </c>
      <c r="AO118">
        <v>0</v>
      </c>
      <c r="AP118">
        <v>0.94950000000000001</v>
      </c>
      <c r="AQ118" s="67">
        <v>1373.32</v>
      </c>
      <c r="AR118" s="67">
        <v>2555.64</v>
      </c>
      <c r="AS118" s="67">
        <v>6320.51</v>
      </c>
      <c r="AT118">
        <v>508.92</v>
      </c>
      <c r="AU118">
        <v>400.79</v>
      </c>
      <c r="AV118" s="67">
        <v>11159.17</v>
      </c>
      <c r="AW118" s="67">
        <v>6380.24</v>
      </c>
      <c r="AX118">
        <v>0.623</v>
      </c>
      <c r="AY118" s="67">
        <v>2192.9299999999998</v>
      </c>
      <c r="AZ118">
        <v>0.21410000000000001</v>
      </c>
      <c r="BA118">
        <v>473.11</v>
      </c>
      <c r="BB118">
        <v>4.6199999999999998E-2</v>
      </c>
      <c r="BC118" s="67">
        <v>1195.6199999999999</v>
      </c>
      <c r="BD118">
        <v>0.1167</v>
      </c>
      <c r="BE118" s="67">
        <v>10241.9</v>
      </c>
      <c r="BF118" s="67">
        <v>5974.62</v>
      </c>
      <c r="BG118">
        <v>2.4514</v>
      </c>
      <c r="BH118">
        <v>0.54859999999999998</v>
      </c>
      <c r="BI118">
        <v>0.24929999999999999</v>
      </c>
      <c r="BJ118">
        <v>0.16259999999999999</v>
      </c>
      <c r="BK118">
        <v>1.9599999999999999E-2</v>
      </c>
      <c r="BL118">
        <v>0.02</v>
      </c>
    </row>
    <row r="119" spans="1:64" x14ac:dyDescent="0.25">
      <c r="A119" t="s">
        <v>137</v>
      </c>
      <c r="B119">
        <v>47548</v>
      </c>
      <c r="C119">
        <v>70</v>
      </c>
      <c r="D119">
        <v>6.81</v>
      </c>
      <c r="E119">
        <v>476.89</v>
      </c>
      <c r="F119">
        <v>398.78</v>
      </c>
      <c r="G119">
        <v>1.1999999999999999E-3</v>
      </c>
      <c r="H119">
        <v>0</v>
      </c>
      <c r="I119">
        <v>0</v>
      </c>
      <c r="J119">
        <v>0</v>
      </c>
      <c r="K119">
        <v>4.7999999999999996E-3</v>
      </c>
      <c r="L119">
        <v>0.99099999999999999</v>
      </c>
      <c r="M119">
        <v>3.0000000000000001E-3</v>
      </c>
      <c r="N119">
        <v>0.4461</v>
      </c>
      <c r="O119">
        <v>0</v>
      </c>
      <c r="P119">
        <v>0.23619999999999999</v>
      </c>
      <c r="Q119" s="67">
        <v>40659.1</v>
      </c>
      <c r="R119">
        <v>0.2571</v>
      </c>
      <c r="S119">
        <v>0.1429</v>
      </c>
      <c r="T119">
        <v>0.6</v>
      </c>
      <c r="U119">
        <v>14.58</v>
      </c>
      <c r="V119">
        <v>5</v>
      </c>
      <c r="W119" s="67">
        <v>64493.2</v>
      </c>
      <c r="X119">
        <v>90.61</v>
      </c>
      <c r="Y119" s="67">
        <v>155454.42000000001</v>
      </c>
      <c r="Z119">
        <v>0.79869999999999997</v>
      </c>
      <c r="AA119">
        <v>0.1004</v>
      </c>
      <c r="AB119">
        <v>0.1009</v>
      </c>
      <c r="AC119">
        <v>0.20130000000000001</v>
      </c>
      <c r="AD119">
        <v>155.44999999999999</v>
      </c>
      <c r="AE119" s="67">
        <v>5084.08</v>
      </c>
      <c r="AF119">
        <v>588.73</v>
      </c>
      <c r="AG119" s="67">
        <v>145772.89000000001</v>
      </c>
      <c r="AH119">
        <v>399</v>
      </c>
      <c r="AI119" s="67">
        <v>32542</v>
      </c>
      <c r="AJ119" s="67">
        <v>46815.18</v>
      </c>
      <c r="AK119">
        <v>48.15</v>
      </c>
      <c r="AL119">
        <v>30.61</v>
      </c>
      <c r="AM119">
        <v>33.81</v>
      </c>
      <c r="AN119">
        <v>4</v>
      </c>
      <c r="AO119">
        <v>0</v>
      </c>
      <c r="AP119">
        <v>1.236</v>
      </c>
      <c r="AQ119" s="67">
        <v>2093.31</v>
      </c>
      <c r="AR119" s="67">
        <v>2670.25</v>
      </c>
      <c r="AS119" s="67">
        <v>5946.1</v>
      </c>
      <c r="AT119">
        <v>510.04</v>
      </c>
      <c r="AU119">
        <v>259.42</v>
      </c>
      <c r="AV119" s="67">
        <v>11479.01</v>
      </c>
      <c r="AW119" s="67">
        <v>5927.33</v>
      </c>
      <c r="AX119">
        <v>0.47789999999999999</v>
      </c>
      <c r="AY119" s="67">
        <v>4304</v>
      </c>
      <c r="AZ119">
        <v>0.34699999999999998</v>
      </c>
      <c r="BA119" s="67">
        <v>1200.42</v>
      </c>
      <c r="BB119">
        <v>9.6799999999999997E-2</v>
      </c>
      <c r="BC119">
        <v>971.83</v>
      </c>
      <c r="BD119">
        <v>7.8399999999999997E-2</v>
      </c>
      <c r="BE119" s="67">
        <v>12403.58</v>
      </c>
      <c r="BF119" s="67">
        <v>3851.1</v>
      </c>
      <c r="BG119">
        <v>1.1020000000000001</v>
      </c>
      <c r="BH119">
        <v>0.45129999999999998</v>
      </c>
      <c r="BI119">
        <v>0.2334</v>
      </c>
      <c r="BJ119">
        <v>0.25900000000000001</v>
      </c>
      <c r="BK119">
        <v>3.09E-2</v>
      </c>
      <c r="BL119">
        <v>2.5399999999999999E-2</v>
      </c>
    </row>
    <row r="120" spans="1:64" x14ac:dyDescent="0.25">
      <c r="A120" t="s">
        <v>138</v>
      </c>
      <c r="B120">
        <v>49320</v>
      </c>
      <c r="C120">
        <v>80</v>
      </c>
      <c r="D120">
        <v>7.12</v>
      </c>
      <c r="E120">
        <v>569.61</v>
      </c>
      <c r="F120">
        <v>492.25</v>
      </c>
      <c r="G120">
        <v>2E-3</v>
      </c>
      <c r="H120">
        <v>0</v>
      </c>
      <c r="I120">
        <v>8.0999999999999996E-3</v>
      </c>
      <c r="J120">
        <v>0</v>
      </c>
      <c r="K120">
        <v>4.1200000000000001E-2</v>
      </c>
      <c r="L120">
        <v>0.94269999999999998</v>
      </c>
      <c r="M120">
        <v>5.8999999999999999E-3</v>
      </c>
      <c r="N120">
        <v>0.3821</v>
      </c>
      <c r="O120">
        <v>0</v>
      </c>
      <c r="P120">
        <v>0.22109999999999999</v>
      </c>
      <c r="Q120" s="67">
        <v>49097.97</v>
      </c>
      <c r="R120">
        <v>0.2727</v>
      </c>
      <c r="S120">
        <v>0.1273</v>
      </c>
      <c r="T120">
        <v>0.6</v>
      </c>
      <c r="U120">
        <v>15.94</v>
      </c>
      <c r="V120">
        <v>4.1100000000000003</v>
      </c>
      <c r="W120" s="67">
        <v>69655.31</v>
      </c>
      <c r="X120">
        <v>132.27000000000001</v>
      </c>
      <c r="Y120" s="67">
        <v>102957.18</v>
      </c>
      <c r="Z120">
        <v>0.91559999999999997</v>
      </c>
      <c r="AA120">
        <v>4.3200000000000002E-2</v>
      </c>
      <c r="AB120">
        <v>4.1200000000000001E-2</v>
      </c>
      <c r="AC120">
        <v>8.4400000000000003E-2</v>
      </c>
      <c r="AD120">
        <v>102.96</v>
      </c>
      <c r="AE120" s="67">
        <v>2346.5500000000002</v>
      </c>
      <c r="AF120">
        <v>339.58</v>
      </c>
      <c r="AG120" s="67">
        <v>98143.07</v>
      </c>
      <c r="AH120">
        <v>140</v>
      </c>
      <c r="AI120" s="67">
        <v>33156</v>
      </c>
      <c r="AJ120" s="67">
        <v>44579.61</v>
      </c>
      <c r="AK120">
        <v>34.35</v>
      </c>
      <c r="AL120">
        <v>22.2</v>
      </c>
      <c r="AM120">
        <v>24.31</v>
      </c>
      <c r="AN120">
        <v>4.45</v>
      </c>
      <c r="AO120" s="67">
        <v>1192.58</v>
      </c>
      <c r="AP120">
        <v>1.2442</v>
      </c>
      <c r="AQ120" s="67">
        <v>1531.55</v>
      </c>
      <c r="AR120" s="67">
        <v>2451.86</v>
      </c>
      <c r="AS120" s="67">
        <v>7197.04</v>
      </c>
      <c r="AT120">
        <v>331.81</v>
      </c>
      <c r="AU120">
        <v>348.68</v>
      </c>
      <c r="AV120" s="67">
        <v>11860.94</v>
      </c>
      <c r="AW120" s="67">
        <v>6288.45</v>
      </c>
      <c r="AX120">
        <v>0.56830000000000003</v>
      </c>
      <c r="AY120" s="67">
        <v>3035.55</v>
      </c>
      <c r="AZ120">
        <v>0.27429999999999999</v>
      </c>
      <c r="BA120" s="67">
        <v>1091.56</v>
      </c>
      <c r="BB120">
        <v>9.8599999999999993E-2</v>
      </c>
      <c r="BC120">
        <v>649.80999999999995</v>
      </c>
      <c r="BD120">
        <v>5.8700000000000002E-2</v>
      </c>
      <c r="BE120" s="67">
        <v>11065.37</v>
      </c>
      <c r="BF120" s="67">
        <v>4637.79</v>
      </c>
      <c r="BG120">
        <v>1.4317</v>
      </c>
      <c r="BH120">
        <v>0.49270000000000003</v>
      </c>
      <c r="BI120">
        <v>0.18720000000000001</v>
      </c>
      <c r="BJ120">
        <v>0.26579999999999998</v>
      </c>
      <c r="BK120">
        <v>3.4299999999999997E-2</v>
      </c>
      <c r="BL120">
        <v>0.02</v>
      </c>
    </row>
    <row r="121" spans="1:64" x14ac:dyDescent="0.25">
      <c r="A121" t="s">
        <v>139</v>
      </c>
      <c r="B121">
        <v>49981</v>
      </c>
      <c r="C121">
        <v>23</v>
      </c>
      <c r="D121">
        <v>137.6</v>
      </c>
      <c r="E121" s="67">
        <v>3164.69</v>
      </c>
      <c r="F121" s="67">
        <v>2958.44</v>
      </c>
      <c r="G121">
        <v>5.7200000000000001E-2</v>
      </c>
      <c r="H121">
        <v>0</v>
      </c>
      <c r="I121">
        <v>0.14610000000000001</v>
      </c>
      <c r="J121">
        <v>2.3E-3</v>
      </c>
      <c r="K121">
        <v>1.8800000000000001E-2</v>
      </c>
      <c r="L121">
        <v>0.73670000000000002</v>
      </c>
      <c r="M121">
        <v>3.8899999999999997E-2</v>
      </c>
      <c r="N121">
        <v>0.1711</v>
      </c>
      <c r="O121">
        <v>4.1300000000000003E-2</v>
      </c>
      <c r="P121">
        <v>0.1062</v>
      </c>
      <c r="Q121" s="67">
        <v>61648.35</v>
      </c>
      <c r="R121">
        <v>0.16</v>
      </c>
      <c r="S121">
        <v>0.23499999999999999</v>
      </c>
      <c r="T121">
        <v>0.60499999999999998</v>
      </c>
      <c r="U121">
        <v>20.94</v>
      </c>
      <c r="V121">
        <v>18</v>
      </c>
      <c r="W121" s="67">
        <v>90363.94</v>
      </c>
      <c r="X121">
        <v>175.82</v>
      </c>
      <c r="Y121" s="67">
        <v>249947.34</v>
      </c>
      <c r="Z121">
        <v>0.60199999999999998</v>
      </c>
      <c r="AA121">
        <v>0.35630000000000001</v>
      </c>
      <c r="AB121">
        <v>4.1700000000000001E-2</v>
      </c>
      <c r="AC121">
        <v>0.39800000000000002</v>
      </c>
      <c r="AD121">
        <v>249.95</v>
      </c>
      <c r="AE121" s="67">
        <v>9535.99</v>
      </c>
      <c r="AF121">
        <v>856.56</v>
      </c>
      <c r="AG121" s="67">
        <v>260380.04</v>
      </c>
      <c r="AH121">
        <v>585</v>
      </c>
      <c r="AI121" s="67">
        <v>46761</v>
      </c>
      <c r="AJ121" s="67">
        <v>81569.820000000007</v>
      </c>
      <c r="AK121">
        <v>61.67</v>
      </c>
      <c r="AL121">
        <v>35.799999999999997</v>
      </c>
      <c r="AM121">
        <v>39.369999999999997</v>
      </c>
      <c r="AN121">
        <v>5.0999999999999996</v>
      </c>
      <c r="AO121">
        <v>0</v>
      </c>
      <c r="AP121">
        <v>0.60109999999999997</v>
      </c>
      <c r="AQ121" s="67">
        <v>1411.73</v>
      </c>
      <c r="AR121" s="67">
        <v>1765.37</v>
      </c>
      <c r="AS121" s="67">
        <v>6695.23</v>
      </c>
      <c r="AT121">
        <v>567.28</v>
      </c>
      <c r="AU121">
        <v>155.07</v>
      </c>
      <c r="AV121" s="67">
        <v>10594.69</v>
      </c>
      <c r="AW121" s="67">
        <v>1903.93</v>
      </c>
      <c r="AX121">
        <v>0.18509999999999999</v>
      </c>
      <c r="AY121" s="67">
        <v>7586.08</v>
      </c>
      <c r="AZ121">
        <v>0.73740000000000006</v>
      </c>
      <c r="BA121">
        <v>471.18</v>
      </c>
      <c r="BB121">
        <v>4.58E-2</v>
      </c>
      <c r="BC121">
        <v>326.08</v>
      </c>
      <c r="BD121">
        <v>3.1699999999999999E-2</v>
      </c>
      <c r="BE121" s="67">
        <v>10287.27</v>
      </c>
      <c r="BF121">
        <v>325.33999999999997</v>
      </c>
      <c r="BG121">
        <v>3.3399999999999999E-2</v>
      </c>
      <c r="BH121">
        <v>0.58360000000000001</v>
      </c>
      <c r="BI121">
        <v>0.1893</v>
      </c>
      <c r="BJ121">
        <v>0.15770000000000001</v>
      </c>
      <c r="BK121">
        <v>3.7900000000000003E-2</v>
      </c>
      <c r="BL121">
        <v>3.15E-2</v>
      </c>
    </row>
    <row r="122" spans="1:64" x14ac:dyDescent="0.25">
      <c r="A122" t="s">
        <v>140</v>
      </c>
      <c r="B122">
        <v>47431</v>
      </c>
      <c r="C122">
        <v>101</v>
      </c>
      <c r="D122">
        <v>6.54</v>
      </c>
      <c r="E122">
        <v>660.75</v>
      </c>
      <c r="F122">
        <v>630.22</v>
      </c>
      <c r="G122">
        <v>7.9000000000000008E-3</v>
      </c>
      <c r="H122">
        <v>0</v>
      </c>
      <c r="I122">
        <v>1.2999999999999999E-2</v>
      </c>
      <c r="J122">
        <v>0</v>
      </c>
      <c r="K122">
        <v>2.5999999999999999E-2</v>
      </c>
      <c r="L122">
        <v>0.94140000000000001</v>
      </c>
      <c r="M122">
        <v>1.17E-2</v>
      </c>
      <c r="N122">
        <v>0.46350000000000002</v>
      </c>
      <c r="O122">
        <v>0</v>
      </c>
      <c r="P122">
        <v>0.18099999999999999</v>
      </c>
      <c r="Q122" s="67">
        <v>52280.26</v>
      </c>
      <c r="R122">
        <v>0.23080000000000001</v>
      </c>
      <c r="S122">
        <v>0.15379999999999999</v>
      </c>
      <c r="T122">
        <v>0.61539999999999995</v>
      </c>
      <c r="U122">
        <v>15.89</v>
      </c>
      <c r="V122">
        <v>7.17</v>
      </c>
      <c r="W122" s="67">
        <v>56283.79</v>
      </c>
      <c r="X122">
        <v>91.89</v>
      </c>
      <c r="Y122" s="67">
        <v>183677.81</v>
      </c>
      <c r="Z122">
        <v>0.87829999999999997</v>
      </c>
      <c r="AA122">
        <v>9.3700000000000006E-2</v>
      </c>
      <c r="AB122">
        <v>2.8000000000000001E-2</v>
      </c>
      <c r="AC122">
        <v>0.1217</v>
      </c>
      <c r="AD122">
        <v>183.68</v>
      </c>
      <c r="AE122" s="67">
        <v>3861.4</v>
      </c>
      <c r="AF122">
        <v>480.51</v>
      </c>
      <c r="AG122" s="67">
        <v>135236.34</v>
      </c>
      <c r="AH122">
        <v>344</v>
      </c>
      <c r="AI122" s="67">
        <v>36542</v>
      </c>
      <c r="AJ122" s="67">
        <v>52687.75</v>
      </c>
      <c r="AK122">
        <v>32.799999999999997</v>
      </c>
      <c r="AL122">
        <v>20</v>
      </c>
      <c r="AM122">
        <v>27.09</v>
      </c>
      <c r="AN122">
        <v>5.4</v>
      </c>
      <c r="AO122" s="67">
        <v>2580.46</v>
      </c>
      <c r="AP122">
        <v>1.4658</v>
      </c>
      <c r="AQ122" s="67">
        <v>2047.13</v>
      </c>
      <c r="AR122" s="67">
        <v>1960.45</v>
      </c>
      <c r="AS122" s="67">
        <v>5857.59</v>
      </c>
      <c r="AT122">
        <v>323.79000000000002</v>
      </c>
      <c r="AU122">
        <v>167.94</v>
      </c>
      <c r="AV122" s="67">
        <v>10356.94</v>
      </c>
      <c r="AW122" s="67">
        <v>4168.08</v>
      </c>
      <c r="AX122">
        <v>0.38179999999999997</v>
      </c>
      <c r="AY122" s="67">
        <v>5016.8</v>
      </c>
      <c r="AZ122">
        <v>0.45950000000000002</v>
      </c>
      <c r="BA122" s="67">
        <v>1193.32</v>
      </c>
      <c r="BB122">
        <v>0.10929999999999999</v>
      </c>
      <c r="BC122">
        <v>538.62</v>
      </c>
      <c r="BD122">
        <v>4.9299999999999997E-2</v>
      </c>
      <c r="BE122" s="67">
        <v>10916.83</v>
      </c>
      <c r="BF122" s="67">
        <v>3050.04</v>
      </c>
      <c r="BG122">
        <v>0.74470000000000003</v>
      </c>
      <c r="BH122">
        <v>0.53269999999999995</v>
      </c>
      <c r="BI122">
        <v>0.17760000000000001</v>
      </c>
      <c r="BJ122">
        <v>0.20300000000000001</v>
      </c>
      <c r="BK122">
        <v>2.6700000000000002E-2</v>
      </c>
      <c r="BL122">
        <v>5.9900000000000002E-2</v>
      </c>
    </row>
    <row r="123" spans="1:64" x14ac:dyDescent="0.25">
      <c r="A123" t="s">
        <v>141</v>
      </c>
      <c r="B123">
        <v>43828</v>
      </c>
      <c r="C123">
        <v>9</v>
      </c>
      <c r="D123">
        <v>189.97</v>
      </c>
      <c r="E123" s="67">
        <v>1709.71</v>
      </c>
      <c r="F123" s="67">
        <v>1769.53</v>
      </c>
      <c r="G123">
        <v>6.3E-3</v>
      </c>
      <c r="H123">
        <v>0</v>
      </c>
      <c r="I123">
        <v>2.1100000000000001E-2</v>
      </c>
      <c r="J123">
        <v>2.9999999999999997E-4</v>
      </c>
      <c r="K123">
        <v>1.29E-2</v>
      </c>
      <c r="L123">
        <v>0.91059999999999997</v>
      </c>
      <c r="M123">
        <v>4.8800000000000003E-2</v>
      </c>
      <c r="N123">
        <v>0.65010000000000001</v>
      </c>
      <c r="O123">
        <v>3.0000000000000001E-3</v>
      </c>
      <c r="P123">
        <v>0.20580000000000001</v>
      </c>
      <c r="Q123" s="67">
        <v>52167.53</v>
      </c>
      <c r="R123">
        <v>0.19639999999999999</v>
      </c>
      <c r="S123">
        <v>0.1696</v>
      </c>
      <c r="T123">
        <v>0.63390000000000002</v>
      </c>
      <c r="U123">
        <v>14.95</v>
      </c>
      <c r="V123">
        <v>11.2</v>
      </c>
      <c r="W123" s="67">
        <v>70008.98</v>
      </c>
      <c r="X123">
        <v>149.01</v>
      </c>
      <c r="Y123" s="67">
        <v>96576.24</v>
      </c>
      <c r="Z123">
        <v>0.63480000000000003</v>
      </c>
      <c r="AA123">
        <v>0.31380000000000002</v>
      </c>
      <c r="AB123">
        <v>5.1400000000000001E-2</v>
      </c>
      <c r="AC123">
        <v>0.36520000000000002</v>
      </c>
      <c r="AD123">
        <v>96.58</v>
      </c>
      <c r="AE123" s="67">
        <v>3433.44</v>
      </c>
      <c r="AF123">
        <v>419.5</v>
      </c>
      <c r="AG123" s="67">
        <v>91131.78</v>
      </c>
      <c r="AH123">
        <v>114</v>
      </c>
      <c r="AI123" s="67">
        <v>23732</v>
      </c>
      <c r="AJ123" s="67">
        <v>39483.230000000003</v>
      </c>
      <c r="AK123">
        <v>57.47</v>
      </c>
      <c r="AL123">
        <v>33.1</v>
      </c>
      <c r="AM123">
        <v>36.93</v>
      </c>
      <c r="AN123">
        <v>4.5999999999999996</v>
      </c>
      <c r="AO123">
        <v>0</v>
      </c>
      <c r="AP123">
        <v>1.0766</v>
      </c>
      <c r="AQ123" s="67">
        <v>1378.44</v>
      </c>
      <c r="AR123" s="67">
        <v>1615.23</v>
      </c>
      <c r="AS123" s="67">
        <v>6141.55</v>
      </c>
      <c r="AT123">
        <v>397.06</v>
      </c>
      <c r="AU123">
        <v>492.78</v>
      </c>
      <c r="AV123" s="67">
        <v>10025.06</v>
      </c>
      <c r="AW123" s="67">
        <v>5078.84</v>
      </c>
      <c r="AX123">
        <v>0.53600000000000003</v>
      </c>
      <c r="AY123" s="67">
        <v>2522.2199999999998</v>
      </c>
      <c r="AZ123">
        <v>0.26619999999999999</v>
      </c>
      <c r="BA123">
        <v>764.14</v>
      </c>
      <c r="BB123">
        <v>8.0600000000000005E-2</v>
      </c>
      <c r="BC123" s="67">
        <v>1110.69</v>
      </c>
      <c r="BD123">
        <v>0.1172</v>
      </c>
      <c r="BE123" s="67">
        <v>9475.89</v>
      </c>
      <c r="BF123" s="67">
        <v>4838.82</v>
      </c>
      <c r="BG123">
        <v>1.8351</v>
      </c>
      <c r="BH123">
        <v>0.55730000000000002</v>
      </c>
      <c r="BI123">
        <v>0.22270000000000001</v>
      </c>
      <c r="BJ123">
        <v>0.16339999999999999</v>
      </c>
      <c r="BK123">
        <v>4.0099999999999997E-2</v>
      </c>
      <c r="BL123">
        <v>1.6400000000000001E-2</v>
      </c>
    </row>
    <row r="124" spans="1:64" x14ac:dyDescent="0.25">
      <c r="A124" t="s">
        <v>142</v>
      </c>
      <c r="B124">
        <v>49999</v>
      </c>
      <c r="C124">
        <v>13</v>
      </c>
      <c r="D124">
        <v>120.65</v>
      </c>
      <c r="E124" s="67">
        <v>1568.51</v>
      </c>
      <c r="F124" s="67">
        <v>2251.1999999999998</v>
      </c>
      <c r="G124">
        <v>1.37E-2</v>
      </c>
      <c r="H124">
        <v>8.9999999999999998E-4</v>
      </c>
      <c r="I124">
        <v>3.3599999999999998E-2</v>
      </c>
      <c r="J124">
        <v>8.9999999999999998E-4</v>
      </c>
      <c r="K124">
        <v>1.5599999999999999E-2</v>
      </c>
      <c r="L124">
        <v>0.9103</v>
      </c>
      <c r="M124">
        <v>2.5100000000000001E-2</v>
      </c>
      <c r="N124">
        <v>0.33850000000000002</v>
      </c>
      <c r="O124">
        <v>1.03E-2</v>
      </c>
      <c r="P124">
        <v>0.15820000000000001</v>
      </c>
      <c r="Q124" s="67">
        <v>52143.83</v>
      </c>
      <c r="R124">
        <v>0.15</v>
      </c>
      <c r="S124">
        <v>0.2</v>
      </c>
      <c r="T124">
        <v>0.65</v>
      </c>
      <c r="U124">
        <v>20.079999999999998</v>
      </c>
      <c r="V124">
        <v>13</v>
      </c>
      <c r="W124" s="67">
        <v>88556.38</v>
      </c>
      <c r="X124">
        <v>115.02</v>
      </c>
      <c r="Y124" s="67">
        <v>185213.62</v>
      </c>
      <c r="Z124">
        <v>0.81720000000000004</v>
      </c>
      <c r="AA124">
        <v>0.155</v>
      </c>
      <c r="AB124">
        <v>2.7799999999999998E-2</v>
      </c>
      <c r="AC124">
        <v>0.18279999999999999</v>
      </c>
      <c r="AD124">
        <v>185.21</v>
      </c>
      <c r="AE124" s="67">
        <v>8022.12</v>
      </c>
      <c r="AF124" s="67">
        <v>1022.08</v>
      </c>
      <c r="AG124" s="67">
        <v>137790.53</v>
      </c>
      <c r="AH124">
        <v>361</v>
      </c>
      <c r="AI124" s="67">
        <v>33273</v>
      </c>
      <c r="AJ124" s="67">
        <v>49112.92</v>
      </c>
      <c r="AK124">
        <v>77.67</v>
      </c>
      <c r="AL124">
        <v>41.33</v>
      </c>
      <c r="AM124">
        <v>47.6</v>
      </c>
      <c r="AN124">
        <v>5.6</v>
      </c>
      <c r="AO124">
        <v>0</v>
      </c>
      <c r="AP124">
        <v>1.3796999999999999</v>
      </c>
      <c r="AQ124" s="67">
        <v>1400.86</v>
      </c>
      <c r="AR124" s="67">
        <v>1822.63</v>
      </c>
      <c r="AS124" s="67">
        <v>5370.52</v>
      </c>
      <c r="AT124">
        <v>460.15</v>
      </c>
      <c r="AU124">
        <v>103.6</v>
      </c>
      <c r="AV124" s="67">
        <v>9157.74</v>
      </c>
      <c r="AW124" s="67">
        <v>2169.66</v>
      </c>
      <c r="AX124">
        <v>0.22969999999999999</v>
      </c>
      <c r="AY124" s="67">
        <v>3976</v>
      </c>
      <c r="AZ124">
        <v>0.42099999999999999</v>
      </c>
      <c r="BA124" s="67">
        <v>2545.3000000000002</v>
      </c>
      <c r="BB124">
        <v>0.26950000000000002</v>
      </c>
      <c r="BC124">
        <v>753.11</v>
      </c>
      <c r="BD124">
        <v>7.9699999999999993E-2</v>
      </c>
      <c r="BE124" s="67">
        <v>9444.07</v>
      </c>
      <c r="BF124" s="67">
        <v>4590.62</v>
      </c>
      <c r="BG124">
        <v>0.81630000000000003</v>
      </c>
      <c r="BH124">
        <v>0.54390000000000005</v>
      </c>
      <c r="BI124">
        <v>0.21990000000000001</v>
      </c>
      <c r="BJ124">
        <v>0.21190000000000001</v>
      </c>
      <c r="BK124">
        <v>1.21E-2</v>
      </c>
      <c r="BL124">
        <v>1.21E-2</v>
      </c>
    </row>
    <row r="125" spans="1:64" x14ac:dyDescent="0.25">
      <c r="A125" t="s">
        <v>143</v>
      </c>
      <c r="B125">
        <v>45336</v>
      </c>
      <c r="C125">
        <v>35</v>
      </c>
      <c r="D125">
        <v>23.86</v>
      </c>
      <c r="E125">
        <v>835.02</v>
      </c>
      <c r="F125">
        <v>845.5</v>
      </c>
      <c r="G125">
        <v>1.1999999999999999E-3</v>
      </c>
      <c r="H125">
        <v>0</v>
      </c>
      <c r="I125">
        <v>3.5000000000000001E-3</v>
      </c>
      <c r="J125">
        <v>0</v>
      </c>
      <c r="K125">
        <v>1.01E-2</v>
      </c>
      <c r="L125">
        <v>0.95069999999999999</v>
      </c>
      <c r="M125">
        <v>3.4500000000000003E-2</v>
      </c>
      <c r="N125">
        <v>0.39240000000000003</v>
      </c>
      <c r="O125">
        <v>0</v>
      </c>
      <c r="P125">
        <v>0.1053</v>
      </c>
      <c r="Q125" s="67">
        <v>49291.24</v>
      </c>
      <c r="R125">
        <v>0.3</v>
      </c>
      <c r="S125">
        <v>0.15</v>
      </c>
      <c r="T125">
        <v>0.55000000000000004</v>
      </c>
      <c r="U125">
        <v>16.760000000000002</v>
      </c>
      <c r="V125">
        <v>6.78</v>
      </c>
      <c r="W125" s="67">
        <v>74402.86</v>
      </c>
      <c r="X125">
        <v>117.25</v>
      </c>
      <c r="Y125" s="67">
        <v>116973.7</v>
      </c>
      <c r="Z125">
        <v>0.8337</v>
      </c>
      <c r="AA125">
        <v>0.12690000000000001</v>
      </c>
      <c r="AB125">
        <v>3.9399999999999998E-2</v>
      </c>
      <c r="AC125">
        <v>0.1663</v>
      </c>
      <c r="AD125">
        <v>116.97</v>
      </c>
      <c r="AE125" s="67">
        <v>2748.36</v>
      </c>
      <c r="AF125">
        <v>334.51</v>
      </c>
      <c r="AG125" s="67">
        <v>117644.44</v>
      </c>
      <c r="AH125">
        <v>260</v>
      </c>
      <c r="AI125" s="67">
        <v>32431</v>
      </c>
      <c r="AJ125" s="67">
        <v>48605.87</v>
      </c>
      <c r="AK125">
        <v>35.299999999999997</v>
      </c>
      <c r="AL125">
        <v>22.54</v>
      </c>
      <c r="AM125">
        <v>26.11</v>
      </c>
      <c r="AN125">
        <v>3.9</v>
      </c>
      <c r="AO125" s="67">
        <v>2221.77</v>
      </c>
      <c r="AP125">
        <v>1.6651</v>
      </c>
      <c r="AQ125" s="67">
        <v>1579.33</v>
      </c>
      <c r="AR125" s="67">
        <v>1654.02</v>
      </c>
      <c r="AS125" s="67">
        <v>5372.1</v>
      </c>
      <c r="AT125">
        <v>430.83</v>
      </c>
      <c r="AU125">
        <v>226.04</v>
      </c>
      <c r="AV125" s="67">
        <v>9262.31</v>
      </c>
      <c r="AW125" s="67">
        <v>4193.45</v>
      </c>
      <c r="AX125">
        <v>0.41360000000000002</v>
      </c>
      <c r="AY125" s="67">
        <v>4178.67</v>
      </c>
      <c r="AZ125">
        <v>0.41210000000000002</v>
      </c>
      <c r="BA125" s="67">
        <v>1233.3499999999999</v>
      </c>
      <c r="BB125">
        <v>0.1216</v>
      </c>
      <c r="BC125">
        <v>534.65</v>
      </c>
      <c r="BD125">
        <v>5.2699999999999997E-2</v>
      </c>
      <c r="BE125" s="67">
        <v>10140.11</v>
      </c>
      <c r="BF125" s="67">
        <v>3706.93</v>
      </c>
      <c r="BG125">
        <v>1.0084</v>
      </c>
      <c r="BH125">
        <v>0.58240000000000003</v>
      </c>
      <c r="BI125">
        <v>0.19969999999999999</v>
      </c>
      <c r="BJ125">
        <v>0.17680000000000001</v>
      </c>
      <c r="BK125">
        <v>2.69E-2</v>
      </c>
      <c r="BL125">
        <v>1.41E-2</v>
      </c>
    </row>
    <row r="126" spans="1:64" x14ac:dyDescent="0.25">
      <c r="A126" t="s">
        <v>144</v>
      </c>
      <c r="B126">
        <v>45344</v>
      </c>
      <c r="C126">
        <v>20</v>
      </c>
      <c r="D126">
        <v>40.93</v>
      </c>
      <c r="E126">
        <v>818.62</v>
      </c>
      <c r="F126">
        <v>670.98</v>
      </c>
      <c r="G126">
        <v>4.4999999999999997E-3</v>
      </c>
      <c r="H126">
        <v>0</v>
      </c>
      <c r="I126">
        <v>2.58E-2</v>
      </c>
      <c r="J126">
        <v>2.0000000000000001E-4</v>
      </c>
      <c r="K126">
        <v>1.0500000000000001E-2</v>
      </c>
      <c r="L126">
        <v>0.91020000000000001</v>
      </c>
      <c r="M126">
        <v>4.8899999999999999E-2</v>
      </c>
      <c r="N126">
        <v>0.97019999999999995</v>
      </c>
      <c r="O126">
        <v>1.5E-3</v>
      </c>
      <c r="P126">
        <v>0.1699</v>
      </c>
      <c r="Q126" s="67">
        <v>46151.51</v>
      </c>
      <c r="R126">
        <v>0.2545</v>
      </c>
      <c r="S126">
        <v>0.14549999999999999</v>
      </c>
      <c r="T126">
        <v>0.6</v>
      </c>
      <c r="U126">
        <v>17.420000000000002</v>
      </c>
      <c r="V126">
        <v>6</v>
      </c>
      <c r="W126" s="67">
        <v>65180</v>
      </c>
      <c r="X126">
        <v>128.18</v>
      </c>
      <c r="Y126" s="67">
        <v>78287.06</v>
      </c>
      <c r="Z126">
        <v>0.75560000000000005</v>
      </c>
      <c r="AA126">
        <v>0.17580000000000001</v>
      </c>
      <c r="AB126">
        <v>6.8599999999999994E-2</v>
      </c>
      <c r="AC126">
        <v>0.24440000000000001</v>
      </c>
      <c r="AD126">
        <v>78.290000000000006</v>
      </c>
      <c r="AE126" s="67">
        <v>3105.74</v>
      </c>
      <c r="AF126">
        <v>511.61</v>
      </c>
      <c r="AG126" s="67">
        <v>87464.639999999999</v>
      </c>
      <c r="AH126">
        <v>98</v>
      </c>
      <c r="AI126" s="67">
        <v>26082</v>
      </c>
      <c r="AJ126" s="67">
        <v>35249.06</v>
      </c>
      <c r="AK126">
        <v>65.7</v>
      </c>
      <c r="AL126">
        <v>34.85</v>
      </c>
      <c r="AM126">
        <v>50.22</v>
      </c>
      <c r="AN126">
        <v>3.8</v>
      </c>
      <c r="AO126">
        <v>232.31</v>
      </c>
      <c r="AP126">
        <v>1.2907</v>
      </c>
      <c r="AQ126" s="67">
        <v>1809.02</v>
      </c>
      <c r="AR126" s="67">
        <v>2452.7399999999998</v>
      </c>
      <c r="AS126" s="67">
        <v>6535.41</v>
      </c>
      <c r="AT126">
        <v>535.41</v>
      </c>
      <c r="AU126">
        <v>350.67</v>
      </c>
      <c r="AV126" s="67">
        <v>11683.19</v>
      </c>
      <c r="AW126" s="67">
        <v>6803.68</v>
      </c>
      <c r="AX126">
        <v>0.57189999999999996</v>
      </c>
      <c r="AY126" s="67">
        <v>3200.26</v>
      </c>
      <c r="AZ126">
        <v>0.26900000000000002</v>
      </c>
      <c r="BA126">
        <v>729.7</v>
      </c>
      <c r="BB126">
        <v>6.13E-2</v>
      </c>
      <c r="BC126" s="67">
        <v>1162.28</v>
      </c>
      <c r="BD126">
        <v>9.7699999999999995E-2</v>
      </c>
      <c r="BE126" s="67">
        <v>11895.91</v>
      </c>
      <c r="BF126" s="67">
        <v>3555.02</v>
      </c>
      <c r="BG126">
        <v>1.6395</v>
      </c>
      <c r="BH126">
        <v>0.46060000000000001</v>
      </c>
      <c r="BI126">
        <v>0.21929999999999999</v>
      </c>
      <c r="BJ126">
        <v>0.25130000000000002</v>
      </c>
      <c r="BK126">
        <v>4.7100000000000003E-2</v>
      </c>
      <c r="BL126">
        <v>2.1700000000000001E-2</v>
      </c>
    </row>
    <row r="127" spans="1:64" x14ac:dyDescent="0.25">
      <c r="A127" t="s">
        <v>145</v>
      </c>
      <c r="B127">
        <v>46433</v>
      </c>
      <c r="C127">
        <v>38</v>
      </c>
      <c r="D127">
        <v>24.13</v>
      </c>
      <c r="E127">
        <v>917.03</v>
      </c>
      <c r="F127" s="67">
        <v>1264.8399999999999</v>
      </c>
      <c r="G127">
        <v>1.6000000000000001E-3</v>
      </c>
      <c r="H127">
        <v>8.0000000000000004E-4</v>
      </c>
      <c r="I127">
        <v>4.0000000000000001E-3</v>
      </c>
      <c r="J127">
        <v>8.0000000000000004E-4</v>
      </c>
      <c r="K127">
        <v>3.8999999999999998E-3</v>
      </c>
      <c r="L127">
        <v>0.9859</v>
      </c>
      <c r="M127">
        <v>3.0999999999999999E-3</v>
      </c>
      <c r="N127">
        <v>0.39290000000000003</v>
      </c>
      <c r="O127">
        <v>0</v>
      </c>
      <c r="P127">
        <v>0.10829999999999999</v>
      </c>
      <c r="Q127" s="67">
        <v>47730.58</v>
      </c>
      <c r="R127">
        <v>0.27710000000000001</v>
      </c>
      <c r="S127">
        <v>0.14460000000000001</v>
      </c>
      <c r="T127">
        <v>0.57830000000000004</v>
      </c>
      <c r="U127">
        <v>17.38</v>
      </c>
      <c r="V127">
        <v>8.1999999999999993</v>
      </c>
      <c r="W127" s="67">
        <v>74108.61</v>
      </c>
      <c r="X127">
        <v>110</v>
      </c>
      <c r="Y127" s="67">
        <v>116305.91</v>
      </c>
      <c r="Z127">
        <v>0.86150000000000004</v>
      </c>
      <c r="AA127">
        <v>7.5200000000000003E-2</v>
      </c>
      <c r="AB127">
        <v>6.3200000000000006E-2</v>
      </c>
      <c r="AC127">
        <v>0.13850000000000001</v>
      </c>
      <c r="AD127">
        <v>116.31</v>
      </c>
      <c r="AE127" s="67">
        <v>2620.36</v>
      </c>
      <c r="AF127">
        <v>401.01</v>
      </c>
      <c r="AG127" s="67">
        <v>83461.240000000005</v>
      </c>
      <c r="AH127">
        <v>80</v>
      </c>
      <c r="AI127" s="67">
        <v>34768</v>
      </c>
      <c r="AJ127" s="67">
        <v>51946.22</v>
      </c>
      <c r="AK127">
        <v>30.3</v>
      </c>
      <c r="AL127">
        <v>22</v>
      </c>
      <c r="AM127">
        <v>22.01</v>
      </c>
      <c r="AN127">
        <v>3.2</v>
      </c>
      <c r="AO127" s="67">
        <v>1360.7</v>
      </c>
      <c r="AP127">
        <v>1.0707</v>
      </c>
      <c r="AQ127" s="67">
        <v>1211.8800000000001</v>
      </c>
      <c r="AR127" s="67">
        <v>2041.48</v>
      </c>
      <c r="AS127" s="67">
        <v>4886.93</v>
      </c>
      <c r="AT127">
        <v>419.71</v>
      </c>
      <c r="AU127">
        <v>296.8</v>
      </c>
      <c r="AV127" s="67">
        <v>8856.81</v>
      </c>
      <c r="AW127" s="67">
        <v>3514.3</v>
      </c>
      <c r="AX127">
        <v>0.40500000000000003</v>
      </c>
      <c r="AY127" s="67">
        <v>2322.8200000000002</v>
      </c>
      <c r="AZ127">
        <v>0.26769999999999999</v>
      </c>
      <c r="BA127" s="67">
        <v>2377.84</v>
      </c>
      <c r="BB127">
        <v>0.27400000000000002</v>
      </c>
      <c r="BC127">
        <v>462.84</v>
      </c>
      <c r="BD127">
        <v>5.33E-2</v>
      </c>
      <c r="BE127" s="67">
        <v>8677.81</v>
      </c>
      <c r="BF127" s="67">
        <v>6651.82</v>
      </c>
      <c r="BG127">
        <v>1.6338999999999999</v>
      </c>
      <c r="BH127">
        <v>0.53080000000000005</v>
      </c>
      <c r="BI127">
        <v>0.2349</v>
      </c>
      <c r="BJ127">
        <v>0.17849999999999999</v>
      </c>
      <c r="BK127">
        <v>4.4600000000000001E-2</v>
      </c>
      <c r="BL127">
        <v>1.1299999999999999E-2</v>
      </c>
    </row>
    <row r="128" spans="1:64" x14ac:dyDescent="0.25">
      <c r="A128" t="s">
        <v>146</v>
      </c>
      <c r="B128">
        <v>49429</v>
      </c>
      <c r="C128">
        <v>104</v>
      </c>
      <c r="D128">
        <v>11.8</v>
      </c>
      <c r="E128" s="67">
        <v>1227.27</v>
      </c>
      <c r="F128" s="67">
        <v>1091.81</v>
      </c>
      <c r="G128">
        <v>8.9999999999999998E-4</v>
      </c>
      <c r="H128">
        <v>0</v>
      </c>
      <c r="I128">
        <v>8.6999999999999994E-3</v>
      </c>
      <c r="J128">
        <v>0</v>
      </c>
      <c r="K128">
        <v>1.0500000000000001E-2</v>
      </c>
      <c r="L128">
        <v>0.96399999999999997</v>
      </c>
      <c r="M128">
        <v>1.5900000000000001E-2</v>
      </c>
      <c r="N128">
        <v>0.40150000000000002</v>
      </c>
      <c r="O128">
        <v>0</v>
      </c>
      <c r="P128">
        <v>0.1255</v>
      </c>
      <c r="Q128" s="67">
        <v>50740.79</v>
      </c>
      <c r="R128">
        <v>0.15909999999999999</v>
      </c>
      <c r="S128">
        <v>0.19320000000000001</v>
      </c>
      <c r="T128">
        <v>0.64770000000000005</v>
      </c>
      <c r="U128">
        <v>17.739999999999998</v>
      </c>
      <c r="V128">
        <v>10</v>
      </c>
      <c r="W128" s="67">
        <v>57535.7</v>
      </c>
      <c r="X128">
        <v>118.82</v>
      </c>
      <c r="Y128" s="67">
        <v>101108.65</v>
      </c>
      <c r="Z128">
        <v>0.88300000000000001</v>
      </c>
      <c r="AA128">
        <v>3.6900000000000002E-2</v>
      </c>
      <c r="AB128">
        <v>8.0100000000000005E-2</v>
      </c>
      <c r="AC128">
        <v>0.11700000000000001</v>
      </c>
      <c r="AD128">
        <v>101.11</v>
      </c>
      <c r="AE128" s="67">
        <v>2442.42</v>
      </c>
      <c r="AF128">
        <v>337.91</v>
      </c>
      <c r="AG128" s="67">
        <v>98401.84</v>
      </c>
      <c r="AH128">
        <v>142</v>
      </c>
      <c r="AI128" s="67">
        <v>33993</v>
      </c>
      <c r="AJ128" s="67">
        <v>45528.32</v>
      </c>
      <c r="AK128">
        <v>46.1</v>
      </c>
      <c r="AL128">
        <v>22.13</v>
      </c>
      <c r="AM128">
        <v>24.93</v>
      </c>
      <c r="AN128">
        <v>4.2</v>
      </c>
      <c r="AO128">
        <v>0</v>
      </c>
      <c r="AP128">
        <v>0.78159999999999996</v>
      </c>
      <c r="AQ128" s="67">
        <v>1233.1199999999999</v>
      </c>
      <c r="AR128" s="67">
        <v>2070.4699999999998</v>
      </c>
      <c r="AS128" s="67">
        <v>6602.79</v>
      </c>
      <c r="AT128">
        <v>413.71</v>
      </c>
      <c r="AU128">
        <v>327.72</v>
      </c>
      <c r="AV128" s="67">
        <v>10647.84</v>
      </c>
      <c r="AW128" s="67">
        <v>6445.24</v>
      </c>
      <c r="AX128">
        <v>0.64100000000000001</v>
      </c>
      <c r="AY128" s="67">
        <v>2053.46</v>
      </c>
      <c r="AZ128">
        <v>0.20419999999999999</v>
      </c>
      <c r="BA128">
        <v>613.91999999999996</v>
      </c>
      <c r="BB128">
        <v>6.1100000000000002E-2</v>
      </c>
      <c r="BC128">
        <v>942.6</v>
      </c>
      <c r="BD128">
        <v>9.3700000000000006E-2</v>
      </c>
      <c r="BE128" s="67">
        <v>10055.209999999999</v>
      </c>
      <c r="BF128" s="67">
        <v>5488.78</v>
      </c>
      <c r="BG128">
        <v>2.0373000000000001</v>
      </c>
      <c r="BH128">
        <v>0.5887</v>
      </c>
      <c r="BI128">
        <v>0.2253</v>
      </c>
      <c r="BJ128">
        <v>0.1439</v>
      </c>
      <c r="BK128">
        <v>3.1099999999999999E-2</v>
      </c>
      <c r="BL128">
        <v>1.0999999999999999E-2</v>
      </c>
    </row>
    <row r="129" spans="1:64" x14ac:dyDescent="0.25">
      <c r="A129" t="s">
        <v>147</v>
      </c>
      <c r="B129">
        <v>50351</v>
      </c>
      <c r="C129">
        <v>128</v>
      </c>
      <c r="D129">
        <v>6.61</v>
      </c>
      <c r="E129">
        <v>846.19</v>
      </c>
      <c r="F129">
        <v>868.71</v>
      </c>
      <c r="G129">
        <v>2.2000000000000001E-3</v>
      </c>
      <c r="H129">
        <v>3.5000000000000001E-3</v>
      </c>
      <c r="I129">
        <v>5.7000000000000002E-3</v>
      </c>
      <c r="J129">
        <v>0</v>
      </c>
      <c r="K129">
        <v>2.5399999999999999E-2</v>
      </c>
      <c r="L129">
        <v>0.93589999999999995</v>
      </c>
      <c r="M129">
        <v>2.7300000000000001E-2</v>
      </c>
      <c r="N129">
        <v>0.33950000000000002</v>
      </c>
      <c r="O129">
        <v>0</v>
      </c>
      <c r="P129">
        <v>0.1694</v>
      </c>
      <c r="Q129" s="67">
        <v>49169.26</v>
      </c>
      <c r="R129">
        <v>0.26869999999999999</v>
      </c>
      <c r="S129">
        <v>0.20899999999999999</v>
      </c>
      <c r="T129">
        <v>0.52239999999999998</v>
      </c>
      <c r="U129">
        <v>15.61</v>
      </c>
      <c r="V129">
        <v>6</v>
      </c>
      <c r="W129" s="67">
        <v>79159</v>
      </c>
      <c r="X129">
        <v>136.27000000000001</v>
      </c>
      <c r="Y129" s="67">
        <v>160734.94</v>
      </c>
      <c r="Z129">
        <v>0.72219999999999995</v>
      </c>
      <c r="AA129">
        <v>1.61E-2</v>
      </c>
      <c r="AB129">
        <v>0.26169999999999999</v>
      </c>
      <c r="AC129">
        <v>0.27779999999999999</v>
      </c>
      <c r="AD129">
        <v>160.72999999999999</v>
      </c>
      <c r="AE129" s="67">
        <v>4194.16</v>
      </c>
      <c r="AF129">
        <v>426.5</v>
      </c>
      <c r="AG129" s="67">
        <v>114912.98</v>
      </c>
      <c r="AH129">
        <v>244</v>
      </c>
      <c r="AI129" s="67">
        <v>36774</v>
      </c>
      <c r="AJ129" s="67">
        <v>51512.69</v>
      </c>
      <c r="AK129">
        <v>36.700000000000003</v>
      </c>
      <c r="AL129">
        <v>22.22</v>
      </c>
      <c r="AM129">
        <v>27.38</v>
      </c>
      <c r="AN129">
        <v>5.2</v>
      </c>
      <c r="AO129" s="67">
        <v>1294.99</v>
      </c>
      <c r="AP129">
        <v>1.3396999999999999</v>
      </c>
      <c r="AQ129" s="67">
        <v>1978.23</v>
      </c>
      <c r="AR129" s="67">
        <v>1860.79</v>
      </c>
      <c r="AS129" s="67">
        <v>6808.65</v>
      </c>
      <c r="AT129">
        <v>566.80999999999995</v>
      </c>
      <c r="AU129">
        <v>82.34</v>
      </c>
      <c r="AV129" s="67">
        <v>11296.82</v>
      </c>
      <c r="AW129" s="67">
        <v>5165.3</v>
      </c>
      <c r="AX129">
        <v>0.42320000000000002</v>
      </c>
      <c r="AY129" s="67">
        <v>3901.8</v>
      </c>
      <c r="AZ129">
        <v>0.31969999999999998</v>
      </c>
      <c r="BA129" s="67">
        <v>2457.37</v>
      </c>
      <c r="BB129">
        <v>0.2014</v>
      </c>
      <c r="BC129">
        <v>680.01</v>
      </c>
      <c r="BD129">
        <v>5.57E-2</v>
      </c>
      <c r="BE129" s="67">
        <v>12204.47</v>
      </c>
      <c r="BF129" s="67">
        <v>5101.08</v>
      </c>
      <c r="BG129">
        <v>1.4156</v>
      </c>
      <c r="BH129">
        <v>0.53269999999999995</v>
      </c>
      <c r="BI129">
        <v>0.2109</v>
      </c>
      <c r="BJ129">
        <v>0.14430000000000001</v>
      </c>
      <c r="BK129">
        <v>4.4400000000000002E-2</v>
      </c>
      <c r="BL129">
        <v>6.7699999999999996E-2</v>
      </c>
    </row>
    <row r="130" spans="1:64" x14ac:dyDescent="0.25">
      <c r="A130" t="s">
        <v>148</v>
      </c>
      <c r="B130">
        <v>49189</v>
      </c>
      <c r="C130">
        <v>74</v>
      </c>
      <c r="D130">
        <v>26.78</v>
      </c>
      <c r="E130" s="67">
        <v>1982.03</v>
      </c>
      <c r="F130" s="67">
        <v>1956.6</v>
      </c>
      <c r="G130">
        <v>1.5E-3</v>
      </c>
      <c r="H130">
        <v>0</v>
      </c>
      <c r="I130">
        <v>4.3E-3</v>
      </c>
      <c r="J130">
        <v>0</v>
      </c>
      <c r="K130">
        <v>7.1000000000000004E-3</v>
      </c>
      <c r="L130">
        <v>0.9637</v>
      </c>
      <c r="M130">
        <v>2.3400000000000001E-2</v>
      </c>
      <c r="N130">
        <v>0.30059999999999998</v>
      </c>
      <c r="O130">
        <v>2E-3</v>
      </c>
      <c r="P130">
        <v>0.12770000000000001</v>
      </c>
      <c r="Q130" s="67">
        <v>54071.32</v>
      </c>
      <c r="R130">
        <v>0.23130000000000001</v>
      </c>
      <c r="S130">
        <v>0.1973</v>
      </c>
      <c r="T130">
        <v>0.57140000000000002</v>
      </c>
      <c r="U130">
        <v>19.809999999999999</v>
      </c>
      <c r="V130">
        <v>17.350000000000001</v>
      </c>
      <c r="W130" s="67">
        <v>73497</v>
      </c>
      <c r="X130">
        <v>112.04</v>
      </c>
      <c r="Y130" s="67">
        <v>146672.73000000001</v>
      </c>
      <c r="Z130">
        <v>0.88429999999999997</v>
      </c>
      <c r="AA130">
        <v>7.2700000000000001E-2</v>
      </c>
      <c r="AB130">
        <v>4.2999999999999997E-2</v>
      </c>
      <c r="AC130">
        <v>0.1157</v>
      </c>
      <c r="AD130">
        <v>146.66999999999999</v>
      </c>
      <c r="AE130" s="67">
        <v>4406.8999999999996</v>
      </c>
      <c r="AF130">
        <v>577.9</v>
      </c>
      <c r="AG130" s="67">
        <v>152452.42000000001</v>
      </c>
      <c r="AH130">
        <v>422</v>
      </c>
      <c r="AI130" s="67">
        <v>34832</v>
      </c>
      <c r="AJ130" s="67">
        <v>49332.6</v>
      </c>
      <c r="AK130">
        <v>49.8</v>
      </c>
      <c r="AL130">
        <v>29.2</v>
      </c>
      <c r="AM130">
        <v>28.65</v>
      </c>
      <c r="AN130">
        <v>5.2</v>
      </c>
      <c r="AO130">
        <v>0</v>
      </c>
      <c r="AP130">
        <v>0.97740000000000005</v>
      </c>
      <c r="AQ130" s="67">
        <v>1608.32</v>
      </c>
      <c r="AR130" s="67">
        <v>2090.44</v>
      </c>
      <c r="AS130" s="67">
        <v>6074.53</v>
      </c>
      <c r="AT130">
        <v>455.22</v>
      </c>
      <c r="AU130">
        <v>82.67</v>
      </c>
      <c r="AV130" s="67">
        <v>10311.18</v>
      </c>
      <c r="AW130" s="67">
        <v>5493.99</v>
      </c>
      <c r="AX130">
        <v>0.54890000000000005</v>
      </c>
      <c r="AY130" s="67">
        <v>3202.7</v>
      </c>
      <c r="AZ130">
        <v>0.32</v>
      </c>
      <c r="BA130">
        <v>808.79</v>
      </c>
      <c r="BB130">
        <v>8.0799999999999997E-2</v>
      </c>
      <c r="BC130">
        <v>503.84</v>
      </c>
      <c r="BD130">
        <v>5.0299999999999997E-2</v>
      </c>
      <c r="BE130" s="67">
        <v>10009.32</v>
      </c>
      <c r="BF130" s="67">
        <v>5312.8</v>
      </c>
      <c r="BG130">
        <v>1.2037</v>
      </c>
      <c r="BH130">
        <v>0.57079999999999997</v>
      </c>
      <c r="BI130">
        <v>0.25059999999999999</v>
      </c>
      <c r="BJ130">
        <v>0.12859999999999999</v>
      </c>
      <c r="BK130">
        <v>3.5900000000000001E-2</v>
      </c>
      <c r="BL130">
        <v>1.4200000000000001E-2</v>
      </c>
    </row>
    <row r="131" spans="1:64" x14ac:dyDescent="0.25">
      <c r="A131" t="s">
        <v>149</v>
      </c>
      <c r="B131">
        <v>45351</v>
      </c>
      <c r="C131">
        <v>45</v>
      </c>
      <c r="D131">
        <v>22.7</v>
      </c>
      <c r="E131" s="67">
        <v>1021.64</v>
      </c>
      <c r="F131" s="67">
        <v>1095.1600000000001</v>
      </c>
      <c r="G131">
        <v>3.7000000000000002E-3</v>
      </c>
      <c r="H131">
        <v>0</v>
      </c>
      <c r="I131">
        <v>4.1000000000000003E-3</v>
      </c>
      <c r="J131">
        <v>0</v>
      </c>
      <c r="K131">
        <v>1.4E-3</v>
      </c>
      <c r="L131">
        <v>0.98040000000000005</v>
      </c>
      <c r="M131">
        <v>1.0500000000000001E-2</v>
      </c>
      <c r="N131">
        <v>0.84019999999999995</v>
      </c>
      <c r="O131">
        <v>2.7000000000000001E-3</v>
      </c>
      <c r="P131">
        <v>0.16070000000000001</v>
      </c>
      <c r="Q131" s="67">
        <v>43855.16</v>
      </c>
      <c r="R131">
        <v>0.2414</v>
      </c>
      <c r="S131">
        <v>0.18390000000000001</v>
      </c>
      <c r="T131">
        <v>0.57469999999999999</v>
      </c>
      <c r="U131">
        <v>16.100000000000001</v>
      </c>
      <c r="V131">
        <v>9.4700000000000006</v>
      </c>
      <c r="W131" s="67">
        <v>64004.94</v>
      </c>
      <c r="X131">
        <v>104.16</v>
      </c>
      <c r="Y131" s="67">
        <v>73899.539999999994</v>
      </c>
      <c r="Z131">
        <v>0.64590000000000003</v>
      </c>
      <c r="AA131">
        <v>0.1045</v>
      </c>
      <c r="AB131">
        <v>0.24959999999999999</v>
      </c>
      <c r="AC131">
        <v>0.35410000000000003</v>
      </c>
      <c r="AD131">
        <v>73.900000000000006</v>
      </c>
      <c r="AE131" s="67">
        <v>1764.94</v>
      </c>
      <c r="AF131">
        <v>204.09</v>
      </c>
      <c r="AG131" s="67">
        <v>66281.34</v>
      </c>
      <c r="AH131">
        <v>28</v>
      </c>
      <c r="AI131" s="67">
        <v>29103</v>
      </c>
      <c r="AJ131" s="67">
        <v>37133.06</v>
      </c>
      <c r="AK131">
        <v>28.9</v>
      </c>
      <c r="AL131">
        <v>22.18</v>
      </c>
      <c r="AM131">
        <v>22.43</v>
      </c>
      <c r="AN131">
        <v>4.2</v>
      </c>
      <c r="AO131">
        <v>0</v>
      </c>
      <c r="AP131">
        <v>0.69789999999999996</v>
      </c>
      <c r="AQ131" s="67">
        <v>1351.61</v>
      </c>
      <c r="AR131" s="67">
        <v>2235.9899999999998</v>
      </c>
      <c r="AS131" s="67">
        <v>6362.63</v>
      </c>
      <c r="AT131">
        <v>515.66999999999996</v>
      </c>
      <c r="AU131">
        <v>519.05999999999995</v>
      </c>
      <c r="AV131" s="67">
        <v>10984.96</v>
      </c>
      <c r="AW131" s="67">
        <v>6396.26</v>
      </c>
      <c r="AX131">
        <v>0.62849999999999995</v>
      </c>
      <c r="AY131" s="67">
        <v>1246.75</v>
      </c>
      <c r="AZ131">
        <v>0.1225</v>
      </c>
      <c r="BA131">
        <v>973.35</v>
      </c>
      <c r="BB131">
        <v>9.5600000000000004E-2</v>
      </c>
      <c r="BC131" s="67">
        <v>1561.39</v>
      </c>
      <c r="BD131">
        <v>0.15340000000000001</v>
      </c>
      <c r="BE131" s="67">
        <v>10177.74</v>
      </c>
      <c r="BF131" s="67">
        <v>6956.27</v>
      </c>
      <c r="BG131">
        <v>4.3280000000000003</v>
      </c>
      <c r="BH131">
        <v>0.50009999999999999</v>
      </c>
      <c r="BI131">
        <v>0.2475</v>
      </c>
      <c r="BJ131">
        <v>0.20319999999999999</v>
      </c>
      <c r="BK131">
        <v>3.85E-2</v>
      </c>
      <c r="BL131">
        <v>1.0699999999999999E-2</v>
      </c>
    </row>
    <row r="132" spans="1:64" x14ac:dyDescent="0.25">
      <c r="A132" t="s">
        <v>150</v>
      </c>
      <c r="B132">
        <v>43836</v>
      </c>
      <c r="C132">
        <v>10</v>
      </c>
      <c r="D132">
        <v>497.2</v>
      </c>
      <c r="E132" s="67">
        <v>4972.01</v>
      </c>
      <c r="F132" s="67">
        <v>4827.5600000000004</v>
      </c>
      <c r="G132">
        <v>2.58E-2</v>
      </c>
      <c r="H132">
        <v>4.0000000000000002E-4</v>
      </c>
      <c r="I132">
        <v>3.6900000000000002E-2</v>
      </c>
      <c r="J132">
        <v>4.0000000000000002E-4</v>
      </c>
      <c r="K132">
        <v>1.7000000000000001E-2</v>
      </c>
      <c r="L132">
        <v>0.87060000000000004</v>
      </c>
      <c r="M132">
        <v>4.8899999999999999E-2</v>
      </c>
      <c r="N132">
        <v>0.43709999999999999</v>
      </c>
      <c r="O132">
        <v>2.3300000000000001E-2</v>
      </c>
      <c r="P132">
        <v>0.15490000000000001</v>
      </c>
      <c r="Q132" s="67">
        <v>52587.05</v>
      </c>
      <c r="R132">
        <v>0.26900000000000002</v>
      </c>
      <c r="S132">
        <v>0.2011</v>
      </c>
      <c r="T132">
        <v>0.52990000000000004</v>
      </c>
      <c r="U132">
        <v>17.86</v>
      </c>
      <c r="V132">
        <v>32</v>
      </c>
      <c r="W132" s="67">
        <v>70164.94</v>
      </c>
      <c r="X132">
        <v>155.35</v>
      </c>
      <c r="Y132" s="67">
        <v>149093.71</v>
      </c>
      <c r="Z132">
        <v>0.77849999999999997</v>
      </c>
      <c r="AA132">
        <v>0.2162</v>
      </c>
      <c r="AB132">
        <v>5.3E-3</v>
      </c>
      <c r="AC132">
        <v>0.2215</v>
      </c>
      <c r="AD132">
        <v>149.09</v>
      </c>
      <c r="AE132" s="67">
        <v>6229.15</v>
      </c>
      <c r="AF132">
        <v>785.8</v>
      </c>
      <c r="AG132" s="67">
        <v>157891.32999999999</v>
      </c>
      <c r="AH132">
        <v>443</v>
      </c>
      <c r="AI132" s="67">
        <v>33408</v>
      </c>
      <c r="AJ132" s="67">
        <v>47406.54</v>
      </c>
      <c r="AK132">
        <v>69.08</v>
      </c>
      <c r="AL132">
        <v>40.39</v>
      </c>
      <c r="AM132">
        <v>46.12</v>
      </c>
      <c r="AN132">
        <v>4.9000000000000004</v>
      </c>
      <c r="AO132">
        <v>0</v>
      </c>
      <c r="AP132">
        <v>1.0132000000000001</v>
      </c>
      <c r="AQ132">
        <v>980.99</v>
      </c>
      <c r="AR132" s="67">
        <v>1591.72</v>
      </c>
      <c r="AS132" s="67">
        <v>5767.9</v>
      </c>
      <c r="AT132">
        <v>817.07</v>
      </c>
      <c r="AU132">
        <v>337.04</v>
      </c>
      <c r="AV132" s="67">
        <v>9494.7000000000007</v>
      </c>
      <c r="AW132" s="67">
        <v>2991.67</v>
      </c>
      <c r="AX132">
        <v>0.32829999999999998</v>
      </c>
      <c r="AY132" s="67">
        <v>4710.68</v>
      </c>
      <c r="AZ132">
        <v>0.51690000000000003</v>
      </c>
      <c r="BA132">
        <v>832.17</v>
      </c>
      <c r="BB132">
        <v>9.1300000000000006E-2</v>
      </c>
      <c r="BC132">
        <v>578.29</v>
      </c>
      <c r="BD132">
        <v>6.3500000000000001E-2</v>
      </c>
      <c r="BE132" s="67">
        <v>9112.7999999999993</v>
      </c>
      <c r="BF132" s="67">
        <v>2184.5700000000002</v>
      </c>
      <c r="BG132">
        <v>0.4143</v>
      </c>
      <c r="BH132">
        <v>0.57150000000000001</v>
      </c>
      <c r="BI132">
        <v>0.23119999999999999</v>
      </c>
      <c r="BJ132">
        <v>0.1648</v>
      </c>
      <c r="BK132">
        <v>1.5699999999999999E-2</v>
      </c>
      <c r="BL132">
        <v>1.67E-2</v>
      </c>
    </row>
    <row r="133" spans="1:64" x14ac:dyDescent="0.25">
      <c r="A133" t="s">
        <v>151</v>
      </c>
      <c r="B133">
        <v>46557</v>
      </c>
      <c r="C133">
        <v>11</v>
      </c>
      <c r="D133">
        <v>77.260000000000005</v>
      </c>
      <c r="E133">
        <v>849.9</v>
      </c>
      <c r="F133">
        <v>808.57</v>
      </c>
      <c r="G133">
        <v>1.44E-2</v>
      </c>
      <c r="H133">
        <v>0</v>
      </c>
      <c r="I133">
        <v>1.7000000000000001E-2</v>
      </c>
      <c r="J133">
        <v>0</v>
      </c>
      <c r="K133">
        <v>3.0200000000000001E-2</v>
      </c>
      <c r="L133">
        <v>0.92049999999999998</v>
      </c>
      <c r="M133">
        <v>1.7899999999999999E-2</v>
      </c>
      <c r="N133">
        <v>0.24629999999999999</v>
      </c>
      <c r="O133">
        <v>0</v>
      </c>
      <c r="P133">
        <v>0.1002</v>
      </c>
      <c r="Q133" s="67">
        <v>73226.98</v>
      </c>
      <c r="R133">
        <v>0.14080000000000001</v>
      </c>
      <c r="S133">
        <v>0.14080000000000001</v>
      </c>
      <c r="T133">
        <v>0.71830000000000005</v>
      </c>
      <c r="U133">
        <v>15.39</v>
      </c>
      <c r="V133">
        <v>9.7200000000000006</v>
      </c>
      <c r="W133" s="67">
        <v>86948.78</v>
      </c>
      <c r="X133">
        <v>86.09</v>
      </c>
      <c r="Y133" s="67">
        <v>393596.71</v>
      </c>
      <c r="Z133">
        <v>0.29270000000000002</v>
      </c>
      <c r="AA133">
        <v>0.59850000000000003</v>
      </c>
      <c r="AB133">
        <v>0.1089</v>
      </c>
      <c r="AC133">
        <v>0.70730000000000004</v>
      </c>
      <c r="AD133">
        <v>393.6</v>
      </c>
      <c r="AE133" s="67">
        <v>13417.85</v>
      </c>
      <c r="AF133">
        <v>521.79</v>
      </c>
      <c r="AG133" s="67">
        <v>402702.75</v>
      </c>
      <c r="AH133">
        <v>604</v>
      </c>
      <c r="AI133" s="67">
        <v>35801</v>
      </c>
      <c r="AJ133" s="67">
        <v>54829.97</v>
      </c>
      <c r="AK133">
        <v>37.700000000000003</v>
      </c>
      <c r="AL133">
        <v>31.91</v>
      </c>
      <c r="AM133">
        <v>34.5</v>
      </c>
      <c r="AN133">
        <v>4.0999999999999996</v>
      </c>
      <c r="AO133">
        <v>0</v>
      </c>
      <c r="AP133">
        <v>0.92279999999999995</v>
      </c>
      <c r="AQ133" s="67">
        <v>3068.36</v>
      </c>
      <c r="AR133" s="67">
        <v>3454.55</v>
      </c>
      <c r="AS133" s="67">
        <v>8169.98</v>
      </c>
      <c r="AT133">
        <v>678.19</v>
      </c>
      <c r="AU133">
        <v>601.47</v>
      </c>
      <c r="AV133" s="67">
        <v>15972.49</v>
      </c>
      <c r="AW133" s="67">
        <v>4950.1499999999996</v>
      </c>
      <c r="AX133">
        <v>0.28139999999999998</v>
      </c>
      <c r="AY133" s="67">
        <v>11149.16</v>
      </c>
      <c r="AZ133">
        <v>0.63370000000000004</v>
      </c>
      <c r="BA133" s="67">
        <v>1306.73</v>
      </c>
      <c r="BB133">
        <v>7.4300000000000005E-2</v>
      </c>
      <c r="BC133">
        <v>187.01</v>
      </c>
      <c r="BD133">
        <v>1.06E-2</v>
      </c>
      <c r="BE133" s="67">
        <v>17593.05</v>
      </c>
      <c r="BF133">
        <v>510.59</v>
      </c>
      <c r="BG133">
        <v>0.1154</v>
      </c>
      <c r="BH133">
        <v>0.56689999999999996</v>
      </c>
      <c r="BI133">
        <v>0.1928</v>
      </c>
      <c r="BJ133">
        <v>0.19689999999999999</v>
      </c>
      <c r="BK133">
        <v>2.0500000000000001E-2</v>
      </c>
      <c r="BL133">
        <v>2.29E-2</v>
      </c>
    </row>
    <row r="134" spans="1:64" x14ac:dyDescent="0.25">
      <c r="A134" t="s">
        <v>152</v>
      </c>
      <c r="B134">
        <v>50542</v>
      </c>
      <c r="C134">
        <v>43</v>
      </c>
      <c r="D134">
        <v>19.88</v>
      </c>
      <c r="E134">
        <v>854.74</v>
      </c>
      <c r="F134">
        <v>876.89</v>
      </c>
      <c r="G134">
        <v>1.15E-2</v>
      </c>
      <c r="H134">
        <v>0</v>
      </c>
      <c r="I134">
        <v>9.7000000000000003E-3</v>
      </c>
      <c r="J134">
        <v>0</v>
      </c>
      <c r="K134">
        <v>1.1900000000000001E-2</v>
      </c>
      <c r="L134">
        <v>0.95140000000000002</v>
      </c>
      <c r="M134">
        <v>1.5599999999999999E-2</v>
      </c>
      <c r="N134">
        <v>0.25</v>
      </c>
      <c r="O134">
        <v>1.34E-2</v>
      </c>
      <c r="P134">
        <v>0.1026</v>
      </c>
      <c r="Q134" s="67">
        <v>51335.08</v>
      </c>
      <c r="R134">
        <v>0.125</v>
      </c>
      <c r="S134">
        <v>0.1094</v>
      </c>
      <c r="T134">
        <v>0.76559999999999995</v>
      </c>
      <c r="U134">
        <v>18.350000000000001</v>
      </c>
      <c r="V134">
        <v>10.64</v>
      </c>
      <c r="W134" s="67">
        <v>53154.75</v>
      </c>
      <c r="X134">
        <v>77.72</v>
      </c>
      <c r="Y134" s="67">
        <v>166636.19</v>
      </c>
      <c r="Z134">
        <v>0.84089999999999998</v>
      </c>
      <c r="AA134">
        <v>0.13100000000000001</v>
      </c>
      <c r="AB134">
        <v>2.8000000000000001E-2</v>
      </c>
      <c r="AC134">
        <v>0.15909999999999999</v>
      </c>
      <c r="AD134">
        <v>166.64</v>
      </c>
      <c r="AE134" s="67">
        <v>3899.04</v>
      </c>
      <c r="AF134">
        <v>577.12</v>
      </c>
      <c r="AG134" s="67">
        <v>163403.87</v>
      </c>
      <c r="AH134">
        <v>456</v>
      </c>
      <c r="AI134" s="67">
        <v>33354</v>
      </c>
      <c r="AJ134" s="67">
        <v>53989.73</v>
      </c>
      <c r="AK134">
        <v>45.7</v>
      </c>
      <c r="AL134">
        <v>22.19</v>
      </c>
      <c r="AM134">
        <v>26.38</v>
      </c>
      <c r="AN134">
        <v>4</v>
      </c>
      <c r="AO134" s="67">
        <v>1417.49</v>
      </c>
      <c r="AP134">
        <v>1.0621</v>
      </c>
      <c r="AQ134" s="67">
        <v>1425.36</v>
      </c>
      <c r="AR134" s="67">
        <v>1611.25</v>
      </c>
      <c r="AS134" s="67">
        <v>5577.39</v>
      </c>
      <c r="AT134">
        <v>385.93</v>
      </c>
      <c r="AU134">
        <v>418.46</v>
      </c>
      <c r="AV134" s="67">
        <v>9418.44</v>
      </c>
      <c r="AW134" s="67">
        <v>3805.48</v>
      </c>
      <c r="AX134">
        <v>0.39650000000000002</v>
      </c>
      <c r="AY134" s="67">
        <v>4154.1899999999996</v>
      </c>
      <c r="AZ134">
        <v>0.43280000000000002</v>
      </c>
      <c r="BA134">
        <v>913.15</v>
      </c>
      <c r="BB134">
        <v>9.5100000000000004E-2</v>
      </c>
      <c r="BC134">
        <v>725.32</v>
      </c>
      <c r="BD134">
        <v>7.5600000000000001E-2</v>
      </c>
      <c r="BE134" s="67">
        <v>9598.15</v>
      </c>
      <c r="BF134" s="67">
        <v>3672.56</v>
      </c>
      <c r="BG134">
        <v>0.62450000000000006</v>
      </c>
      <c r="BH134">
        <v>0.55459999999999998</v>
      </c>
      <c r="BI134">
        <v>0.22570000000000001</v>
      </c>
      <c r="BJ134">
        <v>0.16339999999999999</v>
      </c>
      <c r="BK134">
        <v>3.61E-2</v>
      </c>
      <c r="BL134">
        <v>2.0199999999999999E-2</v>
      </c>
    </row>
    <row r="135" spans="1:64" x14ac:dyDescent="0.25">
      <c r="A135" t="s">
        <v>153</v>
      </c>
      <c r="B135">
        <v>48934</v>
      </c>
      <c r="C135">
        <v>21</v>
      </c>
      <c r="D135">
        <v>24.9</v>
      </c>
      <c r="E135">
        <v>522.86</v>
      </c>
      <c r="F135">
        <v>541.17999999999995</v>
      </c>
      <c r="G135">
        <v>9.1000000000000004E-3</v>
      </c>
      <c r="H135">
        <v>0</v>
      </c>
      <c r="I135">
        <v>0</v>
      </c>
      <c r="J135">
        <v>6.6E-3</v>
      </c>
      <c r="K135">
        <v>3.56E-2</v>
      </c>
      <c r="L135">
        <v>0.92290000000000005</v>
      </c>
      <c r="M135">
        <v>2.5899999999999999E-2</v>
      </c>
      <c r="N135">
        <v>0.39739999999999998</v>
      </c>
      <c r="O135">
        <v>5.0000000000000001E-3</v>
      </c>
      <c r="P135">
        <v>0.1885</v>
      </c>
      <c r="Q135" s="67">
        <v>73258.36</v>
      </c>
      <c r="R135">
        <v>9.0899999999999995E-2</v>
      </c>
      <c r="S135">
        <v>9.0899999999999995E-2</v>
      </c>
      <c r="T135">
        <v>0.81820000000000004</v>
      </c>
      <c r="U135">
        <v>12.47</v>
      </c>
      <c r="V135">
        <v>6.6</v>
      </c>
      <c r="W135" s="67">
        <v>87138.94</v>
      </c>
      <c r="X135">
        <v>76.5</v>
      </c>
      <c r="Y135" s="67">
        <v>757881.31</v>
      </c>
      <c r="Z135">
        <v>0.87839999999999996</v>
      </c>
      <c r="AA135">
        <v>0.1009</v>
      </c>
      <c r="AB135">
        <v>2.07E-2</v>
      </c>
      <c r="AC135">
        <v>0.1216</v>
      </c>
      <c r="AD135">
        <v>757.88</v>
      </c>
      <c r="AE135" s="67">
        <v>18270.330000000002</v>
      </c>
      <c r="AF135" s="67">
        <v>1682.37</v>
      </c>
      <c r="AG135" s="67">
        <v>763310.77</v>
      </c>
      <c r="AH135">
        <v>609</v>
      </c>
      <c r="AI135" s="67">
        <v>32166</v>
      </c>
      <c r="AJ135" s="67">
        <v>53000.23</v>
      </c>
      <c r="AK135">
        <v>47.35</v>
      </c>
      <c r="AL135">
        <v>23.65</v>
      </c>
      <c r="AM135">
        <v>23.36</v>
      </c>
      <c r="AN135">
        <v>5.0999999999999996</v>
      </c>
      <c r="AO135">
        <v>0</v>
      </c>
      <c r="AP135">
        <v>2.9672999999999998</v>
      </c>
      <c r="AQ135" s="67">
        <v>2523.2399999999998</v>
      </c>
      <c r="AR135" s="67">
        <v>3389.48</v>
      </c>
      <c r="AS135" s="67">
        <v>9995.8700000000008</v>
      </c>
      <c r="AT135" s="67">
        <v>1407.01</v>
      </c>
      <c r="AU135">
        <v>348.05</v>
      </c>
      <c r="AV135" s="67">
        <v>17663.740000000002</v>
      </c>
      <c r="AW135" s="67">
        <v>2654.25</v>
      </c>
      <c r="AX135">
        <v>0.15390000000000001</v>
      </c>
      <c r="AY135" s="67">
        <v>12869.94</v>
      </c>
      <c r="AZ135">
        <v>0.74609999999999999</v>
      </c>
      <c r="BA135" s="67">
        <v>1079.49</v>
      </c>
      <c r="BB135">
        <v>6.2600000000000003E-2</v>
      </c>
      <c r="BC135">
        <v>646.02</v>
      </c>
      <c r="BD135">
        <v>3.7499999999999999E-2</v>
      </c>
      <c r="BE135" s="67">
        <v>17249.7</v>
      </c>
      <c r="BF135" s="67">
        <v>1348.84</v>
      </c>
      <c r="BG135">
        <v>0.20519999999999999</v>
      </c>
      <c r="BH135">
        <v>0.5927</v>
      </c>
      <c r="BI135">
        <v>0.21510000000000001</v>
      </c>
      <c r="BJ135">
        <v>0.13300000000000001</v>
      </c>
      <c r="BK135">
        <v>3.7100000000000001E-2</v>
      </c>
      <c r="BL135">
        <v>2.2100000000000002E-2</v>
      </c>
    </row>
    <row r="136" spans="1:64" x14ac:dyDescent="0.25">
      <c r="A136" t="s">
        <v>154</v>
      </c>
      <c r="B136">
        <v>47837</v>
      </c>
      <c r="C136">
        <v>78</v>
      </c>
      <c r="D136">
        <v>7.98</v>
      </c>
      <c r="E136">
        <v>622.82000000000005</v>
      </c>
      <c r="F136">
        <v>676.75</v>
      </c>
      <c r="G136">
        <v>3.0000000000000001E-3</v>
      </c>
      <c r="H136">
        <v>0</v>
      </c>
      <c r="I136">
        <v>1.5E-3</v>
      </c>
      <c r="J136">
        <v>4.7000000000000002E-3</v>
      </c>
      <c r="K136">
        <v>1.6899999999999998E-2</v>
      </c>
      <c r="L136">
        <v>0.94930000000000003</v>
      </c>
      <c r="M136">
        <v>2.4500000000000001E-2</v>
      </c>
      <c r="N136">
        <v>0.50519999999999998</v>
      </c>
      <c r="O136">
        <v>4.4000000000000003E-3</v>
      </c>
      <c r="P136">
        <v>0.2142</v>
      </c>
      <c r="Q136" s="67">
        <v>42178.6</v>
      </c>
      <c r="R136">
        <v>0.23530000000000001</v>
      </c>
      <c r="S136">
        <v>0.30590000000000001</v>
      </c>
      <c r="T136">
        <v>0.45879999999999999</v>
      </c>
      <c r="U136">
        <v>16.059999999999999</v>
      </c>
      <c r="V136">
        <v>4</v>
      </c>
      <c r="W136" s="67">
        <v>77968.25</v>
      </c>
      <c r="X136">
        <v>148.38999999999999</v>
      </c>
      <c r="Y136" s="67">
        <v>109719.74</v>
      </c>
      <c r="Z136">
        <v>0.89259999999999995</v>
      </c>
      <c r="AA136">
        <v>7.2999999999999995E-2</v>
      </c>
      <c r="AB136">
        <v>3.44E-2</v>
      </c>
      <c r="AC136">
        <v>0.1074</v>
      </c>
      <c r="AD136">
        <v>109.72</v>
      </c>
      <c r="AE136" s="67">
        <v>2568.36</v>
      </c>
      <c r="AF136">
        <v>318.52</v>
      </c>
      <c r="AG136" s="67">
        <v>94810.09</v>
      </c>
      <c r="AH136">
        <v>129</v>
      </c>
      <c r="AI136" s="67">
        <v>30415</v>
      </c>
      <c r="AJ136" s="67">
        <v>41549.51</v>
      </c>
      <c r="AK136">
        <v>47.4</v>
      </c>
      <c r="AL136">
        <v>22.39</v>
      </c>
      <c r="AM136">
        <v>24.54</v>
      </c>
      <c r="AN136">
        <v>4.0999999999999996</v>
      </c>
      <c r="AO136" s="67">
        <v>1633.11</v>
      </c>
      <c r="AP136">
        <v>2.0632999999999999</v>
      </c>
      <c r="AQ136" s="67">
        <v>1377.28</v>
      </c>
      <c r="AR136" s="67">
        <v>2053.37</v>
      </c>
      <c r="AS136" s="67">
        <v>5519.07</v>
      </c>
      <c r="AT136">
        <v>536.05999999999995</v>
      </c>
      <c r="AU136">
        <v>408.52</v>
      </c>
      <c r="AV136" s="67">
        <v>9894.35</v>
      </c>
      <c r="AW136" s="67">
        <v>4853.49</v>
      </c>
      <c r="AX136">
        <v>0.47289999999999999</v>
      </c>
      <c r="AY136" s="67">
        <v>3083.02</v>
      </c>
      <c r="AZ136">
        <v>0.3004</v>
      </c>
      <c r="BA136" s="67">
        <v>1498.4</v>
      </c>
      <c r="BB136">
        <v>0.14599999999999999</v>
      </c>
      <c r="BC136">
        <v>827.52</v>
      </c>
      <c r="BD136">
        <v>8.0600000000000005E-2</v>
      </c>
      <c r="BE136" s="67">
        <v>10262.42</v>
      </c>
      <c r="BF136" s="67">
        <v>5348.59</v>
      </c>
      <c r="BG136">
        <v>2.2759</v>
      </c>
      <c r="BH136">
        <v>0.5494</v>
      </c>
      <c r="BI136">
        <v>0.1958</v>
      </c>
      <c r="BJ136">
        <v>0.19020000000000001</v>
      </c>
      <c r="BK136">
        <v>4.02E-2</v>
      </c>
      <c r="BL136">
        <v>2.4400000000000002E-2</v>
      </c>
    </row>
    <row r="137" spans="1:64" x14ac:dyDescent="0.25">
      <c r="A137" t="s">
        <v>155</v>
      </c>
      <c r="B137">
        <v>47928</v>
      </c>
      <c r="C137">
        <v>48</v>
      </c>
      <c r="D137">
        <v>23.28</v>
      </c>
      <c r="E137" s="67">
        <v>1117.6600000000001</v>
      </c>
      <c r="F137" s="67">
        <v>1164.8</v>
      </c>
      <c r="G137">
        <v>8.0000000000000004E-4</v>
      </c>
      <c r="H137">
        <v>0</v>
      </c>
      <c r="I137">
        <v>5.0000000000000001E-3</v>
      </c>
      <c r="J137">
        <v>0</v>
      </c>
      <c r="K137">
        <v>7.4999999999999997E-3</v>
      </c>
      <c r="L137">
        <v>0.98180000000000001</v>
      </c>
      <c r="M137">
        <v>4.8999999999999998E-3</v>
      </c>
      <c r="N137">
        <v>0.60170000000000001</v>
      </c>
      <c r="O137">
        <v>8.0000000000000004E-4</v>
      </c>
      <c r="P137">
        <v>0.19400000000000001</v>
      </c>
      <c r="Q137" s="67">
        <v>46035.95</v>
      </c>
      <c r="R137">
        <v>0.1739</v>
      </c>
      <c r="S137">
        <v>0.2283</v>
      </c>
      <c r="T137">
        <v>0.5978</v>
      </c>
      <c r="U137">
        <v>15.1</v>
      </c>
      <c r="V137">
        <v>15</v>
      </c>
      <c r="W137" s="67">
        <v>57775.13</v>
      </c>
      <c r="X137">
        <v>70.48</v>
      </c>
      <c r="Y137" s="67">
        <v>65858.78</v>
      </c>
      <c r="Z137">
        <v>0.87729999999999997</v>
      </c>
      <c r="AA137">
        <v>3.8600000000000002E-2</v>
      </c>
      <c r="AB137">
        <v>8.4099999999999994E-2</v>
      </c>
      <c r="AC137">
        <v>0.1227</v>
      </c>
      <c r="AD137">
        <v>65.86</v>
      </c>
      <c r="AE137" s="67">
        <v>1456.17</v>
      </c>
      <c r="AF137">
        <v>239.27</v>
      </c>
      <c r="AG137" s="67">
        <v>56274.65</v>
      </c>
      <c r="AH137">
        <v>16</v>
      </c>
      <c r="AI137" s="67">
        <v>28552</v>
      </c>
      <c r="AJ137" s="67">
        <v>42644.12</v>
      </c>
      <c r="AK137">
        <v>23</v>
      </c>
      <c r="AL137">
        <v>22.03</v>
      </c>
      <c r="AM137">
        <v>22.08</v>
      </c>
      <c r="AN137">
        <v>4.5999999999999996</v>
      </c>
      <c r="AO137">
        <v>0</v>
      </c>
      <c r="AP137">
        <v>0.68400000000000005</v>
      </c>
      <c r="AQ137" s="67">
        <v>1305.45</v>
      </c>
      <c r="AR137" s="67">
        <v>2120.79</v>
      </c>
      <c r="AS137" s="67">
        <v>6457.54</v>
      </c>
      <c r="AT137">
        <v>510.82</v>
      </c>
      <c r="AU137">
        <v>168.57</v>
      </c>
      <c r="AV137" s="67">
        <v>10563.12</v>
      </c>
      <c r="AW137" s="67">
        <v>7348.35</v>
      </c>
      <c r="AX137">
        <v>0.68910000000000005</v>
      </c>
      <c r="AY137" s="67">
        <v>1006.58</v>
      </c>
      <c r="AZ137">
        <v>9.4399999999999998E-2</v>
      </c>
      <c r="BA137" s="67">
        <v>1334</v>
      </c>
      <c r="BB137">
        <v>0.12509999999999999</v>
      </c>
      <c r="BC137">
        <v>975.32</v>
      </c>
      <c r="BD137">
        <v>9.1499999999999998E-2</v>
      </c>
      <c r="BE137" s="67">
        <v>10664.25</v>
      </c>
      <c r="BF137" s="67">
        <v>8338.76</v>
      </c>
      <c r="BG137">
        <v>3.7677999999999998</v>
      </c>
      <c r="BH137">
        <v>0.53990000000000005</v>
      </c>
      <c r="BI137">
        <v>0.17929999999999999</v>
      </c>
      <c r="BJ137">
        <v>0.15110000000000001</v>
      </c>
      <c r="BK137">
        <v>0.1038</v>
      </c>
      <c r="BL137">
        <v>2.5899999999999999E-2</v>
      </c>
    </row>
    <row r="138" spans="1:64" x14ac:dyDescent="0.25">
      <c r="A138" t="s">
        <v>156</v>
      </c>
      <c r="B138">
        <v>43844</v>
      </c>
      <c r="C138">
        <v>49</v>
      </c>
      <c r="D138">
        <v>469.61</v>
      </c>
      <c r="E138" s="67">
        <v>23010.7</v>
      </c>
      <c r="F138" s="67">
        <v>13548.97</v>
      </c>
      <c r="G138">
        <v>3.5000000000000001E-3</v>
      </c>
      <c r="H138">
        <v>5.0000000000000001E-4</v>
      </c>
      <c r="I138">
        <v>0.64710000000000001</v>
      </c>
      <c r="J138">
        <v>1.1000000000000001E-3</v>
      </c>
      <c r="K138">
        <v>3.8399999999999997E-2</v>
      </c>
      <c r="L138">
        <v>0.25900000000000001</v>
      </c>
      <c r="M138">
        <v>5.04E-2</v>
      </c>
      <c r="N138">
        <v>0.99990000000000001</v>
      </c>
      <c r="O138">
        <v>4.9599999999999998E-2</v>
      </c>
      <c r="P138">
        <v>0.19589999999999999</v>
      </c>
      <c r="Q138" s="67">
        <v>49724.41</v>
      </c>
      <c r="R138">
        <v>0.1396</v>
      </c>
      <c r="S138">
        <v>0.1396</v>
      </c>
      <c r="T138">
        <v>0.72070000000000001</v>
      </c>
      <c r="U138">
        <v>17.88</v>
      </c>
      <c r="V138">
        <v>140</v>
      </c>
      <c r="W138" s="67">
        <v>66397.179999999993</v>
      </c>
      <c r="X138">
        <v>164.24</v>
      </c>
      <c r="Y138" s="67">
        <v>67652.89</v>
      </c>
      <c r="Z138">
        <v>0.66990000000000005</v>
      </c>
      <c r="AA138">
        <v>0.27210000000000001</v>
      </c>
      <c r="AB138">
        <v>5.8099999999999999E-2</v>
      </c>
      <c r="AC138">
        <v>0.3301</v>
      </c>
      <c r="AD138">
        <v>67.650000000000006</v>
      </c>
      <c r="AE138" s="67">
        <v>3040.71</v>
      </c>
      <c r="AF138">
        <v>441.79</v>
      </c>
      <c r="AG138" s="67">
        <v>68886.429999999993</v>
      </c>
      <c r="AH138">
        <v>38</v>
      </c>
      <c r="AI138" s="67">
        <v>22530</v>
      </c>
      <c r="AJ138" s="67">
        <v>32642.85</v>
      </c>
      <c r="AK138">
        <v>67.55</v>
      </c>
      <c r="AL138">
        <v>36.92</v>
      </c>
      <c r="AM138">
        <v>59.89</v>
      </c>
      <c r="AN138">
        <v>4.4800000000000004</v>
      </c>
      <c r="AO138">
        <v>0</v>
      </c>
      <c r="AP138">
        <v>1.2526999999999999</v>
      </c>
      <c r="AQ138" s="67">
        <v>2052.11</v>
      </c>
      <c r="AR138" s="67">
        <v>3236.13</v>
      </c>
      <c r="AS138" s="67">
        <v>7382.38</v>
      </c>
      <c r="AT138">
        <v>883.98</v>
      </c>
      <c r="AU138">
        <v>714.56</v>
      </c>
      <c r="AV138" s="67">
        <v>14269.15</v>
      </c>
      <c r="AW138" s="67">
        <v>9249.58</v>
      </c>
      <c r="AX138">
        <v>0.62549999999999994</v>
      </c>
      <c r="AY138" s="67">
        <v>3350.63</v>
      </c>
      <c r="AZ138">
        <v>0.2266</v>
      </c>
      <c r="BA138">
        <v>324.11</v>
      </c>
      <c r="BB138">
        <v>2.1899999999999999E-2</v>
      </c>
      <c r="BC138" s="67">
        <v>1862.88</v>
      </c>
      <c r="BD138">
        <v>0.126</v>
      </c>
      <c r="BE138" s="67">
        <v>14787.2</v>
      </c>
      <c r="BF138" s="67">
        <v>3465.31</v>
      </c>
      <c r="BG138">
        <v>2.2743000000000002</v>
      </c>
      <c r="BH138">
        <v>0.42259999999999998</v>
      </c>
      <c r="BI138">
        <v>0.18590000000000001</v>
      </c>
      <c r="BJ138">
        <v>0.35920000000000002</v>
      </c>
      <c r="BK138">
        <v>2.2100000000000002E-2</v>
      </c>
      <c r="BL138">
        <v>1.0200000000000001E-2</v>
      </c>
    </row>
    <row r="139" spans="1:64" x14ac:dyDescent="0.25">
      <c r="A139" t="s">
        <v>157</v>
      </c>
      <c r="B139">
        <v>43851</v>
      </c>
      <c r="C139">
        <v>2</v>
      </c>
      <c r="D139">
        <v>670.68</v>
      </c>
      <c r="E139" s="67">
        <v>1341.36</v>
      </c>
      <c r="F139" s="67">
        <v>1231.5999999999999</v>
      </c>
      <c r="G139">
        <v>2.7199999999999998E-2</v>
      </c>
      <c r="H139">
        <v>1.6000000000000001E-3</v>
      </c>
      <c r="I139">
        <v>5.8999999999999997E-2</v>
      </c>
      <c r="J139">
        <v>8.0000000000000004E-4</v>
      </c>
      <c r="K139">
        <v>4.5199999999999997E-2</v>
      </c>
      <c r="L139">
        <v>0.79610000000000003</v>
      </c>
      <c r="M139">
        <v>7.0099999999999996E-2</v>
      </c>
      <c r="N139">
        <v>0.45860000000000001</v>
      </c>
      <c r="O139">
        <v>2.81E-2</v>
      </c>
      <c r="P139">
        <v>0.12989999999999999</v>
      </c>
      <c r="Q139" s="67">
        <v>59733.88</v>
      </c>
      <c r="R139">
        <v>0.17069999999999999</v>
      </c>
      <c r="S139">
        <v>0.26829999999999998</v>
      </c>
      <c r="T139">
        <v>0.56100000000000005</v>
      </c>
      <c r="U139">
        <v>16.059999999999999</v>
      </c>
      <c r="V139">
        <v>10.6</v>
      </c>
      <c r="W139" s="67">
        <v>80074.720000000001</v>
      </c>
      <c r="X139">
        <v>122.99</v>
      </c>
      <c r="Y139" s="67">
        <v>176043.48</v>
      </c>
      <c r="Z139">
        <v>0.78839999999999999</v>
      </c>
      <c r="AA139">
        <v>0.16750000000000001</v>
      </c>
      <c r="AB139">
        <v>4.41E-2</v>
      </c>
      <c r="AC139">
        <v>0.21160000000000001</v>
      </c>
      <c r="AD139">
        <v>176.04</v>
      </c>
      <c r="AE139" s="67">
        <v>8597.92</v>
      </c>
      <c r="AF139">
        <v>882.62</v>
      </c>
      <c r="AG139" s="67">
        <v>191705.85</v>
      </c>
      <c r="AH139">
        <v>513</v>
      </c>
      <c r="AI139" s="67">
        <v>34938</v>
      </c>
      <c r="AJ139" s="67">
        <v>45959.1</v>
      </c>
      <c r="AK139">
        <v>85.93</v>
      </c>
      <c r="AL139">
        <v>46.44</v>
      </c>
      <c r="AM139">
        <v>50.39</v>
      </c>
      <c r="AN139">
        <v>4.5599999999999996</v>
      </c>
      <c r="AO139">
        <v>0</v>
      </c>
      <c r="AP139">
        <v>1.0987</v>
      </c>
      <c r="AQ139" s="67">
        <v>1829.95</v>
      </c>
      <c r="AR139" s="67">
        <v>1843.94</v>
      </c>
      <c r="AS139" s="67">
        <v>6209.9</v>
      </c>
      <c r="AT139">
        <v>573.64</v>
      </c>
      <c r="AU139">
        <v>694.07</v>
      </c>
      <c r="AV139" s="67">
        <v>11151.53</v>
      </c>
      <c r="AW139" s="67">
        <v>3522.1</v>
      </c>
      <c r="AX139">
        <v>0.29370000000000002</v>
      </c>
      <c r="AY139" s="67">
        <v>6814.82</v>
      </c>
      <c r="AZ139">
        <v>0.56820000000000004</v>
      </c>
      <c r="BA139">
        <v>888.21</v>
      </c>
      <c r="BB139">
        <v>7.4099999999999999E-2</v>
      </c>
      <c r="BC139">
        <v>768.44</v>
      </c>
      <c r="BD139">
        <v>6.4100000000000004E-2</v>
      </c>
      <c r="BE139" s="67">
        <v>11993.58</v>
      </c>
      <c r="BF139" s="67">
        <v>1925.87</v>
      </c>
      <c r="BG139">
        <v>0.35599999999999998</v>
      </c>
      <c r="BH139">
        <v>0.5</v>
      </c>
      <c r="BI139">
        <v>0.16830000000000001</v>
      </c>
      <c r="BJ139">
        <v>0.25669999999999998</v>
      </c>
      <c r="BK139">
        <v>4.9599999999999998E-2</v>
      </c>
      <c r="BL139">
        <v>2.5399999999999999E-2</v>
      </c>
    </row>
    <row r="140" spans="1:64" x14ac:dyDescent="0.25">
      <c r="A140" t="s">
        <v>158</v>
      </c>
      <c r="B140">
        <v>43869</v>
      </c>
      <c r="C140">
        <v>34</v>
      </c>
      <c r="D140">
        <v>79.540000000000006</v>
      </c>
      <c r="E140" s="67">
        <v>2704.32</v>
      </c>
      <c r="F140" s="67">
        <v>2583.23</v>
      </c>
      <c r="G140">
        <v>5.7999999999999996E-3</v>
      </c>
      <c r="H140">
        <v>0</v>
      </c>
      <c r="I140">
        <v>6.3100000000000003E-2</v>
      </c>
      <c r="J140">
        <v>4.0000000000000002E-4</v>
      </c>
      <c r="K140">
        <v>0.21629999999999999</v>
      </c>
      <c r="L140">
        <v>0.68730000000000002</v>
      </c>
      <c r="M140">
        <v>2.7099999999999999E-2</v>
      </c>
      <c r="N140">
        <v>0.48280000000000001</v>
      </c>
      <c r="O140">
        <v>3.0999999999999999E-3</v>
      </c>
      <c r="P140">
        <v>0.1537</v>
      </c>
      <c r="Q140" s="67">
        <v>50088.45</v>
      </c>
      <c r="R140">
        <v>0.20230000000000001</v>
      </c>
      <c r="S140">
        <v>0.21970000000000001</v>
      </c>
      <c r="T140">
        <v>0.57799999999999996</v>
      </c>
      <c r="U140">
        <v>16.21</v>
      </c>
      <c r="V140">
        <v>30.74</v>
      </c>
      <c r="W140" s="67">
        <v>44243.040000000001</v>
      </c>
      <c r="X140">
        <v>86.22</v>
      </c>
      <c r="Y140" s="67">
        <v>87812.99</v>
      </c>
      <c r="Z140">
        <v>0.78879999999999995</v>
      </c>
      <c r="AA140">
        <v>0.15989999999999999</v>
      </c>
      <c r="AB140">
        <v>5.1299999999999998E-2</v>
      </c>
      <c r="AC140">
        <v>0.2112</v>
      </c>
      <c r="AD140">
        <v>87.81</v>
      </c>
      <c r="AE140" s="67">
        <v>2752.67</v>
      </c>
      <c r="AF140">
        <v>385.43</v>
      </c>
      <c r="AG140" s="67">
        <v>88872.91</v>
      </c>
      <c r="AH140">
        <v>103</v>
      </c>
      <c r="AI140" s="67">
        <v>28457</v>
      </c>
      <c r="AJ140" s="67">
        <v>44149.82</v>
      </c>
      <c r="AK140">
        <v>47.2</v>
      </c>
      <c r="AL140">
        <v>29.91</v>
      </c>
      <c r="AM140">
        <v>33.369999999999997</v>
      </c>
      <c r="AN140">
        <v>4</v>
      </c>
      <c r="AO140">
        <v>599.78</v>
      </c>
      <c r="AP140">
        <v>1.1256999999999999</v>
      </c>
      <c r="AQ140" s="67">
        <v>1045.25</v>
      </c>
      <c r="AR140" s="67">
        <v>1670.88</v>
      </c>
      <c r="AS140" s="67">
        <v>4836.3900000000003</v>
      </c>
      <c r="AT140">
        <v>438.13</v>
      </c>
      <c r="AU140">
        <v>358.22</v>
      </c>
      <c r="AV140" s="67">
        <v>8348.8700000000008</v>
      </c>
      <c r="AW140" s="67">
        <v>4958.83</v>
      </c>
      <c r="AX140">
        <v>0.54069999999999996</v>
      </c>
      <c r="AY140" s="67">
        <v>2658.58</v>
      </c>
      <c r="AZ140">
        <v>0.28989999999999999</v>
      </c>
      <c r="BA140">
        <v>884.83</v>
      </c>
      <c r="BB140">
        <v>9.6500000000000002E-2</v>
      </c>
      <c r="BC140">
        <v>669.15</v>
      </c>
      <c r="BD140">
        <v>7.2999999999999995E-2</v>
      </c>
      <c r="BE140" s="67">
        <v>9171.4</v>
      </c>
      <c r="BF140" s="67">
        <v>4347.75</v>
      </c>
      <c r="BG140">
        <v>1.3589</v>
      </c>
      <c r="BH140">
        <v>0.55059999999999998</v>
      </c>
      <c r="BI140">
        <v>0.20300000000000001</v>
      </c>
      <c r="BJ140">
        <v>0.19850000000000001</v>
      </c>
      <c r="BK140">
        <v>3.1899999999999998E-2</v>
      </c>
      <c r="BL140">
        <v>1.61E-2</v>
      </c>
    </row>
    <row r="141" spans="1:64" x14ac:dyDescent="0.25">
      <c r="A141" t="s">
        <v>159</v>
      </c>
      <c r="B141">
        <v>43877</v>
      </c>
      <c r="C141">
        <v>36</v>
      </c>
      <c r="D141">
        <v>152</v>
      </c>
      <c r="E141" s="67">
        <v>5472.17</v>
      </c>
      <c r="F141" s="67">
        <v>5220.1899999999996</v>
      </c>
      <c r="G141">
        <v>8.8000000000000005E-3</v>
      </c>
      <c r="H141">
        <v>0</v>
      </c>
      <c r="I141">
        <v>4.8099999999999997E-2</v>
      </c>
      <c r="J141">
        <v>1E-3</v>
      </c>
      <c r="K141">
        <v>0.04</v>
      </c>
      <c r="L141">
        <v>0.83809999999999996</v>
      </c>
      <c r="M141">
        <v>6.4000000000000001E-2</v>
      </c>
      <c r="N141">
        <v>0.36599999999999999</v>
      </c>
      <c r="O141">
        <v>1.0999999999999999E-2</v>
      </c>
      <c r="P141">
        <v>0.14330000000000001</v>
      </c>
      <c r="Q141" s="67">
        <v>57304.89</v>
      </c>
      <c r="R141">
        <v>0.26919999999999999</v>
      </c>
      <c r="S141">
        <v>0.20119999999999999</v>
      </c>
      <c r="T141">
        <v>0.52959999999999996</v>
      </c>
      <c r="U141">
        <v>19.73</v>
      </c>
      <c r="V141">
        <v>34</v>
      </c>
      <c r="W141" s="67">
        <v>85313.88</v>
      </c>
      <c r="X141">
        <v>156.93</v>
      </c>
      <c r="Y141" s="67">
        <v>127028.28</v>
      </c>
      <c r="Z141">
        <v>0.74080000000000001</v>
      </c>
      <c r="AA141">
        <v>0.22309999999999999</v>
      </c>
      <c r="AB141">
        <v>3.61E-2</v>
      </c>
      <c r="AC141">
        <v>0.25919999999999999</v>
      </c>
      <c r="AD141">
        <v>127.03</v>
      </c>
      <c r="AE141" s="67">
        <v>6004.77</v>
      </c>
      <c r="AF141">
        <v>722.94</v>
      </c>
      <c r="AG141" s="67">
        <v>138455.35</v>
      </c>
      <c r="AH141">
        <v>368</v>
      </c>
      <c r="AI141" s="67">
        <v>37309</v>
      </c>
      <c r="AJ141" s="67">
        <v>52933.58</v>
      </c>
      <c r="AK141">
        <v>71.400000000000006</v>
      </c>
      <c r="AL141">
        <v>45.52</v>
      </c>
      <c r="AM141">
        <v>49.18</v>
      </c>
      <c r="AN141">
        <v>4.4000000000000004</v>
      </c>
      <c r="AO141">
        <v>0</v>
      </c>
      <c r="AP141">
        <v>1.0743</v>
      </c>
      <c r="AQ141" s="67">
        <v>1163.3800000000001</v>
      </c>
      <c r="AR141" s="67">
        <v>1822.27</v>
      </c>
      <c r="AS141" s="67">
        <v>5851.91</v>
      </c>
      <c r="AT141">
        <v>547.5</v>
      </c>
      <c r="AU141">
        <v>211.9</v>
      </c>
      <c r="AV141" s="67">
        <v>9596.9699999999993</v>
      </c>
      <c r="AW141" s="67">
        <v>3177.17</v>
      </c>
      <c r="AX141">
        <v>0.34639999999999999</v>
      </c>
      <c r="AY141" s="67">
        <v>4824.6499999999996</v>
      </c>
      <c r="AZ141">
        <v>0.52600000000000002</v>
      </c>
      <c r="BA141">
        <v>570.05999999999995</v>
      </c>
      <c r="BB141">
        <v>6.2100000000000002E-2</v>
      </c>
      <c r="BC141">
        <v>601.32000000000005</v>
      </c>
      <c r="BD141">
        <v>6.5600000000000006E-2</v>
      </c>
      <c r="BE141" s="67">
        <v>9173.2000000000007</v>
      </c>
      <c r="BF141" s="67">
        <v>2007.01</v>
      </c>
      <c r="BG141">
        <v>0.47620000000000001</v>
      </c>
      <c r="BH141">
        <v>0.58650000000000002</v>
      </c>
      <c r="BI141">
        <v>0.23150000000000001</v>
      </c>
      <c r="BJ141">
        <v>0.12280000000000001</v>
      </c>
      <c r="BK141">
        <v>3.0599999999999999E-2</v>
      </c>
      <c r="BL141">
        <v>2.8500000000000001E-2</v>
      </c>
    </row>
    <row r="142" spans="1:64" x14ac:dyDescent="0.25">
      <c r="A142" t="s">
        <v>160</v>
      </c>
      <c r="B142">
        <v>43885</v>
      </c>
      <c r="C142">
        <v>53</v>
      </c>
      <c r="D142">
        <v>21.82</v>
      </c>
      <c r="E142" s="67">
        <v>1156.6099999999999</v>
      </c>
      <c r="F142" s="67">
        <v>1109.02</v>
      </c>
      <c r="G142">
        <v>0</v>
      </c>
      <c r="H142">
        <v>8.9999999999999998E-4</v>
      </c>
      <c r="I142">
        <v>5.8999999999999999E-3</v>
      </c>
      <c r="J142">
        <v>0</v>
      </c>
      <c r="K142">
        <v>2.5700000000000001E-2</v>
      </c>
      <c r="L142">
        <v>0.93830000000000002</v>
      </c>
      <c r="M142">
        <v>2.92E-2</v>
      </c>
      <c r="N142">
        <v>0.46079999999999999</v>
      </c>
      <c r="O142">
        <v>2.8E-3</v>
      </c>
      <c r="P142">
        <v>0.1371</v>
      </c>
      <c r="Q142" s="67">
        <v>54848.800000000003</v>
      </c>
      <c r="R142">
        <v>0.1507</v>
      </c>
      <c r="S142">
        <v>0.17810000000000001</v>
      </c>
      <c r="T142">
        <v>0.67120000000000002</v>
      </c>
      <c r="U142">
        <v>18.59</v>
      </c>
      <c r="V142">
        <v>8.4700000000000006</v>
      </c>
      <c r="W142" s="67">
        <v>62761.279999999999</v>
      </c>
      <c r="X142">
        <v>136.03</v>
      </c>
      <c r="Y142" s="67">
        <v>150894.1</v>
      </c>
      <c r="Z142">
        <v>0.78490000000000004</v>
      </c>
      <c r="AA142">
        <v>0.186</v>
      </c>
      <c r="AB142">
        <v>2.9100000000000001E-2</v>
      </c>
      <c r="AC142">
        <v>0.21510000000000001</v>
      </c>
      <c r="AD142">
        <v>150.88999999999999</v>
      </c>
      <c r="AE142" s="67">
        <v>3883.96</v>
      </c>
      <c r="AF142">
        <v>484.13</v>
      </c>
      <c r="AG142" s="67">
        <v>148105.16</v>
      </c>
      <c r="AH142">
        <v>409</v>
      </c>
      <c r="AI142" s="67">
        <v>31568</v>
      </c>
      <c r="AJ142" s="67">
        <v>49817.21</v>
      </c>
      <c r="AK142">
        <v>45.15</v>
      </c>
      <c r="AL142">
        <v>23.64</v>
      </c>
      <c r="AM142">
        <v>31.55</v>
      </c>
      <c r="AN142">
        <v>4.7</v>
      </c>
      <c r="AO142">
        <v>0</v>
      </c>
      <c r="AP142">
        <v>0.63560000000000005</v>
      </c>
      <c r="AQ142" s="67">
        <v>1190.72</v>
      </c>
      <c r="AR142" s="67">
        <v>1286.3499999999999</v>
      </c>
      <c r="AS142" s="67">
        <v>4703.58</v>
      </c>
      <c r="AT142">
        <v>500.12</v>
      </c>
      <c r="AU142">
        <v>97.52</v>
      </c>
      <c r="AV142" s="67">
        <v>7778.32</v>
      </c>
      <c r="AW142" s="67">
        <v>3504.9</v>
      </c>
      <c r="AX142">
        <v>0.41959999999999997</v>
      </c>
      <c r="AY142" s="67">
        <v>3081.68</v>
      </c>
      <c r="AZ142">
        <v>0.36890000000000001</v>
      </c>
      <c r="BA142">
        <v>988.95</v>
      </c>
      <c r="BB142">
        <v>0.11840000000000001</v>
      </c>
      <c r="BC142">
        <v>777.74</v>
      </c>
      <c r="BD142">
        <v>9.3100000000000002E-2</v>
      </c>
      <c r="BE142" s="67">
        <v>8353.27</v>
      </c>
      <c r="BF142" s="67">
        <v>1808.41</v>
      </c>
      <c r="BG142">
        <v>0.33029999999999998</v>
      </c>
      <c r="BH142">
        <v>0.53620000000000001</v>
      </c>
      <c r="BI142">
        <v>0.19339999999999999</v>
      </c>
      <c r="BJ142">
        <v>0.22500000000000001</v>
      </c>
      <c r="BK142">
        <v>2.6800000000000001E-2</v>
      </c>
      <c r="BL142">
        <v>1.8599999999999998E-2</v>
      </c>
    </row>
    <row r="143" spans="1:64" x14ac:dyDescent="0.25">
      <c r="A143" t="s">
        <v>161</v>
      </c>
      <c r="B143">
        <v>43893</v>
      </c>
      <c r="C143">
        <v>36</v>
      </c>
      <c r="D143">
        <v>76.7</v>
      </c>
      <c r="E143" s="67">
        <v>2761.09</v>
      </c>
      <c r="F143" s="67">
        <v>2715.67</v>
      </c>
      <c r="G143">
        <v>3.5000000000000001E-3</v>
      </c>
      <c r="H143">
        <v>1.1000000000000001E-3</v>
      </c>
      <c r="I143">
        <v>1.46E-2</v>
      </c>
      <c r="J143">
        <v>4.0000000000000002E-4</v>
      </c>
      <c r="K143">
        <v>5.7799999999999997E-2</v>
      </c>
      <c r="L143">
        <v>0.90780000000000005</v>
      </c>
      <c r="M143">
        <v>1.4999999999999999E-2</v>
      </c>
      <c r="N143">
        <v>0.34399999999999997</v>
      </c>
      <c r="O143">
        <v>4.0399999999999998E-2</v>
      </c>
      <c r="P143">
        <v>0.14030000000000001</v>
      </c>
      <c r="Q143" s="67">
        <v>55275.5</v>
      </c>
      <c r="R143">
        <v>0.1229</v>
      </c>
      <c r="S143">
        <v>0.2011</v>
      </c>
      <c r="T143">
        <v>0.67600000000000005</v>
      </c>
      <c r="U143">
        <v>18.489999999999998</v>
      </c>
      <c r="V143">
        <v>16.5</v>
      </c>
      <c r="W143" s="67">
        <v>79575.39</v>
      </c>
      <c r="X143">
        <v>162.24</v>
      </c>
      <c r="Y143" s="67">
        <v>122537.56</v>
      </c>
      <c r="Z143">
        <v>0.75949999999999995</v>
      </c>
      <c r="AA143">
        <v>0.22750000000000001</v>
      </c>
      <c r="AB143">
        <v>1.2999999999999999E-2</v>
      </c>
      <c r="AC143">
        <v>0.24049999999999999</v>
      </c>
      <c r="AD143">
        <v>122.54</v>
      </c>
      <c r="AE143" s="67">
        <v>4877.95</v>
      </c>
      <c r="AF143">
        <v>571.99</v>
      </c>
      <c r="AG143" s="67">
        <v>128141.03</v>
      </c>
      <c r="AH143">
        <v>306</v>
      </c>
      <c r="AI143" s="67">
        <v>31781</v>
      </c>
      <c r="AJ143" s="67">
        <v>52060.160000000003</v>
      </c>
      <c r="AK143">
        <v>60.17</v>
      </c>
      <c r="AL143">
        <v>37.799999999999997</v>
      </c>
      <c r="AM143">
        <v>45.35</v>
      </c>
      <c r="AN143">
        <v>4.4000000000000004</v>
      </c>
      <c r="AO143">
        <v>0</v>
      </c>
      <c r="AP143">
        <v>1.0607</v>
      </c>
      <c r="AQ143" s="67">
        <v>1066.1500000000001</v>
      </c>
      <c r="AR143" s="67">
        <v>1339.93</v>
      </c>
      <c r="AS143" s="67">
        <v>5953.91</v>
      </c>
      <c r="AT143">
        <v>294.82</v>
      </c>
      <c r="AU143">
        <v>214.13</v>
      </c>
      <c r="AV143" s="67">
        <v>8868.9500000000007</v>
      </c>
      <c r="AW143" s="67">
        <v>3260</v>
      </c>
      <c r="AX143">
        <v>0.40799999999999997</v>
      </c>
      <c r="AY143" s="67">
        <v>3770.82</v>
      </c>
      <c r="AZ143">
        <v>0.47189999999999999</v>
      </c>
      <c r="BA143">
        <v>395.13</v>
      </c>
      <c r="BB143">
        <v>4.9500000000000002E-2</v>
      </c>
      <c r="BC143">
        <v>564.41</v>
      </c>
      <c r="BD143">
        <v>7.0599999999999996E-2</v>
      </c>
      <c r="BE143" s="67">
        <v>7990.36</v>
      </c>
      <c r="BF143" s="67">
        <v>2291.88</v>
      </c>
      <c r="BG143">
        <v>0.54079999999999995</v>
      </c>
      <c r="BH143">
        <v>0.60970000000000002</v>
      </c>
      <c r="BI143">
        <v>0.25469999999999998</v>
      </c>
      <c r="BJ143">
        <v>6.7100000000000007E-2</v>
      </c>
      <c r="BK143">
        <v>3.7499999999999999E-2</v>
      </c>
      <c r="BL143">
        <v>3.1E-2</v>
      </c>
    </row>
    <row r="144" spans="1:64" x14ac:dyDescent="0.25">
      <c r="A144" t="s">
        <v>162</v>
      </c>
      <c r="B144">
        <v>47027</v>
      </c>
      <c r="C144">
        <v>42</v>
      </c>
      <c r="D144">
        <v>339.6</v>
      </c>
      <c r="E144" s="67">
        <v>14263.25</v>
      </c>
      <c r="F144" s="67">
        <v>13732.35</v>
      </c>
      <c r="G144">
        <v>0.18</v>
      </c>
      <c r="H144">
        <v>5.9999999999999995E-4</v>
      </c>
      <c r="I144">
        <v>4.4200000000000003E-2</v>
      </c>
      <c r="J144">
        <v>5.0000000000000001E-4</v>
      </c>
      <c r="K144">
        <v>5.3600000000000002E-2</v>
      </c>
      <c r="L144">
        <v>0.66620000000000001</v>
      </c>
      <c r="M144">
        <v>5.4899999999999997E-2</v>
      </c>
      <c r="N144">
        <v>0.14879999999999999</v>
      </c>
      <c r="O144">
        <v>8.4900000000000003E-2</v>
      </c>
      <c r="P144">
        <v>9.7500000000000003E-2</v>
      </c>
      <c r="Q144" s="67">
        <v>73190.240000000005</v>
      </c>
      <c r="R144">
        <v>0.23130000000000001</v>
      </c>
      <c r="S144">
        <v>0.2099</v>
      </c>
      <c r="T144">
        <v>0.55889999999999995</v>
      </c>
      <c r="U144">
        <v>17.89</v>
      </c>
      <c r="V144">
        <v>73</v>
      </c>
      <c r="W144" s="67">
        <v>100911.03</v>
      </c>
      <c r="X144">
        <v>194.3</v>
      </c>
      <c r="Y144" s="67">
        <v>203002</v>
      </c>
      <c r="Z144">
        <v>0.71989999999999998</v>
      </c>
      <c r="AA144">
        <v>0.2586</v>
      </c>
      <c r="AB144">
        <v>2.1499999999999998E-2</v>
      </c>
      <c r="AC144">
        <v>0.28010000000000002</v>
      </c>
      <c r="AD144">
        <v>203</v>
      </c>
      <c r="AE144" s="67">
        <v>10799.93</v>
      </c>
      <c r="AF144" s="67">
        <v>1125.82</v>
      </c>
      <c r="AG144" s="67">
        <v>223462.92</v>
      </c>
      <c r="AH144">
        <v>557</v>
      </c>
      <c r="AI144" s="67">
        <v>52025</v>
      </c>
      <c r="AJ144" s="67">
        <v>100448.66</v>
      </c>
      <c r="AK144">
        <v>81.2</v>
      </c>
      <c r="AL144">
        <v>50.89</v>
      </c>
      <c r="AM144">
        <v>57.3</v>
      </c>
      <c r="AN144">
        <v>4.4000000000000004</v>
      </c>
      <c r="AO144">
        <v>0</v>
      </c>
      <c r="AP144">
        <v>0.73899999999999999</v>
      </c>
      <c r="AQ144" s="67">
        <v>1347.02</v>
      </c>
      <c r="AR144" s="67">
        <v>1957.1</v>
      </c>
      <c r="AS144" s="67">
        <v>8504.23</v>
      </c>
      <c r="AT144">
        <v>801.69</v>
      </c>
      <c r="AU144">
        <v>602.96</v>
      </c>
      <c r="AV144" s="67">
        <v>13213.01</v>
      </c>
      <c r="AW144" s="67">
        <v>2067.19</v>
      </c>
      <c r="AX144">
        <v>0.17380000000000001</v>
      </c>
      <c r="AY144" s="67">
        <v>9058.49</v>
      </c>
      <c r="AZ144">
        <v>0.76170000000000004</v>
      </c>
      <c r="BA144">
        <v>435.51</v>
      </c>
      <c r="BB144">
        <v>3.6600000000000001E-2</v>
      </c>
      <c r="BC144">
        <v>331.3</v>
      </c>
      <c r="BD144">
        <v>2.7900000000000001E-2</v>
      </c>
      <c r="BE144" s="67">
        <v>11892.49</v>
      </c>
      <c r="BF144">
        <v>972.85</v>
      </c>
      <c r="BG144">
        <v>9.0899999999999995E-2</v>
      </c>
      <c r="BH144">
        <v>0.64119999999999999</v>
      </c>
      <c r="BI144">
        <v>0.2379</v>
      </c>
      <c r="BJ144">
        <v>7.1400000000000005E-2</v>
      </c>
      <c r="BK144">
        <v>3.2800000000000003E-2</v>
      </c>
      <c r="BL144">
        <v>1.67E-2</v>
      </c>
    </row>
    <row r="145" spans="1:64" x14ac:dyDescent="0.25">
      <c r="A145" t="s">
        <v>163</v>
      </c>
      <c r="B145">
        <v>43901</v>
      </c>
      <c r="C145">
        <v>4</v>
      </c>
      <c r="D145">
        <v>727.4</v>
      </c>
      <c r="E145" s="67">
        <v>2909.6</v>
      </c>
      <c r="F145" s="67">
        <v>2463.66</v>
      </c>
      <c r="G145">
        <v>4.0000000000000002E-4</v>
      </c>
      <c r="H145">
        <v>0</v>
      </c>
      <c r="I145">
        <v>0.9869</v>
      </c>
      <c r="J145">
        <v>0</v>
      </c>
      <c r="K145">
        <v>5.0000000000000001E-3</v>
      </c>
      <c r="L145">
        <v>2.7000000000000001E-3</v>
      </c>
      <c r="M145">
        <v>4.8999999999999998E-3</v>
      </c>
      <c r="N145">
        <v>0.99960000000000004</v>
      </c>
      <c r="O145">
        <v>1.1999999999999999E-3</v>
      </c>
      <c r="P145">
        <v>0.2208</v>
      </c>
      <c r="Q145" s="67">
        <v>66496.45</v>
      </c>
      <c r="R145">
        <v>0.1208</v>
      </c>
      <c r="S145">
        <v>0.22639999999999999</v>
      </c>
      <c r="T145">
        <v>0.65280000000000005</v>
      </c>
      <c r="U145">
        <v>18.82</v>
      </c>
      <c r="V145">
        <v>27.2</v>
      </c>
      <c r="W145" s="67">
        <v>97232.81</v>
      </c>
      <c r="X145">
        <v>106.97</v>
      </c>
      <c r="Y145" s="67">
        <v>66476.05</v>
      </c>
      <c r="Z145">
        <v>0.68759999999999999</v>
      </c>
      <c r="AA145">
        <v>0.2535</v>
      </c>
      <c r="AB145">
        <v>5.8900000000000001E-2</v>
      </c>
      <c r="AC145">
        <v>0.31240000000000001</v>
      </c>
      <c r="AD145">
        <v>66.48</v>
      </c>
      <c r="AE145" s="67">
        <v>3428.82</v>
      </c>
      <c r="AF145">
        <v>458.76</v>
      </c>
      <c r="AG145" s="67">
        <v>57105.32</v>
      </c>
      <c r="AH145">
        <v>18</v>
      </c>
      <c r="AI145" s="67">
        <v>19892</v>
      </c>
      <c r="AJ145" s="67">
        <v>28670.560000000001</v>
      </c>
      <c r="AK145">
        <v>88.38</v>
      </c>
      <c r="AL145">
        <v>43.4</v>
      </c>
      <c r="AM145">
        <v>65.209999999999994</v>
      </c>
      <c r="AN145">
        <v>4.78</v>
      </c>
      <c r="AO145">
        <v>0</v>
      </c>
      <c r="AP145">
        <v>2.1594000000000002</v>
      </c>
      <c r="AQ145" s="67">
        <v>4056.24</v>
      </c>
      <c r="AR145" s="67">
        <v>3224.96</v>
      </c>
      <c r="AS145" s="67">
        <v>9010.67</v>
      </c>
      <c r="AT145" s="67">
        <v>1277.98</v>
      </c>
      <c r="AU145" s="67">
        <v>1181.75</v>
      </c>
      <c r="AV145" s="67">
        <v>18751.63</v>
      </c>
      <c r="AW145" s="67">
        <v>11352.57</v>
      </c>
      <c r="AX145">
        <v>0.66520000000000001</v>
      </c>
      <c r="AY145" s="67">
        <v>2374.19</v>
      </c>
      <c r="AZ145">
        <v>0.1391</v>
      </c>
      <c r="BA145" s="67">
        <v>1158.4100000000001</v>
      </c>
      <c r="BB145">
        <v>6.7900000000000002E-2</v>
      </c>
      <c r="BC145" s="67">
        <v>2181.33</v>
      </c>
      <c r="BD145">
        <v>0.1278</v>
      </c>
      <c r="BE145" s="67">
        <v>17066.5</v>
      </c>
      <c r="BF145" s="67">
        <v>9943.86</v>
      </c>
      <c r="BG145">
        <v>8.7911999999999999</v>
      </c>
      <c r="BH145">
        <v>0.45069999999999999</v>
      </c>
      <c r="BI145">
        <v>0.18</v>
      </c>
      <c r="BJ145">
        <v>0.3236</v>
      </c>
      <c r="BK145">
        <v>2.9399999999999999E-2</v>
      </c>
      <c r="BL145">
        <v>1.6199999999999999E-2</v>
      </c>
    </row>
    <row r="146" spans="1:64" x14ac:dyDescent="0.25">
      <c r="A146" t="s">
        <v>164</v>
      </c>
      <c r="B146">
        <v>46409</v>
      </c>
      <c r="C146">
        <v>129</v>
      </c>
      <c r="D146">
        <v>11.12</v>
      </c>
      <c r="E146" s="67">
        <v>1434.84</v>
      </c>
      <c r="F146" s="67">
        <v>1423.5</v>
      </c>
      <c r="G146">
        <v>1.4E-3</v>
      </c>
      <c r="H146">
        <v>0</v>
      </c>
      <c r="I146">
        <v>4.7000000000000002E-3</v>
      </c>
      <c r="J146">
        <v>0</v>
      </c>
      <c r="K146">
        <v>1.49E-2</v>
      </c>
      <c r="L146">
        <v>0.95450000000000002</v>
      </c>
      <c r="M146">
        <v>2.4500000000000001E-2</v>
      </c>
      <c r="N146">
        <v>0.57509999999999994</v>
      </c>
      <c r="O146">
        <v>0</v>
      </c>
      <c r="P146">
        <v>0.1749</v>
      </c>
      <c r="Q146" s="67">
        <v>47326.26</v>
      </c>
      <c r="R146">
        <v>0.22919999999999999</v>
      </c>
      <c r="S146">
        <v>0.25</v>
      </c>
      <c r="T146">
        <v>0.52080000000000004</v>
      </c>
      <c r="U146">
        <v>17.75</v>
      </c>
      <c r="V146">
        <v>13.02</v>
      </c>
      <c r="W146" s="67">
        <v>60166.46</v>
      </c>
      <c r="X146">
        <v>105.5</v>
      </c>
      <c r="Y146" s="67">
        <v>97568.25</v>
      </c>
      <c r="Z146">
        <v>0.88029999999999997</v>
      </c>
      <c r="AA146">
        <v>8.1299999999999997E-2</v>
      </c>
      <c r="AB146">
        <v>3.8300000000000001E-2</v>
      </c>
      <c r="AC146">
        <v>0.1197</v>
      </c>
      <c r="AD146">
        <v>97.57</v>
      </c>
      <c r="AE146" s="67">
        <v>2232.04</v>
      </c>
      <c r="AF146">
        <v>308.8</v>
      </c>
      <c r="AG146" s="67">
        <v>91782.29</v>
      </c>
      <c r="AH146">
        <v>118</v>
      </c>
      <c r="AI146" s="67">
        <v>29138</v>
      </c>
      <c r="AJ146" s="67">
        <v>41531.019999999997</v>
      </c>
      <c r="AK146">
        <v>32.200000000000003</v>
      </c>
      <c r="AL146">
        <v>22.22</v>
      </c>
      <c r="AM146">
        <v>25.59</v>
      </c>
      <c r="AN146">
        <v>4.2</v>
      </c>
      <c r="AO146">
        <v>0</v>
      </c>
      <c r="AP146">
        <v>0.9869</v>
      </c>
      <c r="AQ146" s="67">
        <v>1067.26</v>
      </c>
      <c r="AR146" s="67">
        <v>1953.3</v>
      </c>
      <c r="AS146" s="67">
        <v>5330.98</v>
      </c>
      <c r="AT146">
        <v>353.77</v>
      </c>
      <c r="AU146">
        <v>336.66</v>
      </c>
      <c r="AV146" s="67">
        <v>9041.9500000000007</v>
      </c>
      <c r="AW146" s="67">
        <v>5845.55</v>
      </c>
      <c r="AX146">
        <v>0.64559999999999995</v>
      </c>
      <c r="AY146" s="67">
        <v>1696.09</v>
      </c>
      <c r="AZ146">
        <v>0.18729999999999999</v>
      </c>
      <c r="BA146">
        <v>803.66</v>
      </c>
      <c r="BB146">
        <v>8.8800000000000004E-2</v>
      </c>
      <c r="BC146">
        <v>709.65</v>
      </c>
      <c r="BD146">
        <v>7.8399999999999997E-2</v>
      </c>
      <c r="BE146" s="67">
        <v>9054.9500000000007</v>
      </c>
      <c r="BF146" s="67">
        <v>6200.13</v>
      </c>
      <c r="BG146">
        <v>2.4445000000000001</v>
      </c>
      <c r="BH146">
        <v>0.56559999999999999</v>
      </c>
      <c r="BI146">
        <v>0.20319999999999999</v>
      </c>
      <c r="BJ146">
        <v>0.1706</v>
      </c>
      <c r="BK146">
        <v>4.4699999999999997E-2</v>
      </c>
      <c r="BL146">
        <v>1.5800000000000002E-2</v>
      </c>
    </row>
    <row r="147" spans="1:64" x14ac:dyDescent="0.25">
      <c r="A147" t="s">
        <v>165</v>
      </c>
      <c r="B147">
        <v>69682</v>
      </c>
      <c r="C147">
        <v>239</v>
      </c>
      <c r="D147">
        <v>4.32</v>
      </c>
      <c r="E147" s="67">
        <v>1031.6300000000001</v>
      </c>
      <c r="F147">
        <v>982.78</v>
      </c>
      <c r="G147">
        <v>8.9999999999999998E-4</v>
      </c>
      <c r="H147">
        <v>0</v>
      </c>
      <c r="I147">
        <v>4.0000000000000002E-4</v>
      </c>
      <c r="J147">
        <v>2.3E-3</v>
      </c>
      <c r="K147">
        <v>1.47E-2</v>
      </c>
      <c r="L147">
        <v>0.96150000000000002</v>
      </c>
      <c r="M147">
        <v>2.01E-2</v>
      </c>
      <c r="N147">
        <v>0.56459999999999999</v>
      </c>
      <c r="O147">
        <v>0</v>
      </c>
      <c r="P147">
        <v>0.18529999999999999</v>
      </c>
      <c r="Q147" s="67">
        <v>43323</v>
      </c>
      <c r="R147">
        <v>0.32390000000000002</v>
      </c>
      <c r="S147">
        <v>0.11269999999999999</v>
      </c>
      <c r="T147">
        <v>0.56340000000000001</v>
      </c>
      <c r="U147">
        <v>22.01</v>
      </c>
      <c r="V147">
        <v>7.34</v>
      </c>
      <c r="W147" s="67">
        <v>67938.960000000006</v>
      </c>
      <c r="X147">
        <v>130.86000000000001</v>
      </c>
      <c r="Y147" s="67">
        <v>126860.85</v>
      </c>
      <c r="Z147">
        <v>0.83899999999999997</v>
      </c>
      <c r="AA147">
        <v>7.5300000000000006E-2</v>
      </c>
      <c r="AB147">
        <v>8.5699999999999998E-2</v>
      </c>
      <c r="AC147">
        <v>0.161</v>
      </c>
      <c r="AD147">
        <v>126.86</v>
      </c>
      <c r="AE147" s="67">
        <v>2854.77</v>
      </c>
      <c r="AF147">
        <v>420.65</v>
      </c>
      <c r="AG147" s="67">
        <v>115884.2</v>
      </c>
      <c r="AH147">
        <v>248</v>
      </c>
      <c r="AI147" s="67">
        <v>34274</v>
      </c>
      <c r="AJ147" s="67">
        <v>68944.86</v>
      </c>
      <c r="AK147">
        <v>26.5</v>
      </c>
      <c r="AL147">
        <v>22.13</v>
      </c>
      <c r="AM147">
        <v>22.08</v>
      </c>
      <c r="AN147">
        <v>3.3</v>
      </c>
      <c r="AO147">
        <v>0</v>
      </c>
      <c r="AP147">
        <v>0.47360000000000002</v>
      </c>
      <c r="AQ147" s="67">
        <v>1601.88</v>
      </c>
      <c r="AR147" s="67">
        <v>2805.28</v>
      </c>
      <c r="AS147" s="67">
        <v>5494.4</v>
      </c>
      <c r="AT147" s="67">
        <v>1066.04</v>
      </c>
      <c r="AU147">
        <v>336.66</v>
      </c>
      <c r="AV147" s="67">
        <v>11304.2</v>
      </c>
      <c r="AW147" s="67">
        <v>6260.16</v>
      </c>
      <c r="AX147">
        <v>0.59489999999999998</v>
      </c>
      <c r="AY147" s="67">
        <v>2062.52</v>
      </c>
      <c r="AZ147">
        <v>0.19600000000000001</v>
      </c>
      <c r="BA147" s="67">
        <v>1289.05</v>
      </c>
      <c r="BB147">
        <v>0.1225</v>
      </c>
      <c r="BC147">
        <v>911.73</v>
      </c>
      <c r="BD147">
        <v>8.6599999999999996E-2</v>
      </c>
      <c r="BE147" s="67">
        <v>10523.46</v>
      </c>
      <c r="BF147" s="67">
        <v>6042.06</v>
      </c>
      <c r="BG147">
        <v>0.80149999999999999</v>
      </c>
      <c r="BH147">
        <v>0.45350000000000001</v>
      </c>
      <c r="BI147">
        <v>0.2762</v>
      </c>
      <c r="BJ147">
        <v>0.16900000000000001</v>
      </c>
      <c r="BK147">
        <v>4.7600000000000003E-2</v>
      </c>
      <c r="BL147">
        <v>5.3699999999999998E-2</v>
      </c>
    </row>
    <row r="148" spans="1:64" x14ac:dyDescent="0.25">
      <c r="A148" t="s">
        <v>166</v>
      </c>
      <c r="B148">
        <v>47688</v>
      </c>
      <c r="C148">
        <v>149</v>
      </c>
      <c r="D148">
        <v>11.13</v>
      </c>
      <c r="E148" s="67">
        <v>1657.85</v>
      </c>
      <c r="F148" s="67">
        <v>1735.52</v>
      </c>
      <c r="G148">
        <v>3.8E-3</v>
      </c>
      <c r="H148">
        <v>0</v>
      </c>
      <c r="I148">
        <v>3.2000000000000002E-3</v>
      </c>
      <c r="J148">
        <v>2.9999999999999997E-4</v>
      </c>
      <c r="K148">
        <v>8.0000000000000002E-3</v>
      </c>
      <c r="L148">
        <v>0.97699999999999998</v>
      </c>
      <c r="M148">
        <v>7.7000000000000002E-3</v>
      </c>
      <c r="N148">
        <v>0.31850000000000001</v>
      </c>
      <c r="O148">
        <v>0.32429999999999998</v>
      </c>
      <c r="P148">
        <v>0.1118</v>
      </c>
      <c r="Q148" s="67">
        <v>53890.17</v>
      </c>
      <c r="R148">
        <v>0.16539999999999999</v>
      </c>
      <c r="S148">
        <v>0.1203</v>
      </c>
      <c r="T148">
        <v>0.71430000000000005</v>
      </c>
      <c r="U148">
        <v>16.28</v>
      </c>
      <c r="V148">
        <v>15.9</v>
      </c>
      <c r="W148" s="67">
        <v>73585.17</v>
      </c>
      <c r="X148">
        <v>101.9</v>
      </c>
      <c r="Y148" s="67">
        <v>261534.05</v>
      </c>
      <c r="Z148">
        <v>0.78680000000000005</v>
      </c>
      <c r="AA148">
        <v>0.18940000000000001</v>
      </c>
      <c r="AB148">
        <v>2.3800000000000002E-2</v>
      </c>
      <c r="AC148">
        <v>0.2132</v>
      </c>
      <c r="AD148">
        <v>261.52999999999997</v>
      </c>
      <c r="AE148" s="67">
        <v>6260.34</v>
      </c>
      <c r="AF148">
        <v>564.54</v>
      </c>
      <c r="AG148" s="67">
        <v>222988.72</v>
      </c>
      <c r="AH148">
        <v>556</v>
      </c>
      <c r="AI148" s="67">
        <v>28259</v>
      </c>
      <c r="AJ148" s="67">
        <v>46278.71</v>
      </c>
      <c r="AK148">
        <v>26.58</v>
      </c>
      <c r="AL148">
        <v>23.73</v>
      </c>
      <c r="AM148">
        <v>24.48</v>
      </c>
      <c r="AN148">
        <v>4.5</v>
      </c>
      <c r="AO148">
        <v>0</v>
      </c>
      <c r="AP148">
        <v>1.0787</v>
      </c>
      <c r="AQ148" s="67">
        <v>1709.17</v>
      </c>
      <c r="AR148" s="67">
        <v>2054.91</v>
      </c>
      <c r="AS148" s="67">
        <v>6045.75</v>
      </c>
      <c r="AT148">
        <v>428.68</v>
      </c>
      <c r="AU148">
        <v>225.76</v>
      </c>
      <c r="AV148" s="67">
        <v>10464.299999999999</v>
      </c>
      <c r="AW148" s="67">
        <v>3034.32</v>
      </c>
      <c r="AX148">
        <v>0.31969999999999998</v>
      </c>
      <c r="AY148" s="67">
        <v>3997.86</v>
      </c>
      <c r="AZ148">
        <v>0.42120000000000002</v>
      </c>
      <c r="BA148">
        <v>908.91</v>
      </c>
      <c r="BB148">
        <v>9.5799999999999996E-2</v>
      </c>
      <c r="BC148" s="67">
        <v>1550.43</v>
      </c>
      <c r="BD148">
        <v>0.1633</v>
      </c>
      <c r="BE148" s="67">
        <v>9491.52</v>
      </c>
      <c r="BF148" s="67">
        <v>2953.48</v>
      </c>
      <c r="BG148">
        <v>0.4481</v>
      </c>
      <c r="BH148">
        <v>0.57250000000000001</v>
      </c>
      <c r="BI148">
        <v>0.23499999999999999</v>
      </c>
      <c r="BJ148">
        <v>0.12839999999999999</v>
      </c>
      <c r="BK148">
        <v>3.9399999999999998E-2</v>
      </c>
      <c r="BL148">
        <v>2.47E-2</v>
      </c>
    </row>
    <row r="149" spans="1:64" x14ac:dyDescent="0.25">
      <c r="A149" t="s">
        <v>167</v>
      </c>
      <c r="B149">
        <v>47845</v>
      </c>
      <c r="C149">
        <v>107</v>
      </c>
      <c r="D149">
        <v>12.29</v>
      </c>
      <c r="E149" s="67">
        <v>1315.52</v>
      </c>
      <c r="F149" s="67">
        <v>1071.96</v>
      </c>
      <c r="G149">
        <v>1.9E-3</v>
      </c>
      <c r="H149">
        <v>0</v>
      </c>
      <c r="I149">
        <v>9.5999999999999992E-3</v>
      </c>
      <c r="J149">
        <v>0</v>
      </c>
      <c r="K149">
        <v>1.04E-2</v>
      </c>
      <c r="L149">
        <v>0.94069999999999998</v>
      </c>
      <c r="M149">
        <v>3.7400000000000003E-2</v>
      </c>
      <c r="N149">
        <v>0.40949999999999998</v>
      </c>
      <c r="O149">
        <v>0</v>
      </c>
      <c r="P149">
        <v>0.11849999999999999</v>
      </c>
      <c r="Q149" s="67">
        <v>43647.519999999997</v>
      </c>
      <c r="R149">
        <v>0.3871</v>
      </c>
      <c r="S149">
        <v>0.15049999999999999</v>
      </c>
      <c r="T149">
        <v>0.46239999999999998</v>
      </c>
      <c r="U149">
        <v>17.690000000000001</v>
      </c>
      <c r="V149">
        <v>6.5</v>
      </c>
      <c r="W149" s="67">
        <v>78424</v>
      </c>
      <c r="X149">
        <v>195.2</v>
      </c>
      <c r="Y149" s="67">
        <v>186342.82</v>
      </c>
      <c r="Z149">
        <v>0.94510000000000005</v>
      </c>
      <c r="AA149">
        <v>2.7300000000000001E-2</v>
      </c>
      <c r="AB149">
        <v>2.76E-2</v>
      </c>
      <c r="AC149">
        <v>5.4899999999999997E-2</v>
      </c>
      <c r="AD149">
        <v>186.34</v>
      </c>
      <c r="AE149" s="67">
        <v>4357.76</v>
      </c>
      <c r="AF149">
        <v>676.6</v>
      </c>
      <c r="AG149" s="67">
        <v>186972.63</v>
      </c>
      <c r="AH149">
        <v>506</v>
      </c>
      <c r="AI149" s="67">
        <v>34424</v>
      </c>
      <c r="AJ149" s="67">
        <v>53057.84</v>
      </c>
      <c r="AK149">
        <v>41.6</v>
      </c>
      <c r="AL149">
        <v>22.83</v>
      </c>
      <c r="AM149">
        <v>24.32</v>
      </c>
      <c r="AN149">
        <v>4.5</v>
      </c>
      <c r="AO149">
        <v>0</v>
      </c>
      <c r="AP149">
        <v>1.0276000000000001</v>
      </c>
      <c r="AQ149" s="67">
        <v>1706.13</v>
      </c>
      <c r="AR149" s="67">
        <v>2035.98</v>
      </c>
      <c r="AS149" s="67">
        <v>4969.71</v>
      </c>
      <c r="AT149">
        <v>807.76</v>
      </c>
      <c r="AU149">
        <v>286.39</v>
      </c>
      <c r="AV149" s="67">
        <v>9805.9599999999991</v>
      </c>
      <c r="AW149" s="67">
        <v>4161.1499999999996</v>
      </c>
      <c r="AX149">
        <v>0.40100000000000002</v>
      </c>
      <c r="AY149" s="67">
        <v>3856.38</v>
      </c>
      <c r="AZ149">
        <v>0.37169999999999997</v>
      </c>
      <c r="BA149">
        <v>863.01</v>
      </c>
      <c r="BB149">
        <v>8.3199999999999996E-2</v>
      </c>
      <c r="BC149" s="67">
        <v>1495.23</v>
      </c>
      <c r="BD149">
        <v>0.14410000000000001</v>
      </c>
      <c r="BE149" s="67">
        <v>10375.77</v>
      </c>
      <c r="BF149" s="67">
        <v>1635.6</v>
      </c>
      <c r="BG149">
        <v>0.35570000000000002</v>
      </c>
      <c r="BH149">
        <v>0.4335</v>
      </c>
      <c r="BI149">
        <v>0.18920000000000001</v>
      </c>
      <c r="BJ149">
        <v>0.3226</v>
      </c>
      <c r="BK149">
        <v>3.7400000000000003E-2</v>
      </c>
      <c r="BL149">
        <v>1.7399999999999999E-2</v>
      </c>
    </row>
    <row r="150" spans="1:64" x14ac:dyDescent="0.25">
      <c r="A150" t="s">
        <v>168</v>
      </c>
      <c r="B150">
        <v>43919</v>
      </c>
      <c r="C150">
        <v>14</v>
      </c>
      <c r="D150">
        <v>177.4</v>
      </c>
      <c r="E150" s="67">
        <v>2483.59</v>
      </c>
      <c r="F150" s="67">
        <v>2152.64</v>
      </c>
      <c r="G150">
        <v>1E-3</v>
      </c>
      <c r="H150">
        <v>5.0000000000000001E-4</v>
      </c>
      <c r="I150">
        <v>4.9099999999999998E-2</v>
      </c>
      <c r="J150">
        <v>1.9E-3</v>
      </c>
      <c r="K150">
        <v>1.4999999999999999E-2</v>
      </c>
      <c r="L150">
        <v>0.87590000000000001</v>
      </c>
      <c r="M150">
        <v>5.67E-2</v>
      </c>
      <c r="N150">
        <v>0.75480000000000003</v>
      </c>
      <c r="O150">
        <v>0</v>
      </c>
      <c r="P150">
        <v>0.20480000000000001</v>
      </c>
      <c r="Q150" s="67">
        <v>50794.080000000002</v>
      </c>
      <c r="R150">
        <v>0.37569999999999998</v>
      </c>
      <c r="S150">
        <v>3.3099999999999997E-2</v>
      </c>
      <c r="T150">
        <v>0.59119999999999995</v>
      </c>
      <c r="U150">
        <v>16.399999999999999</v>
      </c>
      <c r="V150">
        <v>19.25</v>
      </c>
      <c r="W150" s="67">
        <v>65920.45</v>
      </c>
      <c r="X150">
        <v>128.59</v>
      </c>
      <c r="Y150" s="67">
        <v>62599.66</v>
      </c>
      <c r="Z150">
        <v>0.75739999999999996</v>
      </c>
      <c r="AA150">
        <v>0.16550000000000001</v>
      </c>
      <c r="AB150">
        <v>7.7100000000000002E-2</v>
      </c>
      <c r="AC150">
        <v>0.24260000000000001</v>
      </c>
      <c r="AD150">
        <v>62.6</v>
      </c>
      <c r="AE150" s="67">
        <v>1780.56</v>
      </c>
      <c r="AF150">
        <v>294.8</v>
      </c>
      <c r="AG150" s="67">
        <v>57065.91</v>
      </c>
      <c r="AH150">
        <v>17</v>
      </c>
      <c r="AI150" s="67">
        <v>26936</v>
      </c>
      <c r="AJ150" s="67">
        <v>39149.93</v>
      </c>
      <c r="AK150">
        <v>34.1</v>
      </c>
      <c r="AL150">
        <v>27.42</v>
      </c>
      <c r="AM150">
        <v>30.51</v>
      </c>
      <c r="AN150">
        <v>4.2</v>
      </c>
      <c r="AO150">
        <v>0</v>
      </c>
      <c r="AP150">
        <v>0.66800000000000004</v>
      </c>
      <c r="AQ150" s="67">
        <v>1092.45</v>
      </c>
      <c r="AR150" s="67">
        <v>2402.69</v>
      </c>
      <c r="AS150" s="67">
        <v>6920.34</v>
      </c>
      <c r="AT150">
        <v>781.98</v>
      </c>
      <c r="AU150">
        <v>571.48</v>
      </c>
      <c r="AV150" s="67">
        <v>11768.94</v>
      </c>
      <c r="AW150" s="67">
        <v>7657.03</v>
      </c>
      <c r="AX150">
        <v>0.6885</v>
      </c>
      <c r="AY150" s="67">
        <v>1479.2</v>
      </c>
      <c r="AZ150">
        <v>0.13300000000000001</v>
      </c>
      <c r="BA150">
        <v>584.66</v>
      </c>
      <c r="BB150">
        <v>5.2600000000000001E-2</v>
      </c>
      <c r="BC150" s="67">
        <v>1400.01</v>
      </c>
      <c r="BD150">
        <v>0.12590000000000001</v>
      </c>
      <c r="BE150" s="67">
        <v>11120.9</v>
      </c>
      <c r="BF150" s="67">
        <v>6826.45</v>
      </c>
      <c r="BG150">
        <v>3.0488</v>
      </c>
      <c r="BH150">
        <v>0.51019999999999999</v>
      </c>
      <c r="BI150">
        <v>0.26040000000000002</v>
      </c>
      <c r="BJ150">
        <v>0.1905</v>
      </c>
      <c r="BK150">
        <v>2.18E-2</v>
      </c>
      <c r="BL150">
        <v>1.7100000000000001E-2</v>
      </c>
    </row>
    <row r="151" spans="1:64" x14ac:dyDescent="0.25">
      <c r="A151" t="s">
        <v>169</v>
      </c>
      <c r="B151">
        <v>48835</v>
      </c>
      <c r="C151">
        <v>192</v>
      </c>
      <c r="D151">
        <v>10.69</v>
      </c>
      <c r="E151" s="67">
        <v>2052.91</v>
      </c>
      <c r="F151" s="67">
        <v>2162.61</v>
      </c>
      <c r="G151">
        <v>8.6999999999999994E-3</v>
      </c>
      <c r="H151">
        <v>0</v>
      </c>
      <c r="I151">
        <v>7.7999999999999996E-3</v>
      </c>
      <c r="J151">
        <v>1.6000000000000001E-3</v>
      </c>
      <c r="K151">
        <v>1.0800000000000001E-2</v>
      </c>
      <c r="L151">
        <v>0.9546</v>
      </c>
      <c r="M151">
        <v>1.66E-2</v>
      </c>
      <c r="N151">
        <v>0.36259999999999998</v>
      </c>
      <c r="O151">
        <v>8.9999999999999998E-4</v>
      </c>
      <c r="P151">
        <v>0.12989999999999999</v>
      </c>
      <c r="Q151" s="67">
        <v>52215.74</v>
      </c>
      <c r="R151">
        <v>0.2397</v>
      </c>
      <c r="S151">
        <v>9.5899999999999999E-2</v>
      </c>
      <c r="T151">
        <v>0.66439999999999999</v>
      </c>
      <c r="U151">
        <v>20.03</v>
      </c>
      <c r="V151">
        <v>19.22</v>
      </c>
      <c r="W151" s="67">
        <v>68423.38</v>
      </c>
      <c r="X151">
        <v>104.25</v>
      </c>
      <c r="Y151" s="67">
        <v>136948.76999999999</v>
      </c>
      <c r="Z151">
        <v>0.70599999999999996</v>
      </c>
      <c r="AA151">
        <v>0.1489</v>
      </c>
      <c r="AB151">
        <v>0.14510000000000001</v>
      </c>
      <c r="AC151">
        <v>0.29399999999999998</v>
      </c>
      <c r="AD151">
        <v>136.94999999999999</v>
      </c>
      <c r="AE151" s="67">
        <v>3470.8</v>
      </c>
      <c r="AF151">
        <v>365.66</v>
      </c>
      <c r="AG151" s="67">
        <v>132252.69</v>
      </c>
      <c r="AH151">
        <v>329</v>
      </c>
      <c r="AI151" s="67">
        <v>36175</v>
      </c>
      <c r="AJ151" s="67">
        <v>58582.61</v>
      </c>
      <c r="AK151">
        <v>34.81</v>
      </c>
      <c r="AL151">
        <v>23.52</v>
      </c>
      <c r="AM151">
        <v>24.74</v>
      </c>
      <c r="AN151">
        <v>4.1500000000000004</v>
      </c>
      <c r="AO151">
        <v>0</v>
      </c>
      <c r="AP151">
        <v>0.59150000000000003</v>
      </c>
      <c r="AQ151" s="67">
        <v>1295.51</v>
      </c>
      <c r="AR151" s="67">
        <v>1942.54</v>
      </c>
      <c r="AS151" s="67">
        <v>5802.88</v>
      </c>
      <c r="AT151">
        <v>221.62</v>
      </c>
      <c r="AU151">
        <v>270.60000000000002</v>
      </c>
      <c r="AV151" s="67">
        <v>9533.15</v>
      </c>
      <c r="AW151" s="67">
        <v>4286.3900000000003</v>
      </c>
      <c r="AX151">
        <v>0.50890000000000002</v>
      </c>
      <c r="AY151" s="67">
        <v>2436.58</v>
      </c>
      <c r="AZ151">
        <v>0.2893</v>
      </c>
      <c r="BA151" s="67">
        <v>1034.77</v>
      </c>
      <c r="BB151">
        <v>0.1229</v>
      </c>
      <c r="BC151">
        <v>664.33</v>
      </c>
      <c r="BD151">
        <v>7.8899999999999998E-2</v>
      </c>
      <c r="BE151" s="67">
        <v>8422.07</v>
      </c>
      <c r="BF151" s="67">
        <v>4385.38</v>
      </c>
      <c r="BG151">
        <v>0.92879999999999996</v>
      </c>
      <c r="BH151">
        <v>0.57140000000000002</v>
      </c>
      <c r="BI151">
        <v>0.2082</v>
      </c>
      <c r="BJ151">
        <v>0.15870000000000001</v>
      </c>
      <c r="BK151">
        <v>4.3400000000000001E-2</v>
      </c>
      <c r="BL151">
        <v>1.83E-2</v>
      </c>
    </row>
    <row r="152" spans="1:64" x14ac:dyDescent="0.25">
      <c r="A152" t="s">
        <v>170</v>
      </c>
      <c r="B152">
        <v>43927</v>
      </c>
      <c r="C152">
        <v>31</v>
      </c>
      <c r="D152">
        <v>41.49</v>
      </c>
      <c r="E152" s="67">
        <v>1286.26</v>
      </c>
      <c r="F152" s="67">
        <v>1161.75</v>
      </c>
      <c r="G152">
        <v>2.5999999999999999E-3</v>
      </c>
      <c r="H152">
        <v>0</v>
      </c>
      <c r="I152">
        <v>9.4999999999999998E-3</v>
      </c>
      <c r="J152">
        <v>1.2999999999999999E-3</v>
      </c>
      <c r="K152">
        <v>1.5599999999999999E-2</v>
      </c>
      <c r="L152">
        <v>0.96240000000000003</v>
      </c>
      <c r="M152">
        <v>8.6E-3</v>
      </c>
      <c r="N152">
        <v>0.55940000000000001</v>
      </c>
      <c r="O152">
        <v>0</v>
      </c>
      <c r="P152">
        <v>0.1454</v>
      </c>
      <c r="Q152" s="67">
        <v>43843.76</v>
      </c>
      <c r="R152">
        <v>0.3977</v>
      </c>
      <c r="S152">
        <v>0.11360000000000001</v>
      </c>
      <c r="T152">
        <v>0.48859999999999998</v>
      </c>
      <c r="U152">
        <v>18.149999999999999</v>
      </c>
      <c r="V152">
        <v>11.1</v>
      </c>
      <c r="W152" s="67">
        <v>41233.54</v>
      </c>
      <c r="X152">
        <v>113.29</v>
      </c>
      <c r="Y152" s="67">
        <v>96344.83</v>
      </c>
      <c r="Z152">
        <v>0.8266</v>
      </c>
      <c r="AA152">
        <v>0.1142</v>
      </c>
      <c r="AB152">
        <v>5.9200000000000003E-2</v>
      </c>
      <c r="AC152">
        <v>0.1734</v>
      </c>
      <c r="AD152">
        <v>96.34</v>
      </c>
      <c r="AE152" s="67">
        <v>2186.34</v>
      </c>
      <c r="AF152">
        <v>360.41</v>
      </c>
      <c r="AG152" s="67">
        <v>91975.54</v>
      </c>
      <c r="AH152">
        <v>120</v>
      </c>
      <c r="AI152" s="67">
        <v>30453</v>
      </c>
      <c r="AJ152" s="67">
        <v>45542.09</v>
      </c>
      <c r="AK152">
        <v>24</v>
      </c>
      <c r="AL152">
        <v>22.68</v>
      </c>
      <c r="AM152">
        <v>22.11</v>
      </c>
      <c r="AN152">
        <v>0</v>
      </c>
      <c r="AO152">
        <v>0</v>
      </c>
      <c r="AP152">
        <v>0.62419999999999998</v>
      </c>
      <c r="AQ152" s="67">
        <v>1061.94</v>
      </c>
      <c r="AR152" s="67">
        <v>1971.35</v>
      </c>
      <c r="AS152" s="67">
        <v>4676.01</v>
      </c>
      <c r="AT152">
        <v>531.63</v>
      </c>
      <c r="AU152">
        <v>295.93</v>
      </c>
      <c r="AV152" s="67">
        <v>8536.8700000000008</v>
      </c>
      <c r="AW152" s="67">
        <v>6063.47</v>
      </c>
      <c r="AX152">
        <v>0.6613</v>
      </c>
      <c r="AY152" s="67">
        <v>1720.47</v>
      </c>
      <c r="AZ152">
        <v>0.18759999999999999</v>
      </c>
      <c r="BA152">
        <v>645.36</v>
      </c>
      <c r="BB152">
        <v>7.0400000000000004E-2</v>
      </c>
      <c r="BC152">
        <v>739.91</v>
      </c>
      <c r="BD152">
        <v>8.0699999999999994E-2</v>
      </c>
      <c r="BE152" s="67">
        <v>9169.2099999999991</v>
      </c>
      <c r="BF152" s="67">
        <v>5196.4399999999996</v>
      </c>
      <c r="BG152">
        <v>1.5002</v>
      </c>
      <c r="BH152">
        <v>0.47549999999999998</v>
      </c>
      <c r="BI152">
        <v>0.22359999999999999</v>
      </c>
      <c r="BJ152">
        <v>0.2409</v>
      </c>
      <c r="BK152">
        <v>2.9399999999999999E-2</v>
      </c>
      <c r="BL152">
        <v>3.0599999999999999E-2</v>
      </c>
    </row>
    <row r="153" spans="1:64" x14ac:dyDescent="0.25">
      <c r="A153" t="s">
        <v>171</v>
      </c>
      <c r="B153">
        <v>46037</v>
      </c>
      <c r="C153">
        <v>143</v>
      </c>
      <c r="D153">
        <v>9.5399999999999991</v>
      </c>
      <c r="E153" s="67">
        <v>1364.92</v>
      </c>
      <c r="F153" s="67">
        <v>1324.37</v>
      </c>
      <c r="G153">
        <v>0</v>
      </c>
      <c r="H153">
        <v>2.3E-3</v>
      </c>
      <c r="I153">
        <v>8.6999999999999994E-3</v>
      </c>
      <c r="J153">
        <v>0</v>
      </c>
      <c r="K153">
        <v>0.01</v>
      </c>
      <c r="L153">
        <v>0.96030000000000004</v>
      </c>
      <c r="M153">
        <v>1.8700000000000001E-2</v>
      </c>
      <c r="N153">
        <v>0.48259999999999997</v>
      </c>
      <c r="O153">
        <v>0</v>
      </c>
      <c r="P153">
        <v>0.15479999999999999</v>
      </c>
      <c r="Q153" s="67">
        <v>52520.58</v>
      </c>
      <c r="R153">
        <v>0.1341</v>
      </c>
      <c r="S153">
        <v>8.5400000000000004E-2</v>
      </c>
      <c r="T153">
        <v>0.78049999999999997</v>
      </c>
      <c r="U153">
        <v>19.27</v>
      </c>
      <c r="V153">
        <v>8</v>
      </c>
      <c r="W153" s="67">
        <v>81262.75</v>
      </c>
      <c r="X153">
        <v>164.28</v>
      </c>
      <c r="Y153" s="67">
        <v>127939.33</v>
      </c>
      <c r="Z153">
        <v>0.88360000000000005</v>
      </c>
      <c r="AA153">
        <v>3.56E-2</v>
      </c>
      <c r="AB153">
        <v>8.0799999999999997E-2</v>
      </c>
      <c r="AC153">
        <v>0.1164</v>
      </c>
      <c r="AD153">
        <v>127.94</v>
      </c>
      <c r="AE153" s="67">
        <v>3019.91</v>
      </c>
      <c r="AF153">
        <v>443.29</v>
      </c>
      <c r="AG153" s="67">
        <v>121890.53</v>
      </c>
      <c r="AH153">
        <v>283</v>
      </c>
      <c r="AI153" s="67">
        <v>30279</v>
      </c>
      <c r="AJ153" s="67">
        <v>42834.6</v>
      </c>
      <c r="AK153">
        <v>38.200000000000003</v>
      </c>
      <c r="AL153">
        <v>22.12</v>
      </c>
      <c r="AM153">
        <v>27.34</v>
      </c>
      <c r="AN153">
        <v>4.5</v>
      </c>
      <c r="AO153">
        <v>0</v>
      </c>
      <c r="AP153">
        <v>1.0404</v>
      </c>
      <c r="AQ153" s="67">
        <v>1375.35</v>
      </c>
      <c r="AR153" s="67">
        <v>2258.11</v>
      </c>
      <c r="AS153" s="67">
        <v>5735.49</v>
      </c>
      <c r="AT153">
        <v>304</v>
      </c>
      <c r="AU153">
        <v>44.37</v>
      </c>
      <c r="AV153" s="67">
        <v>9717.31</v>
      </c>
      <c r="AW153" s="67">
        <v>5615.11</v>
      </c>
      <c r="AX153">
        <v>0.58509999999999995</v>
      </c>
      <c r="AY153" s="67">
        <v>2328.37</v>
      </c>
      <c r="AZ153">
        <v>0.24260000000000001</v>
      </c>
      <c r="BA153">
        <v>881.18</v>
      </c>
      <c r="BB153">
        <v>9.1800000000000007E-2</v>
      </c>
      <c r="BC153">
        <v>771.62</v>
      </c>
      <c r="BD153">
        <v>8.0399999999999999E-2</v>
      </c>
      <c r="BE153" s="67">
        <v>9596.2900000000009</v>
      </c>
      <c r="BF153" s="67">
        <v>4834.25</v>
      </c>
      <c r="BG153">
        <v>1.7715000000000001</v>
      </c>
      <c r="BH153">
        <v>0.4748</v>
      </c>
      <c r="BI153">
        <v>0.23780000000000001</v>
      </c>
      <c r="BJ153">
        <v>0.2356</v>
      </c>
      <c r="BK153">
        <v>3.6700000000000003E-2</v>
      </c>
      <c r="BL153">
        <v>1.5100000000000001E-2</v>
      </c>
    </row>
    <row r="154" spans="1:64" x14ac:dyDescent="0.25">
      <c r="A154" t="s">
        <v>172</v>
      </c>
      <c r="B154">
        <v>48512</v>
      </c>
      <c r="C154">
        <v>116</v>
      </c>
      <c r="D154">
        <v>6.83</v>
      </c>
      <c r="E154">
        <v>792.64</v>
      </c>
      <c r="F154">
        <v>786.84</v>
      </c>
      <c r="G154">
        <v>8.6999999999999994E-3</v>
      </c>
      <c r="H154">
        <v>0</v>
      </c>
      <c r="I154">
        <v>1.1999999999999999E-3</v>
      </c>
      <c r="J154">
        <v>3.7000000000000002E-3</v>
      </c>
      <c r="K154">
        <v>8.6999999999999994E-3</v>
      </c>
      <c r="L154">
        <v>0.96760000000000002</v>
      </c>
      <c r="M154">
        <v>1.01E-2</v>
      </c>
      <c r="N154">
        <v>0.41799999999999998</v>
      </c>
      <c r="O154">
        <v>0</v>
      </c>
      <c r="P154">
        <v>0.1118</v>
      </c>
      <c r="Q154" s="67">
        <v>44234.52</v>
      </c>
      <c r="R154">
        <v>0.16389999999999999</v>
      </c>
      <c r="S154">
        <v>0.21310000000000001</v>
      </c>
      <c r="T154">
        <v>0.623</v>
      </c>
      <c r="U154">
        <v>17.559999999999999</v>
      </c>
      <c r="V154">
        <v>6</v>
      </c>
      <c r="W154" s="67">
        <v>65877.17</v>
      </c>
      <c r="X154">
        <v>131.84</v>
      </c>
      <c r="Y154" s="67">
        <v>97266.84</v>
      </c>
      <c r="Z154">
        <v>0.86639999999999995</v>
      </c>
      <c r="AA154">
        <v>3.6600000000000001E-2</v>
      </c>
      <c r="AB154">
        <v>9.7100000000000006E-2</v>
      </c>
      <c r="AC154">
        <v>0.1336</v>
      </c>
      <c r="AD154">
        <v>97.27</v>
      </c>
      <c r="AE154" s="67">
        <v>1945.34</v>
      </c>
      <c r="AF154">
        <v>314.52</v>
      </c>
      <c r="AG154" s="67">
        <v>82016.42</v>
      </c>
      <c r="AH154">
        <v>74</v>
      </c>
      <c r="AI154" s="67">
        <v>30934</v>
      </c>
      <c r="AJ154" s="67">
        <v>44882.15</v>
      </c>
      <c r="AK154">
        <v>20</v>
      </c>
      <c r="AL154">
        <v>20</v>
      </c>
      <c r="AM154">
        <v>20</v>
      </c>
      <c r="AN154">
        <v>4</v>
      </c>
      <c r="AO154">
        <v>0</v>
      </c>
      <c r="AP154">
        <v>0.59340000000000004</v>
      </c>
      <c r="AQ154" s="67">
        <v>1317.99</v>
      </c>
      <c r="AR154" s="67">
        <v>2244.64</v>
      </c>
      <c r="AS154" s="67">
        <v>5323.43</v>
      </c>
      <c r="AT154">
        <v>706.65</v>
      </c>
      <c r="AU154">
        <v>314.70999999999998</v>
      </c>
      <c r="AV154" s="67">
        <v>9907.36</v>
      </c>
      <c r="AW154" s="67">
        <v>6321.29</v>
      </c>
      <c r="AX154">
        <v>0.62129999999999996</v>
      </c>
      <c r="AY154" s="67">
        <v>1498.01</v>
      </c>
      <c r="AZ154">
        <v>0.1472</v>
      </c>
      <c r="BA154" s="67">
        <v>1095.26</v>
      </c>
      <c r="BB154">
        <v>0.1077</v>
      </c>
      <c r="BC154" s="67">
        <v>1259.24</v>
      </c>
      <c r="BD154">
        <v>0.12379999999999999</v>
      </c>
      <c r="BE154" s="67">
        <v>10173.799999999999</v>
      </c>
      <c r="BF154" s="67">
        <v>6706.19</v>
      </c>
      <c r="BG154">
        <v>2.5587</v>
      </c>
      <c r="BH154">
        <v>0.52959999999999996</v>
      </c>
      <c r="BI154">
        <v>0.26579999999999998</v>
      </c>
      <c r="BJ154">
        <v>0.15079999999999999</v>
      </c>
      <c r="BK154">
        <v>3.7699999999999997E-2</v>
      </c>
      <c r="BL154">
        <v>1.6E-2</v>
      </c>
    </row>
    <row r="155" spans="1:64" x14ac:dyDescent="0.25">
      <c r="A155" t="s">
        <v>173</v>
      </c>
      <c r="B155">
        <v>49122</v>
      </c>
      <c r="C155">
        <v>87</v>
      </c>
      <c r="D155">
        <v>10.62</v>
      </c>
      <c r="E155">
        <v>923.66</v>
      </c>
      <c r="F155">
        <v>799.81</v>
      </c>
      <c r="G155">
        <v>1.1999999999999999E-3</v>
      </c>
      <c r="H155">
        <v>0</v>
      </c>
      <c r="I155">
        <v>1.11E-2</v>
      </c>
      <c r="J155">
        <v>0</v>
      </c>
      <c r="K155">
        <v>1.2999999999999999E-2</v>
      </c>
      <c r="L155">
        <v>0.96299999999999997</v>
      </c>
      <c r="M155">
        <v>1.18E-2</v>
      </c>
      <c r="N155">
        <v>0.99</v>
      </c>
      <c r="O155">
        <v>0</v>
      </c>
      <c r="P155">
        <v>0.17519999999999999</v>
      </c>
      <c r="Q155" s="67">
        <v>49359.94</v>
      </c>
      <c r="R155">
        <v>0.28570000000000001</v>
      </c>
      <c r="S155">
        <v>0.2321</v>
      </c>
      <c r="T155">
        <v>0.48209999999999997</v>
      </c>
      <c r="U155">
        <v>17.14</v>
      </c>
      <c r="V155">
        <v>5</v>
      </c>
      <c r="W155" s="67">
        <v>80850</v>
      </c>
      <c r="X155">
        <v>175.04</v>
      </c>
      <c r="Y155" s="67">
        <v>62041.8</v>
      </c>
      <c r="Z155">
        <v>0.88070000000000004</v>
      </c>
      <c r="AA155">
        <v>3.1600000000000003E-2</v>
      </c>
      <c r="AB155">
        <v>8.7800000000000003E-2</v>
      </c>
      <c r="AC155">
        <v>0.1193</v>
      </c>
      <c r="AD155">
        <v>62.04</v>
      </c>
      <c r="AE155" s="67">
        <v>1407.5</v>
      </c>
      <c r="AF155">
        <v>220.07</v>
      </c>
      <c r="AG155" s="67">
        <v>54165.61</v>
      </c>
      <c r="AH155">
        <v>13</v>
      </c>
      <c r="AI155" s="67">
        <v>26983</v>
      </c>
      <c r="AJ155" s="67">
        <v>39856.26</v>
      </c>
      <c r="AK155">
        <v>29</v>
      </c>
      <c r="AL155">
        <v>22.02</v>
      </c>
      <c r="AM155">
        <v>23.77</v>
      </c>
      <c r="AN155">
        <v>3.6</v>
      </c>
      <c r="AO155">
        <v>0</v>
      </c>
      <c r="AP155">
        <v>0.82040000000000002</v>
      </c>
      <c r="AQ155" s="67">
        <v>1414.24</v>
      </c>
      <c r="AR155" s="67">
        <v>2438.73</v>
      </c>
      <c r="AS155" s="67">
        <v>6403.17</v>
      </c>
      <c r="AT155">
        <v>542.71</v>
      </c>
      <c r="AU155">
        <v>130.38</v>
      </c>
      <c r="AV155" s="67">
        <v>10929.22</v>
      </c>
      <c r="AW155" s="67">
        <v>7807.95</v>
      </c>
      <c r="AX155">
        <v>0.6885</v>
      </c>
      <c r="AY155" s="67">
        <v>1184.25</v>
      </c>
      <c r="AZ155">
        <v>0.10440000000000001</v>
      </c>
      <c r="BA155">
        <v>830.26</v>
      </c>
      <c r="BB155">
        <v>7.3200000000000001E-2</v>
      </c>
      <c r="BC155" s="67">
        <v>1517.78</v>
      </c>
      <c r="BD155">
        <v>0.1338</v>
      </c>
      <c r="BE155" s="67">
        <v>11340.24</v>
      </c>
      <c r="BF155" s="67">
        <v>6275.35</v>
      </c>
      <c r="BG155">
        <v>3.5034000000000001</v>
      </c>
      <c r="BH155">
        <v>0.47539999999999999</v>
      </c>
      <c r="BI155">
        <v>0.2195</v>
      </c>
      <c r="BJ155">
        <v>0.26840000000000003</v>
      </c>
      <c r="BK155">
        <v>2.7699999999999999E-2</v>
      </c>
      <c r="BL155">
        <v>8.9999999999999993E-3</v>
      </c>
    </row>
    <row r="156" spans="1:64" x14ac:dyDescent="0.25">
      <c r="A156" t="s">
        <v>174</v>
      </c>
      <c r="B156">
        <v>50674</v>
      </c>
      <c r="C156">
        <v>105</v>
      </c>
      <c r="D156">
        <v>13.98</v>
      </c>
      <c r="E156" s="67">
        <v>1468.14</v>
      </c>
      <c r="F156" s="67">
        <v>1532.06</v>
      </c>
      <c r="G156">
        <v>8.5000000000000006E-3</v>
      </c>
      <c r="H156">
        <v>6.9999999999999999E-4</v>
      </c>
      <c r="I156">
        <v>1.4E-2</v>
      </c>
      <c r="J156">
        <v>1.2999999999999999E-3</v>
      </c>
      <c r="K156">
        <v>4.6399999999999997E-2</v>
      </c>
      <c r="L156">
        <v>0.9123</v>
      </c>
      <c r="M156">
        <v>1.7000000000000001E-2</v>
      </c>
      <c r="N156">
        <v>0.24279999999999999</v>
      </c>
      <c r="O156">
        <v>2E-3</v>
      </c>
      <c r="P156">
        <v>0.1168</v>
      </c>
      <c r="Q156" s="67">
        <v>58292.2</v>
      </c>
      <c r="R156">
        <v>0.30299999999999999</v>
      </c>
      <c r="S156">
        <v>0.1212</v>
      </c>
      <c r="T156">
        <v>0.57579999999999998</v>
      </c>
      <c r="U156">
        <v>18.79</v>
      </c>
      <c r="V156">
        <v>6</v>
      </c>
      <c r="W156" s="67">
        <v>78571.33</v>
      </c>
      <c r="X156">
        <v>231.92</v>
      </c>
      <c r="Y156" s="67">
        <v>142135.32</v>
      </c>
      <c r="Z156">
        <v>0.83750000000000002</v>
      </c>
      <c r="AA156">
        <v>8.5000000000000006E-2</v>
      </c>
      <c r="AB156">
        <v>7.7499999999999999E-2</v>
      </c>
      <c r="AC156">
        <v>0.16250000000000001</v>
      </c>
      <c r="AD156">
        <v>142.13999999999999</v>
      </c>
      <c r="AE156" s="67">
        <v>3932.85</v>
      </c>
      <c r="AF156">
        <v>463.83</v>
      </c>
      <c r="AG156" s="67">
        <v>146318.65</v>
      </c>
      <c r="AH156">
        <v>401</v>
      </c>
      <c r="AI156" s="67">
        <v>38229</v>
      </c>
      <c r="AJ156" s="67">
        <v>53986.64</v>
      </c>
      <c r="AK156">
        <v>38.35</v>
      </c>
      <c r="AL156">
        <v>26.46</v>
      </c>
      <c r="AM156">
        <v>29.82</v>
      </c>
      <c r="AN156">
        <v>5</v>
      </c>
      <c r="AO156" s="67">
        <v>1309.02</v>
      </c>
      <c r="AP156">
        <v>1.1596</v>
      </c>
      <c r="AQ156" s="67">
        <v>1646.45</v>
      </c>
      <c r="AR156" s="67">
        <v>2352.19</v>
      </c>
      <c r="AS156" s="67">
        <v>6864.68</v>
      </c>
      <c r="AT156">
        <v>404.46</v>
      </c>
      <c r="AU156">
        <v>321.64</v>
      </c>
      <c r="AV156" s="67">
        <v>11589.38</v>
      </c>
      <c r="AW156" s="67">
        <v>4411.49</v>
      </c>
      <c r="AX156">
        <v>0.41889999999999999</v>
      </c>
      <c r="AY156" s="67">
        <v>4215.8100000000004</v>
      </c>
      <c r="AZ156">
        <v>0.40029999999999999</v>
      </c>
      <c r="BA156" s="67">
        <v>1438.65</v>
      </c>
      <c r="BB156">
        <v>0.1366</v>
      </c>
      <c r="BC156">
        <v>465.47</v>
      </c>
      <c r="BD156">
        <v>4.4200000000000003E-2</v>
      </c>
      <c r="BE156" s="67">
        <v>10531.43</v>
      </c>
      <c r="BF156" s="67">
        <v>3867.55</v>
      </c>
      <c r="BG156">
        <v>0.85489999999999999</v>
      </c>
      <c r="BH156">
        <v>0.57509999999999994</v>
      </c>
      <c r="BI156">
        <v>0.22919999999999999</v>
      </c>
      <c r="BJ156">
        <v>6.3100000000000003E-2</v>
      </c>
      <c r="BK156">
        <v>4.3799999999999999E-2</v>
      </c>
      <c r="BL156">
        <v>8.8800000000000004E-2</v>
      </c>
    </row>
    <row r="157" spans="1:64" x14ac:dyDescent="0.25">
      <c r="A157" t="s">
        <v>175</v>
      </c>
      <c r="B157">
        <v>43935</v>
      </c>
      <c r="C157">
        <v>117</v>
      </c>
      <c r="D157">
        <v>19.8</v>
      </c>
      <c r="E157" s="67">
        <v>2317.06</v>
      </c>
      <c r="F157" s="67">
        <v>2180.36</v>
      </c>
      <c r="G157">
        <v>1.23E-2</v>
      </c>
      <c r="H157">
        <v>5.0000000000000001E-4</v>
      </c>
      <c r="I157">
        <v>7.6E-3</v>
      </c>
      <c r="J157">
        <v>5.0000000000000001E-4</v>
      </c>
      <c r="K157">
        <v>1.47E-2</v>
      </c>
      <c r="L157">
        <v>0.93569999999999998</v>
      </c>
      <c r="M157">
        <v>2.87E-2</v>
      </c>
      <c r="N157">
        <v>0.39610000000000001</v>
      </c>
      <c r="O157">
        <v>7.0000000000000001E-3</v>
      </c>
      <c r="P157">
        <v>0.1124</v>
      </c>
      <c r="Q157" s="67">
        <v>54631.97</v>
      </c>
      <c r="R157">
        <v>0.2326</v>
      </c>
      <c r="S157">
        <v>0.14729999999999999</v>
      </c>
      <c r="T157">
        <v>0.62019999999999997</v>
      </c>
      <c r="U157">
        <v>21.24</v>
      </c>
      <c r="V157">
        <v>11</v>
      </c>
      <c r="W157" s="67">
        <v>88537.91</v>
      </c>
      <c r="X157">
        <v>204.09</v>
      </c>
      <c r="Y157" s="67">
        <v>121293.57</v>
      </c>
      <c r="Z157">
        <v>0.81240000000000001</v>
      </c>
      <c r="AA157">
        <v>0.15590000000000001</v>
      </c>
      <c r="AB157">
        <v>3.1699999999999999E-2</v>
      </c>
      <c r="AC157">
        <v>0.18759999999999999</v>
      </c>
      <c r="AD157">
        <v>121.29</v>
      </c>
      <c r="AE157" s="67">
        <v>2807.28</v>
      </c>
      <c r="AF157">
        <v>485</v>
      </c>
      <c r="AG157" s="67">
        <v>123296.26</v>
      </c>
      <c r="AH157">
        <v>292</v>
      </c>
      <c r="AI157" s="67">
        <v>30576</v>
      </c>
      <c r="AJ157" s="67">
        <v>47477.599999999999</v>
      </c>
      <c r="AK157">
        <v>34.979999999999997</v>
      </c>
      <c r="AL157">
        <v>22.49</v>
      </c>
      <c r="AM157">
        <v>24.14</v>
      </c>
      <c r="AN157">
        <v>3.4</v>
      </c>
      <c r="AO157" s="67">
        <v>1618.26</v>
      </c>
      <c r="AP157">
        <v>1.4564999999999999</v>
      </c>
      <c r="AQ157" s="67">
        <v>1409.71</v>
      </c>
      <c r="AR157" s="67">
        <v>2006.18</v>
      </c>
      <c r="AS157" s="67">
        <v>5331.53</v>
      </c>
      <c r="AT157">
        <v>535.66</v>
      </c>
      <c r="AU157">
        <v>72.36</v>
      </c>
      <c r="AV157" s="67">
        <v>9355.4500000000007</v>
      </c>
      <c r="AW157" s="67">
        <v>4203.78</v>
      </c>
      <c r="AX157">
        <v>0.437</v>
      </c>
      <c r="AY157" s="67">
        <v>4176.49</v>
      </c>
      <c r="AZ157">
        <v>0.43419999999999997</v>
      </c>
      <c r="BA157">
        <v>666.82</v>
      </c>
      <c r="BB157">
        <v>6.93E-2</v>
      </c>
      <c r="BC157">
        <v>571.76</v>
      </c>
      <c r="BD157">
        <v>5.9400000000000001E-2</v>
      </c>
      <c r="BE157" s="67">
        <v>9618.85</v>
      </c>
      <c r="BF157" s="67">
        <v>2794.01</v>
      </c>
      <c r="BG157">
        <v>0.80100000000000005</v>
      </c>
      <c r="BH157">
        <v>0.53239999999999998</v>
      </c>
      <c r="BI157">
        <v>0.2034</v>
      </c>
      <c r="BJ157">
        <v>0.14319999999999999</v>
      </c>
      <c r="BK157">
        <v>4.4999999999999998E-2</v>
      </c>
      <c r="BL157">
        <v>7.5999999999999998E-2</v>
      </c>
    </row>
    <row r="158" spans="1:64" x14ac:dyDescent="0.25">
      <c r="A158" t="s">
        <v>176</v>
      </c>
      <c r="B158">
        <v>50617</v>
      </c>
      <c r="C158">
        <v>69</v>
      </c>
      <c r="D158">
        <v>9.24</v>
      </c>
      <c r="E158">
        <v>637.5</v>
      </c>
      <c r="F158">
        <v>639.70000000000005</v>
      </c>
      <c r="G158">
        <v>6.3E-3</v>
      </c>
      <c r="H158">
        <v>0</v>
      </c>
      <c r="I158">
        <v>3.0000000000000001E-3</v>
      </c>
      <c r="J158">
        <v>0</v>
      </c>
      <c r="K158">
        <v>4.24E-2</v>
      </c>
      <c r="L158">
        <v>0.94599999999999995</v>
      </c>
      <c r="M158">
        <v>2.3E-3</v>
      </c>
      <c r="N158">
        <v>0.48909999999999998</v>
      </c>
      <c r="O158">
        <v>1.6000000000000001E-3</v>
      </c>
      <c r="P158">
        <v>0.1172</v>
      </c>
      <c r="Q158" s="67">
        <v>47091.53</v>
      </c>
      <c r="R158">
        <v>0.1321</v>
      </c>
      <c r="S158">
        <v>0.24529999999999999</v>
      </c>
      <c r="T158">
        <v>0.62260000000000004</v>
      </c>
      <c r="U158">
        <v>16.54</v>
      </c>
      <c r="V158">
        <v>5.27</v>
      </c>
      <c r="W158" s="67">
        <v>60007.93</v>
      </c>
      <c r="X158">
        <v>115.27</v>
      </c>
      <c r="Y158" s="67">
        <v>114725.35</v>
      </c>
      <c r="Z158">
        <v>0.83450000000000002</v>
      </c>
      <c r="AA158">
        <v>0.1187</v>
      </c>
      <c r="AB158">
        <v>4.6800000000000001E-2</v>
      </c>
      <c r="AC158">
        <v>0.16550000000000001</v>
      </c>
      <c r="AD158">
        <v>114.73</v>
      </c>
      <c r="AE158" s="67">
        <v>2716.9</v>
      </c>
      <c r="AF158">
        <v>445.25</v>
      </c>
      <c r="AG158" s="67">
        <v>116278.1</v>
      </c>
      <c r="AH158">
        <v>252</v>
      </c>
      <c r="AI158" s="67">
        <v>31373</v>
      </c>
      <c r="AJ158" s="67">
        <v>44574.37</v>
      </c>
      <c r="AK158">
        <v>40.5</v>
      </c>
      <c r="AL158">
        <v>22.05</v>
      </c>
      <c r="AM158">
        <v>28.55</v>
      </c>
      <c r="AN158">
        <v>4</v>
      </c>
      <c r="AO158" s="67">
        <v>1258.47</v>
      </c>
      <c r="AP158">
        <v>1.2319</v>
      </c>
      <c r="AQ158" s="67">
        <v>1589.67</v>
      </c>
      <c r="AR158" s="67">
        <v>2134.75</v>
      </c>
      <c r="AS158" s="67">
        <v>5121.99</v>
      </c>
      <c r="AT158">
        <v>279.64</v>
      </c>
      <c r="AU158">
        <v>410.89</v>
      </c>
      <c r="AV158" s="67">
        <v>9536.92</v>
      </c>
      <c r="AW158" s="67">
        <v>5056.0600000000004</v>
      </c>
      <c r="AX158">
        <v>0.50349999999999995</v>
      </c>
      <c r="AY158" s="67">
        <v>3429.18</v>
      </c>
      <c r="AZ158">
        <v>0.34150000000000003</v>
      </c>
      <c r="BA158">
        <v>929.38</v>
      </c>
      <c r="BB158">
        <v>9.2499999999999999E-2</v>
      </c>
      <c r="BC158">
        <v>627.48</v>
      </c>
      <c r="BD158">
        <v>6.25E-2</v>
      </c>
      <c r="BE158" s="67">
        <v>10042.1</v>
      </c>
      <c r="BF158" s="67">
        <v>3995.82</v>
      </c>
      <c r="BG158">
        <v>1.1596</v>
      </c>
      <c r="BH158">
        <v>0.53939999999999999</v>
      </c>
      <c r="BI158">
        <v>0.2157</v>
      </c>
      <c r="BJ158">
        <v>0.19450000000000001</v>
      </c>
      <c r="BK158">
        <v>3.2899999999999999E-2</v>
      </c>
      <c r="BL158">
        <v>1.7399999999999999E-2</v>
      </c>
    </row>
    <row r="159" spans="1:64" x14ac:dyDescent="0.25">
      <c r="A159" t="s">
        <v>177</v>
      </c>
      <c r="B159">
        <v>46094</v>
      </c>
      <c r="C159">
        <v>63</v>
      </c>
      <c r="D159">
        <v>56.81</v>
      </c>
      <c r="E159" s="67">
        <v>3578.83</v>
      </c>
      <c r="F159" s="67">
        <v>3520.77</v>
      </c>
      <c r="G159">
        <v>3.2000000000000002E-3</v>
      </c>
      <c r="H159">
        <v>0</v>
      </c>
      <c r="I159">
        <v>1.0999999999999999E-2</v>
      </c>
      <c r="J159">
        <v>0</v>
      </c>
      <c r="K159">
        <v>1.3599999999999999E-2</v>
      </c>
      <c r="L159">
        <v>0.94520000000000004</v>
      </c>
      <c r="M159">
        <v>2.7099999999999999E-2</v>
      </c>
      <c r="N159">
        <v>0.36959999999999998</v>
      </c>
      <c r="O159">
        <v>2E-3</v>
      </c>
      <c r="P159">
        <v>0.14710000000000001</v>
      </c>
      <c r="Q159" s="67">
        <v>52186.96</v>
      </c>
      <c r="R159">
        <v>0.23849999999999999</v>
      </c>
      <c r="S159">
        <v>0.28439999999999999</v>
      </c>
      <c r="T159">
        <v>0.47710000000000002</v>
      </c>
      <c r="U159">
        <v>18.649999999999999</v>
      </c>
      <c r="V159">
        <v>23</v>
      </c>
      <c r="W159" s="67">
        <v>67766.87</v>
      </c>
      <c r="X159">
        <v>148.44</v>
      </c>
      <c r="Y159" s="67">
        <v>124145.3</v>
      </c>
      <c r="Z159">
        <v>0.63090000000000002</v>
      </c>
      <c r="AA159">
        <v>8.0500000000000002E-2</v>
      </c>
      <c r="AB159">
        <v>0.28860000000000002</v>
      </c>
      <c r="AC159">
        <v>0.36909999999999998</v>
      </c>
      <c r="AD159">
        <v>124.15</v>
      </c>
      <c r="AE159" s="67">
        <v>4191.3999999999996</v>
      </c>
      <c r="AF159">
        <v>427.12</v>
      </c>
      <c r="AG159" s="67">
        <v>119733.16</v>
      </c>
      <c r="AH159">
        <v>269</v>
      </c>
      <c r="AI159" s="67">
        <v>36000</v>
      </c>
      <c r="AJ159" s="67">
        <v>47150.98</v>
      </c>
      <c r="AK159">
        <v>42.91</v>
      </c>
      <c r="AL159">
        <v>29.3</v>
      </c>
      <c r="AM159">
        <v>35.909999999999997</v>
      </c>
      <c r="AN159">
        <v>2.46</v>
      </c>
      <c r="AO159">
        <v>0</v>
      </c>
      <c r="AP159">
        <v>0.80369999999999997</v>
      </c>
      <c r="AQ159">
        <v>981.34</v>
      </c>
      <c r="AR159" s="67">
        <v>1794.61</v>
      </c>
      <c r="AS159" s="67">
        <v>5390.83</v>
      </c>
      <c r="AT159">
        <v>612.85</v>
      </c>
      <c r="AU159">
        <v>359.54</v>
      </c>
      <c r="AV159" s="67">
        <v>9139.18</v>
      </c>
      <c r="AW159" s="67">
        <v>4404.6400000000003</v>
      </c>
      <c r="AX159">
        <v>0.49299999999999999</v>
      </c>
      <c r="AY159" s="67">
        <v>3386.02</v>
      </c>
      <c r="AZ159">
        <v>0.379</v>
      </c>
      <c r="BA159">
        <v>728.8</v>
      </c>
      <c r="BB159">
        <v>8.1600000000000006E-2</v>
      </c>
      <c r="BC159">
        <v>414.02</v>
      </c>
      <c r="BD159">
        <v>4.6300000000000001E-2</v>
      </c>
      <c r="BE159" s="67">
        <v>8933.4699999999993</v>
      </c>
      <c r="BF159" s="67">
        <v>4275</v>
      </c>
      <c r="BG159">
        <v>1.4844999999999999</v>
      </c>
      <c r="BH159">
        <v>0.58109999999999995</v>
      </c>
      <c r="BI159">
        <v>0.2303</v>
      </c>
      <c r="BJ159">
        <v>0.1426</v>
      </c>
      <c r="BK159">
        <v>3.0499999999999999E-2</v>
      </c>
      <c r="BL159">
        <v>1.5599999999999999E-2</v>
      </c>
    </row>
    <row r="160" spans="1:64" x14ac:dyDescent="0.25">
      <c r="A160" t="s">
        <v>694</v>
      </c>
      <c r="B160">
        <v>46789</v>
      </c>
      <c r="C160">
        <v>69</v>
      </c>
      <c r="D160">
        <v>22.64</v>
      </c>
      <c r="E160" s="67">
        <v>1562.34</v>
      </c>
      <c r="F160" s="67">
        <v>1528.85</v>
      </c>
      <c r="G160">
        <v>4.1999999999999997E-3</v>
      </c>
      <c r="H160">
        <v>2E-3</v>
      </c>
      <c r="I160">
        <v>5.1000000000000004E-3</v>
      </c>
      <c r="J160">
        <v>3.3999999999999998E-3</v>
      </c>
      <c r="K160">
        <v>3.4799999999999998E-2</v>
      </c>
      <c r="L160">
        <v>0.92730000000000001</v>
      </c>
      <c r="M160">
        <v>2.3199999999999998E-2</v>
      </c>
      <c r="N160">
        <v>0.37080000000000002</v>
      </c>
      <c r="O160">
        <v>3.2000000000000002E-3</v>
      </c>
      <c r="P160">
        <v>0.13350000000000001</v>
      </c>
      <c r="Q160" s="67">
        <v>61240.79</v>
      </c>
      <c r="R160">
        <v>0.1207</v>
      </c>
      <c r="S160">
        <v>6.9000000000000006E-2</v>
      </c>
      <c r="T160">
        <v>0.81030000000000002</v>
      </c>
      <c r="U160">
        <v>19.12</v>
      </c>
      <c r="V160">
        <v>12.51</v>
      </c>
      <c r="W160" s="67">
        <v>63084.89</v>
      </c>
      <c r="X160">
        <v>119.61</v>
      </c>
      <c r="Y160" s="67">
        <v>142939.82999999999</v>
      </c>
      <c r="Z160">
        <v>0.78339999999999999</v>
      </c>
      <c r="AA160">
        <v>0.16059999999999999</v>
      </c>
      <c r="AB160">
        <v>5.6000000000000001E-2</v>
      </c>
      <c r="AC160">
        <v>0.21659999999999999</v>
      </c>
      <c r="AD160">
        <v>142.94</v>
      </c>
      <c r="AE160" s="67">
        <v>5555.34</v>
      </c>
      <c r="AF160">
        <v>527.89</v>
      </c>
      <c r="AG160" s="67">
        <v>152955.14000000001</v>
      </c>
      <c r="AH160">
        <v>425</v>
      </c>
      <c r="AI160" s="67">
        <v>34014</v>
      </c>
      <c r="AJ160" s="67">
        <v>55358</v>
      </c>
      <c r="AK160">
        <v>69.59</v>
      </c>
      <c r="AL160">
        <v>35.619999999999997</v>
      </c>
      <c r="AM160">
        <v>43.98</v>
      </c>
      <c r="AN160">
        <v>4.5999999999999996</v>
      </c>
      <c r="AO160">
        <v>0</v>
      </c>
      <c r="AP160">
        <v>0.8306</v>
      </c>
      <c r="AQ160" s="67">
        <v>1187.76</v>
      </c>
      <c r="AR160" s="67">
        <v>1681.5</v>
      </c>
      <c r="AS160" s="67">
        <v>6175.43</v>
      </c>
      <c r="AT160">
        <v>453.72</v>
      </c>
      <c r="AU160">
        <v>286.56</v>
      </c>
      <c r="AV160" s="67">
        <v>9784.98</v>
      </c>
      <c r="AW160" s="67">
        <v>4427.6099999999997</v>
      </c>
      <c r="AX160">
        <v>0.44800000000000001</v>
      </c>
      <c r="AY160" s="67">
        <v>3957.44</v>
      </c>
      <c r="AZ160">
        <v>0.40039999999999998</v>
      </c>
      <c r="BA160">
        <v>845.14</v>
      </c>
      <c r="BB160">
        <v>8.5500000000000007E-2</v>
      </c>
      <c r="BC160">
        <v>653.59</v>
      </c>
      <c r="BD160">
        <v>6.6100000000000006E-2</v>
      </c>
      <c r="BE160" s="67">
        <v>9883.77</v>
      </c>
      <c r="BF160" s="67">
        <v>2989.76</v>
      </c>
      <c r="BG160">
        <v>0.61899999999999999</v>
      </c>
      <c r="BH160">
        <v>0.56330000000000002</v>
      </c>
      <c r="BI160">
        <v>0.18099999999999999</v>
      </c>
      <c r="BJ160">
        <v>0.15970000000000001</v>
      </c>
      <c r="BK160">
        <v>4.0899999999999999E-2</v>
      </c>
      <c r="BL160">
        <v>5.5199999999999999E-2</v>
      </c>
    </row>
    <row r="161" spans="1:64" x14ac:dyDescent="0.25">
      <c r="A161" t="s">
        <v>178</v>
      </c>
      <c r="B161">
        <v>47795</v>
      </c>
      <c r="C161">
        <v>208</v>
      </c>
      <c r="D161">
        <v>9.74</v>
      </c>
      <c r="E161" s="67">
        <v>2025.42</v>
      </c>
      <c r="F161" s="67">
        <v>1597.37</v>
      </c>
      <c r="G161">
        <v>1.9E-3</v>
      </c>
      <c r="H161">
        <v>0</v>
      </c>
      <c r="I161">
        <v>3.5000000000000001E-3</v>
      </c>
      <c r="J161">
        <v>4.0000000000000002E-4</v>
      </c>
      <c r="K161">
        <v>1.01E-2</v>
      </c>
      <c r="L161">
        <v>0.97499999999999998</v>
      </c>
      <c r="M161">
        <v>9.1000000000000004E-3</v>
      </c>
      <c r="N161">
        <v>0.65180000000000005</v>
      </c>
      <c r="O161">
        <v>0</v>
      </c>
      <c r="P161">
        <v>0.14330000000000001</v>
      </c>
      <c r="Q161" s="67">
        <v>47172.18</v>
      </c>
      <c r="R161">
        <v>0.1348</v>
      </c>
      <c r="S161">
        <v>0.26240000000000002</v>
      </c>
      <c r="T161">
        <v>0.6028</v>
      </c>
      <c r="U161">
        <v>17.64</v>
      </c>
      <c r="V161">
        <v>7</v>
      </c>
      <c r="W161" s="67">
        <v>77387.86</v>
      </c>
      <c r="X161">
        <v>278.19</v>
      </c>
      <c r="Y161" s="67">
        <v>167453.13</v>
      </c>
      <c r="Z161">
        <v>0.57289999999999996</v>
      </c>
      <c r="AA161">
        <v>0.1242</v>
      </c>
      <c r="AB161">
        <v>0.3029</v>
      </c>
      <c r="AC161">
        <v>0.42709999999999998</v>
      </c>
      <c r="AD161">
        <v>167.45</v>
      </c>
      <c r="AE161" s="67">
        <v>4487.1899999999996</v>
      </c>
      <c r="AF161">
        <v>348.68</v>
      </c>
      <c r="AG161" s="67">
        <v>165389.59</v>
      </c>
      <c r="AH161">
        <v>460</v>
      </c>
      <c r="AI161" s="67">
        <v>34312</v>
      </c>
      <c r="AJ161" s="67">
        <v>55502.3</v>
      </c>
      <c r="AK161">
        <v>32.090000000000003</v>
      </c>
      <c r="AL161">
        <v>24.46</v>
      </c>
      <c r="AM161">
        <v>24.67</v>
      </c>
      <c r="AN161">
        <v>5.45</v>
      </c>
      <c r="AO161">
        <v>0</v>
      </c>
      <c r="AP161">
        <v>0.53280000000000005</v>
      </c>
      <c r="AQ161" s="67">
        <v>1499.51</v>
      </c>
      <c r="AR161" s="67">
        <v>2152.77</v>
      </c>
      <c r="AS161" s="67">
        <v>5852.76</v>
      </c>
      <c r="AT161">
        <v>332.26</v>
      </c>
      <c r="AU161">
        <v>564.20000000000005</v>
      </c>
      <c r="AV161" s="67">
        <v>10401.52</v>
      </c>
      <c r="AW161" s="67">
        <v>5581.61</v>
      </c>
      <c r="AX161">
        <v>0.47289999999999999</v>
      </c>
      <c r="AY161" s="67">
        <v>4522.3999999999996</v>
      </c>
      <c r="AZ161">
        <v>0.38319999999999999</v>
      </c>
      <c r="BA161">
        <v>788.53</v>
      </c>
      <c r="BB161">
        <v>6.6799999999999998E-2</v>
      </c>
      <c r="BC161">
        <v>910.27</v>
      </c>
      <c r="BD161">
        <v>7.7100000000000002E-2</v>
      </c>
      <c r="BE161" s="67">
        <v>11802.8</v>
      </c>
      <c r="BF161" s="67">
        <v>2554.7800000000002</v>
      </c>
      <c r="BG161">
        <v>0.4672</v>
      </c>
      <c r="BH161">
        <v>0.42380000000000001</v>
      </c>
      <c r="BI161">
        <v>0.29389999999999999</v>
      </c>
      <c r="BJ161">
        <v>0.20549999999999999</v>
      </c>
      <c r="BK161">
        <v>4.2799999999999998E-2</v>
      </c>
      <c r="BL161">
        <v>3.4099999999999998E-2</v>
      </c>
    </row>
    <row r="162" spans="1:64" x14ac:dyDescent="0.25">
      <c r="A162" t="s">
        <v>179</v>
      </c>
      <c r="B162">
        <v>50625</v>
      </c>
      <c r="C162">
        <v>79</v>
      </c>
      <c r="D162">
        <v>6.73</v>
      </c>
      <c r="E162">
        <v>531.45000000000005</v>
      </c>
      <c r="F162">
        <v>566.80999999999995</v>
      </c>
      <c r="G162">
        <v>0</v>
      </c>
      <c r="H162">
        <v>0</v>
      </c>
      <c r="I162">
        <v>0</v>
      </c>
      <c r="J162">
        <v>1E-3</v>
      </c>
      <c r="K162">
        <v>1.78E-2</v>
      </c>
      <c r="L162">
        <v>0.97230000000000005</v>
      </c>
      <c r="M162">
        <v>8.8999999999999999E-3</v>
      </c>
      <c r="N162">
        <v>0.44800000000000001</v>
      </c>
      <c r="O162">
        <v>0</v>
      </c>
      <c r="P162">
        <v>0.224</v>
      </c>
      <c r="Q162" s="67">
        <v>48557.45</v>
      </c>
      <c r="R162">
        <v>0.25929999999999997</v>
      </c>
      <c r="S162">
        <v>0.16669999999999999</v>
      </c>
      <c r="T162">
        <v>0.57410000000000005</v>
      </c>
      <c r="U162">
        <v>17.829999999999998</v>
      </c>
      <c r="V162">
        <v>4.66</v>
      </c>
      <c r="W162" s="67">
        <v>72482.899999999994</v>
      </c>
      <c r="X162">
        <v>110.44</v>
      </c>
      <c r="Y162" s="67">
        <v>128484.52</v>
      </c>
      <c r="Z162">
        <v>0.86899999999999999</v>
      </c>
      <c r="AA162">
        <v>8.4400000000000003E-2</v>
      </c>
      <c r="AB162">
        <v>4.6600000000000003E-2</v>
      </c>
      <c r="AC162">
        <v>0.13100000000000001</v>
      </c>
      <c r="AD162">
        <v>128.47999999999999</v>
      </c>
      <c r="AE162" s="67">
        <v>2992.08</v>
      </c>
      <c r="AF162">
        <v>449.43</v>
      </c>
      <c r="AG162" s="67">
        <v>122178.48</v>
      </c>
      <c r="AH162">
        <v>285</v>
      </c>
      <c r="AI162" s="67">
        <v>32008</v>
      </c>
      <c r="AJ162" s="67">
        <v>44295.09</v>
      </c>
      <c r="AK162">
        <v>39</v>
      </c>
      <c r="AL162">
        <v>22.24</v>
      </c>
      <c r="AM162">
        <v>25.45</v>
      </c>
      <c r="AN162">
        <v>4.3</v>
      </c>
      <c r="AO162">
        <v>0</v>
      </c>
      <c r="AP162">
        <v>0.91800000000000004</v>
      </c>
      <c r="AQ162" s="67">
        <v>1557.12</v>
      </c>
      <c r="AR162" s="67">
        <v>2202.31</v>
      </c>
      <c r="AS162" s="67">
        <v>5797.15</v>
      </c>
      <c r="AT162">
        <v>353.93</v>
      </c>
      <c r="AU162">
        <v>352.76</v>
      </c>
      <c r="AV162" s="67">
        <v>10263.24</v>
      </c>
      <c r="AW162" s="67">
        <v>5297.17</v>
      </c>
      <c r="AX162">
        <v>0.56499999999999995</v>
      </c>
      <c r="AY162" s="67">
        <v>2030.17</v>
      </c>
      <c r="AZ162">
        <v>0.2165</v>
      </c>
      <c r="BA162" s="67">
        <v>1253.2</v>
      </c>
      <c r="BB162">
        <v>0.13370000000000001</v>
      </c>
      <c r="BC162">
        <v>795.54</v>
      </c>
      <c r="BD162">
        <v>8.48E-2</v>
      </c>
      <c r="BE162" s="67">
        <v>9376.07</v>
      </c>
      <c r="BF162" s="67">
        <v>5266.66</v>
      </c>
      <c r="BG162">
        <v>1.7824</v>
      </c>
      <c r="BH162">
        <v>0.56489999999999996</v>
      </c>
      <c r="BI162">
        <v>0.2117</v>
      </c>
      <c r="BJ162">
        <v>0.1706</v>
      </c>
      <c r="BK162">
        <v>3.39E-2</v>
      </c>
      <c r="BL162">
        <v>1.89E-2</v>
      </c>
    </row>
    <row r="163" spans="1:64" x14ac:dyDescent="0.25">
      <c r="A163" t="s">
        <v>180</v>
      </c>
      <c r="B163">
        <v>48413</v>
      </c>
      <c r="C163">
        <v>132</v>
      </c>
      <c r="D163">
        <v>9.26</v>
      </c>
      <c r="E163" s="67">
        <v>1222.3900000000001</v>
      </c>
      <c r="F163" s="67">
        <v>1142.96</v>
      </c>
      <c r="G163">
        <v>0</v>
      </c>
      <c r="H163">
        <v>2.0000000000000001E-4</v>
      </c>
      <c r="I163">
        <v>6.1999999999999998E-3</v>
      </c>
      <c r="J163">
        <v>8.9999999999999998E-4</v>
      </c>
      <c r="K163">
        <v>3.3300000000000003E-2</v>
      </c>
      <c r="L163">
        <v>0.93130000000000002</v>
      </c>
      <c r="M163">
        <v>2.8199999999999999E-2</v>
      </c>
      <c r="N163">
        <v>0.49259999999999998</v>
      </c>
      <c r="O163">
        <v>3.5000000000000001E-3</v>
      </c>
      <c r="P163">
        <v>0.1759</v>
      </c>
      <c r="Q163" s="67">
        <v>49970.6</v>
      </c>
      <c r="R163">
        <v>0.25290000000000001</v>
      </c>
      <c r="S163">
        <v>6.9000000000000006E-2</v>
      </c>
      <c r="T163">
        <v>0.67820000000000003</v>
      </c>
      <c r="U163">
        <v>15.63</v>
      </c>
      <c r="V163">
        <v>14.2</v>
      </c>
      <c r="W163" s="67">
        <v>61514.97</v>
      </c>
      <c r="X163">
        <v>83.08</v>
      </c>
      <c r="Y163" s="67">
        <v>138900.95000000001</v>
      </c>
      <c r="Z163">
        <v>0.86319999999999997</v>
      </c>
      <c r="AA163">
        <v>6.4899999999999999E-2</v>
      </c>
      <c r="AB163">
        <v>7.1900000000000006E-2</v>
      </c>
      <c r="AC163">
        <v>0.1368</v>
      </c>
      <c r="AD163">
        <v>138.9</v>
      </c>
      <c r="AE163" s="67">
        <v>3888.59</v>
      </c>
      <c r="AF163">
        <v>537.79</v>
      </c>
      <c r="AG163" s="67">
        <v>119587.95</v>
      </c>
      <c r="AH163">
        <v>266</v>
      </c>
      <c r="AI163" s="67">
        <v>33554</v>
      </c>
      <c r="AJ163" s="67">
        <v>47511.98</v>
      </c>
      <c r="AK163">
        <v>40.770000000000003</v>
      </c>
      <c r="AL163">
        <v>26.41</v>
      </c>
      <c r="AM163">
        <v>34.99</v>
      </c>
      <c r="AN163">
        <v>4.3</v>
      </c>
      <c r="AO163">
        <v>809</v>
      </c>
      <c r="AP163">
        <v>1.2435</v>
      </c>
      <c r="AQ163" s="67">
        <v>1674.04</v>
      </c>
      <c r="AR163" s="67">
        <v>1976.43</v>
      </c>
      <c r="AS163" s="67">
        <v>5772.04</v>
      </c>
      <c r="AT163">
        <v>608.91</v>
      </c>
      <c r="AU163">
        <v>148.01</v>
      </c>
      <c r="AV163" s="67">
        <v>10179.459999999999</v>
      </c>
      <c r="AW163" s="67">
        <v>5632.63</v>
      </c>
      <c r="AX163">
        <v>0.49030000000000001</v>
      </c>
      <c r="AY163" s="67">
        <v>3748.56</v>
      </c>
      <c r="AZ163">
        <v>0.32629999999999998</v>
      </c>
      <c r="BA163" s="67">
        <v>1454.71</v>
      </c>
      <c r="BB163">
        <v>0.12659999999999999</v>
      </c>
      <c r="BC163">
        <v>652.17999999999995</v>
      </c>
      <c r="BD163">
        <v>5.6800000000000003E-2</v>
      </c>
      <c r="BE163" s="67">
        <v>11488.08</v>
      </c>
      <c r="BF163" s="67">
        <v>4505.8</v>
      </c>
      <c r="BG163">
        <v>1.3842000000000001</v>
      </c>
      <c r="BH163">
        <v>0.50949999999999995</v>
      </c>
      <c r="BI163">
        <v>0.20599999999999999</v>
      </c>
      <c r="BJ163">
        <v>0.22939999999999999</v>
      </c>
      <c r="BK163">
        <v>4.07E-2</v>
      </c>
      <c r="BL163">
        <v>1.44E-2</v>
      </c>
    </row>
    <row r="164" spans="1:64" x14ac:dyDescent="0.25">
      <c r="A164" t="s">
        <v>181</v>
      </c>
      <c r="B164">
        <v>45773</v>
      </c>
      <c r="C164">
        <v>68</v>
      </c>
      <c r="D164">
        <v>39.380000000000003</v>
      </c>
      <c r="E164" s="67">
        <v>2677.9</v>
      </c>
      <c r="F164" s="67">
        <v>2553.48</v>
      </c>
      <c r="G164">
        <v>8.0000000000000002E-3</v>
      </c>
      <c r="H164">
        <v>4.0000000000000002E-4</v>
      </c>
      <c r="I164">
        <v>0.1149</v>
      </c>
      <c r="J164">
        <v>3.2000000000000002E-3</v>
      </c>
      <c r="K164">
        <v>4.1599999999999998E-2</v>
      </c>
      <c r="L164">
        <v>0.75060000000000004</v>
      </c>
      <c r="M164">
        <v>8.1299999999999997E-2</v>
      </c>
      <c r="N164">
        <v>0.50860000000000005</v>
      </c>
      <c r="O164">
        <v>4.4999999999999997E-3</v>
      </c>
      <c r="P164">
        <v>9.2799999999999994E-2</v>
      </c>
      <c r="Q164" s="67">
        <v>53777.87</v>
      </c>
      <c r="R164">
        <v>0.18709999999999999</v>
      </c>
      <c r="S164">
        <v>0.25900000000000001</v>
      </c>
      <c r="T164">
        <v>0.55400000000000005</v>
      </c>
      <c r="U164">
        <v>18.82</v>
      </c>
      <c r="V164">
        <v>18.54</v>
      </c>
      <c r="W164" s="67">
        <v>77327.399999999994</v>
      </c>
      <c r="X164">
        <v>138.71</v>
      </c>
      <c r="Y164" s="67">
        <v>132700.48000000001</v>
      </c>
      <c r="Z164">
        <v>0.67910000000000004</v>
      </c>
      <c r="AA164">
        <v>0.29559999999999997</v>
      </c>
      <c r="AB164">
        <v>2.5399999999999999E-2</v>
      </c>
      <c r="AC164">
        <v>0.32090000000000002</v>
      </c>
      <c r="AD164">
        <v>132.69999999999999</v>
      </c>
      <c r="AE164" s="67">
        <v>4027.4</v>
      </c>
      <c r="AF164">
        <v>559.30999999999995</v>
      </c>
      <c r="AG164" s="67">
        <v>142090.1</v>
      </c>
      <c r="AH164">
        <v>383</v>
      </c>
      <c r="AI164" s="67">
        <v>30967</v>
      </c>
      <c r="AJ164" s="67">
        <v>46534.76</v>
      </c>
      <c r="AK164">
        <v>34.520000000000003</v>
      </c>
      <c r="AL164">
        <v>29.53</v>
      </c>
      <c r="AM164">
        <v>31.88</v>
      </c>
      <c r="AN164">
        <v>5.4</v>
      </c>
      <c r="AO164">
        <v>0</v>
      </c>
      <c r="AP164">
        <v>0.79500000000000004</v>
      </c>
      <c r="AQ164">
        <v>976.65</v>
      </c>
      <c r="AR164" s="67">
        <v>1716.73</v>
      </c>
      <c r="AS164" s="67">
        <v>4583.5600000000004</v>
      </c>
      <c r="AT164">
        <v>419.06</v>
      </c>
      <c r="AU164">
        <v>252.48</v>
      </c>
      <c r="AV164" s="67">
        <v>7948.47</v>
      </c>
      <c r="AW164" s="67">
        <v>3555.58</v>
      </c>
      <c r="AX164">
        <v>0.40920000000000001</v>
      </c>
      <c r="AY164" s="67">
        <v>3397.44</v>
      </c>
      <c r="AZ164">
        <v>0.39100000000000001</v>
      </c>
      <c r="BA164" s="67">
        <v>1098.07</v>
      </c>
      <c r="BB164">
        <v>0.12640000000000001</v>
      </c>
      <c r="BC164">
        <v>638.94000000000005</v>
      </c>
      <c r="BD164">
        <v>7.3499999999999996E-2</v>
      </c>
      <c r="BE164" s="67">
        <v>8690.02</v>
      </c>
      <c r="BF164" s="67">
        <v>2287.88</v>
      </c>
      <c r="BG164">
        <v>0.58130000000000004</v>
      </c>
      <c r="BH164">
        <v>0.53659999999999997</v>
      </c>
      <c r="BI164">
        <v>0.1956</v>
      </c>
      <c r="BJ164">
        <v>0.22</v>
      </c>
      <c r="BK164">
        <v>3.3099999999999997E-2</v>
      </c>
      <c r="BL164">
        <v>1.47E-2</v>
      </c>
    </row>
    <row r="165" spans="1:64" x14ac:dyDescent="0.25">
      <c r="A165" t="s">
        <v>182</v>
      </c>
      <c r="B165">
        <v>50682</v>
      </c>
      <c r="C165">
        <v>112</v>
      </c>
      <c r="D165">
        <v>10.53</v>
      </c>
      <c r="E165" s="67">
        <v>1179.26</v>
      </c>
      <c r="F165" s="67">
        <v>1187.57</v>
      </c>
      <c r="G165">
        <v>1.6999999999999999E-3</v>
      </c>
      <c r="H165">
        <v>1.6999999999999999E-3</v>
      </c>
      <c r="I165">
        <v>6.7999999999999996E-3</v>
      </c>
      <c r="J165">
        <v>0</v>
      </c>
      <c r="K165">
        <v>3.6799999999999999E-2</v>
      </c>
      <c r="L165">
        <v>0.93730000000000002</v>
      </c>
      <c r="M165">
        <v>1.5699999999999999E-2</v>
      </c>
      <c r="N165">
        <v>0.4153</v>
      </c>
      <c r="O165">
        <v>1.8E-3</v>
      </c>
      <c r="P165">
        <v>0.13650000000000001</v>
      </c>
      <c r="Q165" s="67">
        <v>51574.12</v>
      </c>
      <c r="R165">
        <v>0.22919999999999999</v>
      </c>
      <c r="S165">
        <v>0.19789999999999999</v>
      </c>
      <c r="T165">
        <v>0.57289999999999996</v>
      </c>
      <c r="U165">
        <v>16.940000000000001</v>
      </c>
      <c r="V165">
        <v>4</v>
      </c>
      <c r="W165" s="67">
        <v>66059.75</v>
      </c>
      <c r="X165">
        <v>284.58999999999997</v>
      </c>
      <c r="Y165" s="67">
        <v>108342.53</v>
      </c>
      <c r="Z165">
        <v>0.88549999999999995</v>
      </c>
      <c r="AA165">
        <v>4.2299999999999997E-2</v>
      </c>
      <c r="AB165">
        <v>7.22E-2</v>
      </c>
      <c r="AC165">
        <v>0.1145</v>
      </c>
      <c r="AD165">
        <v>108.34</v>
      </c>
      <c r="AE165" s="67">
        <v>2534.9299999999998</v>
      </c>
      <c r="AF165">
        <v>305.93</v>
      </c>
      <c r="AG165" s="67">
        <v>102419.65</v>
      </c>
      <c r="AH165">
        <v>164</v>
      </c>
      <c r="AI165" s="67">
        <v>34280</v>
      </c>
      <c r="AJ165" s="67">
        <v>47547.3</v>
      </c>
      <c r="AK165">
        <v>37</v>
      </c>
      <c r="AL165">
        <v>22.2</v>
      </c>
      <c r="AM165">
        <v>25.23</v>
      </c>
      <c r="AN165">
        <v>4.2</v>
      </c>
      <c r="AO165" s="67">
        <v>1405.86</v>
      </c>
      <c r="AP165">
        <v>1.4157999999999999</v>
      </c>
      <c r="AQ165" s="67">
        <v>1162.69</v>
      </c>
      <c r="AR165" s="67">
        <v>2333.5100000000002</v>
      </c>
      <c r="AS165" s="67">
        <v>6411.16</v>
      </c>
      <c r="AT165">
        <v>483.82</v>
      </c>
      <c r="AU165">
        <v>529.95000000000005</v>
      </c>
      <c r="AV165" s="67">
        <v>10921.09</v>
      </c>
      <c r="AW165" s="67">
        <v>5443.04</v>
      </c>
      <c r="AX165">
        <v>0.53410000000000002</v>
      </c>
      <c r="AY165" s="67">
        <v>3167.01</v>
      </c>
      <c r="AZ165">
        <v>0.31080000000000002</v>
      </c>
      <c r="BA165" s="67">
        <v>1057.31</v>
      </c>
      <c r="BB165">
        <v>0.1038</v>
      </c>
      <c r="BC165">
        <v>523.5</v>
      </c>
      <c r="BD165">
        <v>5.1400000000000001E-2</v>
      </c>
      <c r="BE165" s="67">
        <v>10190.86</v>
      </c>
      <c r="BF165" s="67">
        <v>5463.65</v>
      </c>
      <c r="BG165">
        <v>1.7588999999999999</v>
      </c>
      <c r="BH165">
        <v>0.57820000000000005</v>
      </c>
      <c r="BI165">
        <v>0.21820000000000001</v>
      </c>
      <c r="BJ165">
        <v>0.12790000000000001</v>
      </c>
      <c r="BK165">
        <v>6.3200000000000006E-2</v>
      </c>
      <c r="BL165">
        <v>1.2500000000000001E-2</v>
      </c>
    </row>
    <row r="166" spans="1:64" x14ac:dyDescent="0.25">
      <c r="A166" t="s">
        <v>183</v>
      </c>
      <c r="B166">
        <v>43943</v>
      </c>
      <c r="C166">
        <v>26</v>
      </c>
      <c r="D166">
        <v>291.33999999999997</v>
      </c>
      <c r="E166" s="67">
        <v>7574.78</v>
      </c>
      <c r="F166" s="67">
        <v>6127.04</v>
      </c>
      <c r="G166">
        <v>5.0000000000000001E-3</v>
      </c>
      <c r="H166">
        <v>2.9999999999999997E-4</v>
      </c>
      <c r="I166">
        <v>0.20910000000000001</v>
      </c>
      <c r="J166">
        <v>2.3E-3</v>
      </c>
      <c r="K166">
        <v>9.2200000000000004E-2</v>
      </c>
      <c r="L166">
        <v>0.55689999999999995</v>
      </c>
      <c r="M166">
        <v>0.13400000000000001</v>
      </c>
      <c r="N166">
        <v>0.66720000000000002</v>
      </c>
      <c r="O166">
        <v>1.4800000000000001E-2</v>
      </c>
      <c r="P166">
        <v>0.15110000000000001</v>
      </c>
      <c r="Q166" s="67">
        <v>56943.12</v>
      </c>
      <c r="R166">
        <v>0.1696</v>
      </c>
      <c r="S166">
        <v>0.2031</v>
      </c>
      <c r="T166">
        <v>0.62719999999999998</v>
      </c>
      <c r="U166">
        <v>16.600000000000001</v>
      </c>
      <c r="V166">
        <v>34</v>
      </c>
      <c r="W166" s="67">
        <v>91016</v>
      </c>
      <c r="X166">
        <v>218.85</v>
      </c>
      <c r="Y166" s="67">
        <v>107572.44</v>
      </c>
      <c r="Z166">
        <v>0.6522</v>
      </c>
      <c r="AA166">
        <v>0.31340000000000001</v>
      </c>
      <c r="AB166">
        <v>3.44E-2</v>
      </c>
      <c r="AC166">
        <v>0.3478</v>
      </c>
      <c r="AD166">
        <v>107.57</v>
      </c>
      <c r="AE166" s="67">
        <v>4736.99</v>
      </c>
      <c r="AF166">
        <v>533.51</v>
      </c>
      <c r="AG166" s="67">
        <v>112716.35</v>
      </c>
      <c r="AH166">
        <v>222</v>
      </c>
      <c r="AI166" s="67">
        <v>27076</v>
      </c>
      <c r="AJ166" s="67">
        <v>39273.68</v>
      </c>
      <c r="AK166">
        <v>69.73</v>
      </c>
      <c r="AL166">
        <v>41.23</v>
      </c>
      <c r="AM166">
        <v>47.05</v>
      </c>
      <c r="AN166">
        <v>4.2</v>
      </c>
      <c r="AO166">
        <v>0</v>
      </c>
      <c r="AP166">
        <v>1.2741</v>
      </c>
      <c r="AQ166" s="67">
        <v>1425.87</v>
      </c>
      <c r="AR166" s="67">
        <v>2100.8000000000002</v>
      </c>
      <c r="AS166" s="67">
        <v>6407.96</v>
      </c>
      <c r="AT166">
        <v>645.66999999999996</v>
      </c>
      <c r="AU166">
        <v>325.7</v>
      </c>
      <c r="AV166" s="67">
        <v>10906</v>
      </c>
      <c r="AW166" s="67">
        <v>6112.59</v>
      </c>
      <c r="AX166">
        <v>0.51490000000000002</v>
      </c>
      <c r="AY166" s="67">
        <v>4179.17</v>
      </c>
      <c r="AZ166">
        <v>0.35199999999999998</v>
      </c>
      <c r="BA166">
        <v>434.52</v>
      </c>
      <c r="BB166">
        <v>3.6600000000000001E-2</v>
      </c>
      <c r="BC166" s="67">
        <v>1144.71</v>
      </c>
      <c r="BD166">
        <v>9.64E-2</v>
      </c>
      <c r="BE166" s="67">
        <v>11870.99</v>
      </c>
      <c r="BF166" s="67">
        <v>3513.25</v>
      </c>
      <c r="BG166">
        <v>1.2504999999999999</v>
      </c>
      <c r="BH166">
        <v>0.50580000000000003</v>
      </c>
      <c r="BI166">
        <v>0.17680000000000001</v>
      </c>
      <c r="BJ166">
        <v>0.28889999999999999</v>
      </c>
      <c r="BK166">
        <v>1.6400000000000001E-2</v>
      </c>
      <c r="BL166">
        <v>1.2200000000000001E-2</v>
      </c>
    </row>
    <row r="167" spans="1:64" x14ac:dyDescent="0.25">
      <c r="A167" t="s">
        <v>184</v>
      </c>
      <c r="B167">
        <v>43950</v>
      </c>
      <c r="C167">
        <v>11</v>
      </c>
      <c r="D167">
        <v>664.35</v>
      </c>
      <c r="E167" s="67">
        <v>7307.85</v>
      </c>
      <c r="F167" s="67">
        <v>5285.9</v>
      </c>
      <c r="G167">
        <v>2E-3</v>
      </c>
      <c r="H167">
        <v>0</v>
      </c>
      <c r="I167">
        <v>0.82089999999999996</v>
      </c>
      <c r="J167">
        <v>5.0000000000000001E-4</v>
      </c>
      <c r="K167">
        <v>5.8999999999999999E-3</v>
      </c>
      <c r="L167">
        <v>0.1236</v>
      </c>
      <c r="M167">
        <v>4.7100000000000003E-2</v>
      </c>
      <c r="N167">
        <v>0.73089999999999999</v>
      </c>
      <c r="O167">
        <v>4.5999999999999999E-3</v>
      </c>
      <c r="P167">
        <v>0.2064</v>
      </c>
      <c r="Q167" s="67">
        <v>63103.72</v>
      </c>
      <c r="R167">
        <v>0.12939999999999999</v>
      </c>
      <c r="S167">
        <v>0.22889999999999999</v>
      </c>
      <c r="T167">
        <v>0.64180000000000004</v>
      </c>
      <c r="U167">
        <v>15.88</v>
      </c>
      <c r="V167">
        <v>44.08</v>
      </c>
      <c r="W167" s="67">
        <v>86899.3</v>
      </c>
      <c r="X167">
        <v>165.79</v>
      </c>
      <c r="Y167" s="67">
        <v>80302.62</v>
      </c>
      <c r="Z167">
        <v>0.68030000000000002</v>
      </c>
      <c r="AA167">
        <v>0.28720000000000001</v>
      </c>
      <c r="AB167">
        <v>3.2500000000000001E-2</v>
      </c>
      <c r="AC167">
        <v>0.31969999999999998</v>
      </c>
      <c r="AD167">
        <v>80.3</v>
      </c>
      <c r="AE167" s="67">
        <v>5745.94</v>
      </c>
      <c r="AF167">
        <v>732.48</v>
      </c>
      <c r="AG167" s="67">
        <v>98804.800000000003</v>
      </c>
      <c r="AH167">
        <v>145</v>
      </c>
      <c r="AI167" s="67">
        <v>27836</v>
      </c>
      <c r="AJ167" s="67">
        <v>38228.39</v>
      </c>
      <c r="AK167">
        <v>93.32</v>
      </c>
      <c r="AL167">
        <v>67.37</v>
      </c>
      <c r="AM167">
        <v>79.010000000000005</v>
      </c>
      <c r="AN167">
        <v>4.62</v>
      </c>
      <c r="AO167">
        <v>0</v>
      </c>
      <c r="AP167">
        <v>1.6415999999999999</v>
      </c>
      <c r="AQ167" s="67">
        <v>2060.9</v>
      </c>
      <c r="AR167" s="67">
        <v>2624.17</v>
      </c>
      <c r="AS167" s="67">
        <v>7179.08</v>
      </c>
      <c r="AT167" s="67">
        <v>1090.1099999999999</v>
      </c>
      <c r="AU167">
        <v>549.11</v>
      </c>
      <c r="AV167" s="67">
        <v>13503.36</v>
      </c>
      <c r="AW167" s="67">
        <v>4148.78</v>
      </c>
      <c r="AX167">
        <v>0.3503</v>
      </c>
      <c r="AY167" s="67">
        <v>6396.68</v>
      </c>
      <c r="AZ167">
        <v>0.54010000000000002</v>
      </c>
      <c r="BA167">
        <v>183</v>
      </c>
      <c r="BB167">
        <v>1.55E-2</v>
      </c>
      <c r="BC167" s="67">
        <v>1115.33</v>
      </c>
      <c r="BD167">
        <v>9.4200000000000006E-2</v>
      </c>
      <c r="BE167" s="67">
        <v>11843.8</v>
      </c>
      <c r="BF167" s="67">
        <v>2820.62</v>
      </c>
      <c r="BG167">
        <v>1.1414</v>
      </c>
      <c r="BH167">
        <v>0.54790000000000005</v>
      </c>
      <c r="BI167">
        <v>0.2152</v>
      </c>
      <c r="BJ167">
        <v>0.18790000000000001</v>
      </c>
      <c r="BK167">
        <v>2.2800000000000001E-2</v>
      </c>
      <c r="BL167">
        <v>2.63E-2</v>
      </c>
    </row>
    <row r="168" spans="1:64" x14ac:dyDescent="0.25">
      <c r="A168" t="s">
        <v>185</v>
      </c>
      <c r="B168">
        <v>47050</v>
      </c>
      <c r="C168">
        <v>131</v>
      </c>
      <c r="D168">
        <v>8.77</v>
      </c>
      <c r="E168" s="67">
        <v>1148.98</v>
      </c>
      <c r="F168" s="67">
        <v>1192.46</v>
      </c>
      <c r="G168">
        <v>3.2000000000000002E-3</v>
      </c>
      <c r="H168">
        <v>0</v>
      </c>
      <c r="I168">
        <v>3.3999999999999998E-3</v>
      </c>
      <c r="J168">
        <v>0</v>
      </c>
      <c r="K168">
        <v>5.8900000000000001E-2</v>
      </c>
      <c r="L168">
        <v>0.92090000000000005</v>
      </c>
      <c r="M168">
        <v>1.3599999999999999E-2</v>
      </c>
      <c r="N168">
        <v>0.30030000000000001</v>
      </c>
      <c r="O168">
        <v>3.0000000000000001E-3</v>
      </c>
      <c r="P168">
        <v>0.1988</v>
      </c>
      <c r="Q168" s="67">
        <v>50877.97</v>
      </c>
      <c r="R168">
        <v>0.24790000000000001</v>
      </c>
      <c r="S168">
        <v>0.18179999999999999</v>
      </c>
      <c r="T168">
        <v>0.57020000000000004</v>
      </c>
      <c r="U168">
        <v>17.829999999999998</v>
      </c>
      <c r="V168">
        <v>17.13</v>
      </c>
      <c r="W168" s="67">
        <v>56220.639999999999</v>
      </c>
      <c r="X168">
        <v>65.08</v>
      </c>
      <c r="Y168" s="67">
        <v>164745.93</v>
      </c>
      <c r="Z168">
        <v>0.87819999999999998</v>
      </c>
      <c r="AA168">
        <v>4.6300000000000001E-2</v>
      </c>
      <c r="AB168">
        <v>7.5499999999999998E-2</v>
      </c>
      <c r="AC168">
        <v>0.12180000000000001</v>
      </c>
      <c r="AD168">
        <v>164.75</v>
      </c>
      <c r="AE168" s="67">
        <v>3879.93</v>
      </c>
      <c r="AF168">
        <v>598.29</v>
      </c>
      <c r="AG168" s="67">
        <v>159565.9</v>
      </c>
      <c r="AH168">
        <v>447</v>
      </c>
      <c r="AI168" s="67">
        <v>38230</v>
      </c>
      <c r="AJ168" s="67">
        <v>56245.279999999999</v>
      </c>
      <c r="AK168">
        <v>40.299999999999997</v>
      </c>
      <c r="AL168">
        <v>22.03</v>
      </c>
      <c r="AM168">
        <v>25.13</v>
      </c>
      <c r="AN168">
        <v>4.7</v>
      </c>
      <c r="AO168" s="67">
        <v>2981.68</v>
      </c>
      <c r="AP168">
        <v>1.4765999999999999</v>
      </c>
      <c r="AQ168" s="67">
        <v>1586.75</v>
      </c>
      <c r="AR168" s="67">
        <v>2423.56</v>
      </c>
      <c r="AS168" s="67">
        <v>6619.75</v>
      </c>
      <c r="AT168">
        <v>577.69000000000005</v>
      </c>
      <c r="AU168">
        <v>320</v>
      </c>
      <c r="AV168" s="67">
        <v>11527.71</v>
      </c>
      <c r="AW168" s="67">
        <v>4094.02</v>
      </c>
      <c r="AX168">
        <v>0.3795</v>
      </c>
      <c r="AY168" s="67">
        <v>5249.33</v>
      </c>
      <c r="AZ168">
        <v>0.48659999999999998</v>
      </c>
      <c r="BA168">
        <v>880.94</v>
      </c>
      <c r="BB168">
        <v>8.1699999999999995E-2</v>
      </c>
      <c r="BC168">
        <v>562.46</v>
      </c>
      <c r="BD168">
        <v>5.21E-2</v>
      </c>
      <c r="BE168" s="67">
        <v>10786.75</v>
      </c>
      <c r="BF168" s="67">
        <v>3620.91</v>
      </c>
      <c r="BG168">
        <v>0.71919999999999995</v>
      </c>
      <c r="BH168">
        <v>0.53139999999999998</v>
      </c>
      <c r="BI168">
        <v>0.2147</v>
      </c>
      <c r="BJ168">
        <v>0.19409999999999999</v>
      </c>
      <c r="BK168">
        <v>4.6800000000000001E-2</v>
      </c>
      <c r="BL168">
        <v>1.29E-2</v>
      </c>
    </row>
    <row r="169" spans="1:64" x14ac:dyDescent="0.25">
      <c r="A169" t="s">
        <v>186</v>
      </c>
      <c r="B169">
        <v>50328</v>
      </c>
      <c r="C169">
        <v>133</v>
      </c>
      <c r="D169">
        <v>7.02</v>
      </c>
      <c r="E169">
        <v>933.43</v>
      </c>
      <c r="F169">
        <v>978.87</v>
      </c>
      <c r="G169">
        <v>1.77E-2</v>
      </c>
      <c r="H169">
        <v>0</v>
      </c>
      <c r="I169">
        <v>2.3599999999999999E-2</v>
      </c>
      <c r="J169">
        <v>0</v>
      </c>
      <c r="K169">
        <v>1.18E-2</v>
      </c>
      <c r="L169">
        <v>0.94579999999999997</v>
      </c>
      <c r="M169">
        <v>1.1000000000000001E-3</v>
      </c>
      <c r="N169">
        <v>0.13689999999999999</v>
      </c>
      <c r="O169">
        <v>3.0999999999999999E-3</v>
      </c>
      <c r="P169">
        <v>0.11849999999999999</v>
      </c>
      <c r="Q169" s="67">
        <v>60615.74</v>
      </c>
      <c r="R169">
        <v>0.2162</v>
      </c>
      <c r="S169">
        <v>0.18920000000000001</v>
      </c>
      <c r="T169">
        <v>0.59460000000000002</v>
      </c>
      <c r="U169">
        <v>18.12</v>
      </c>
      <c r="V169">
        <v>8.1999999999999993</v>
      </c>
      <c r="W169" s="67">
        <v>71292.2</v>
      </c>
      <c r="X169">
        <v>110.11</v>
      </c>
      <c r="Y169" s="67">
        <v>238077.91</v>
      </c>
      <c r="Z169">
        <v>0.91300000000000003</v>
      </c>
      <c r="AA169">
        <v>5.7200000000000001E-2</v>
      </c>
      <c r="AB169">
        <v>2.9700000000000001E-2</v>
      </c>
      <c r="AC169">
        <v>8.6999999999999994E-2</v>
      </c>
      <c r="AD169">
        <v>238.08</v>
      </c>
      <c r="AE169" s="67">
        <v>7289.47</v>
      </c>
      <c r="AF169">
        <v>899.74</v>
      </c>
      <c r="AG169" s="67">
        <v>220793.1</v>
      </c>
      <c r="AH169">
        <v>551</v>
      </c>
      <c r="AI169" s="67">
        <v>45803</v>
      </c>
      <c r="AJ169" s="67">
        <v>68378.52</v>
      </c>
      <c r="AK169">
        <v>42.15</v>
      </c>
      <c r="AL169">
        <v>29.95</v>
      </c>
      <c r="AM169">
        <v>35.28</v>
      </c>
      <c r="AN169">
        <v>4.9000000000000004</v>
      </c>
      <c r="AO169" s="67">
        <v>1661.99</v>
      </c>
      <c r="AP169">
        <v>1.1452</v>
      </c>
      <c r="AQ169" s="67">
        <v>1492.77</v>
      </c>
      <c r="AR169" s="67">
        <v>2379.71</v>
      </c>
      <c r="AS169" s="67">
        <v>5782.16</v>
      </c>
      <c r="AT169">
        <v>593.94000000000005</v>
      </c>
      <c r="AU169">
        <v>277.54000000000002</v>
      </c>
      <c r="AV169" s="67">
        <v>10526.12</v>
      </c>
      <c r="AW169" s="67">
        <v>2741.83</v>
      </c>
      <c r="AX169">
        <v>0.255</v>
      </c>
      <c r="AY169" s="67">
        <v>6803.9</v>
      </c>
      <c r="AZ169">
        <v>0.63280000000000003</v>
      </c>
      <c r="BA169">
        <v>845.96</v>
      </c>
      <c r="BB169">
        <v>7.8700000000000006E-2</v>
      </c>
      <c r="BC169">
        <v>359.66</v>
      </c>
      <c r="BD169">
        <v>3.3500000000000002E-2</v>
      </c>
      <c r="BE169" s="67">
        <v>10751.35</v>
      </c>
      <c r="BF169" s="67">
        <v>1961.59</v>
      </c>
      <c r="BG169">
        <v>0.26619999999999999</v>
      </c>
      <c r="BH169">
        <v>0.58850000000000002</v>
      </c>
      <c r="BI169">
        <v>0.22919999999999999</v>
      </c>
      <c r="BJ169">
        <v>0.12180000000000001</v>
      </c>
      <c r="BK169">
        <v>4.4400000000000002E-2</v>
      </c>
      <c r="BL169">
        <v>1.6199999999999999E-2</v>
      </c>
    </row>
    <row r="170" spans="1:64" x14ac:dyDescent="0.25">
      <c r="A170" t="s">
        <v>187</v>
      </c>
      <c r="B170">
        <v>43968</v>
      </c>
      <c r="C170">
        <v>38</v>
      </c>
      <c r="D170">
        <v>120.97</v>
      </c>
      <c r="E170" s="67">
        <v>4596.8999999999996</v>
      </c>
      <c r="F170" s="67">
        <v>4183.33</v>
      </c>
      <c r="G170">
        <v>1.17E-2</v>
      </c>
      <c r="H170">
        <v>1.6000000000000001E-3</v>
      </c>
      <c r="I170">
        <v>9.01E-2</v>
      </c>
      <c r="J170">
        <v>1E-3</v>
      </c>
      <c r="K170">
        <v>3.6600000000000001E-2</v>
      </c>
      <c r="L170">
        <v>0.78439999999999999</v>
      </c>
      <c r="M170">
        <v>7.46E-2</v>
      </c>
      <c r="N170">
        <v>0.54459999999999997</v>
      </c>
      <c r="O170">
        <v>1.9699999999999999E-2</v>
      </c>
      <c r="P170">
        <v>0.1391</v>
      </c>
      <c r="Q170" s="67">
        <v>56529.46</v>
      </c>
      <c r="R170">
        <v>0.1191</v>
      </c>
      <c r="S170">
        <v>0.1913</v>
      </c>
      <c r="T170">
        <v>0.6895</v>
      </c>
      <c r="U170">
        <v>20.18</v>
      </c>
      <c r="V170">
        <v>24</v>
      </c>
      <c r="W170" s="67">
        <v>77957.960000000006</v>
      </c>
      <c r="X170">
        <v>186.87</v>
      </c>
      <c r="Y170" s="67">
        <v>133610.92000000001</v>
      </c>
      <c r="Z170">
        <v>0.73929999999999996</v>
      </c>
      <c r="AA170">
        <v>0.23050000000000001</v>
      </c>
      <c r="AB170">
        <v>3.0200000000000001E-2</v>
      </c>
      <c r="AC170">
        <v>0.26069999999999999</v>
      </c>
      <c r="AD170">
        <v>133.61000000000001</v>
      </c>
      <c r="AE170" s="67">
        <v>4380.03</v>
      </c>
      <c r="AF170">
        <v>505.88</v>
      </c>
      <c r="AG170" s="67">
        <v>134339.96</v>
      </c>
      <c r="AH170">
        <v>341</v>
      </c>
      <c r="AI170" s="67">
        <v>27968</v>
      </c>
      <c r="AJ170" s="67">
        <v>45118.239999999998</v>
      </c>
      <c r="AK170">
        <v>52.8</v>
      </c>
      <c r="AL170">
        <v>31.8</v>
      </c>
      <c r="AM170">
        <v>33.32</v>
      </c>
      <c r="AN170">
        <v>4.5999999999999996</v>
      </c>
      <c r="AO170">
        <v>767.91</v>
      </c>
      <c r="AP170">
        <v>1.3187</v>
      </c>
      <c r="AQ170" s="67">
        <v>1110.5999999999999</v>
      </c>
      <c r="AR170" s="67">
        <v>1828.03</v>
      </c>
      <c r="AS170" s="67">
        <v>5540.19</v>
      </c>
      <c r="AT170">
        <v>638.74</v>
      </c>
      <c r="AU170">
        <v>190.42</v>
      </c>
      <c r="AV170" s="67">
        <v>9307.98</v>
      </c>
      <c r="AW170" s="67">
        <v>4447.26</v>
      </c>
      <c r="AX170">
        <v>0.4446</v>
      </c>
      <c r="AY170" s="67">
        <v>4361.97</v>
      </c>
      <c r="AZ170">
        <v>0.43609999999999999</v>
      </c>
      <c r="BA170">
        <v>358.97</v>
      </c>
      <c r="BB170">
        <v>3.5900000000000001E-2</v>
      </c>
      <c r="BC170">
        <v>834.84</v>
      </c>
      <c r="BD170">
        <v>8.3500000000000005E-2</v>
      </c>
      <c r="BE170" s="67">
        <v>10003.049999999999</v>
      </c>
      <c r="BF170" s="67">
        <v>2978.74</v>
      </c>
      <c r="BG170">
        <v>0.82030000000000003</v>
      </c>
      <c r="BH170">
        <v>0.52969999999999995</v>
      </c>
      <c r="BI170">
        <v>0.23960000000000001</v>
      </c>
      <c r="BJ170">
        <v>0.18859999999999999</v>
      </c>
      <c r="BK170">
        <v>2.8500000000000001E-2</v>
      </c>
      <c r="BL170">
        <v>1.37E-2</v>
      </c>
    </row>
    <row r="171" spans="1:64" x14ac:dyDescent="0.25">
      <c r="A171" t="s">
        <v>188</v>
      </c>
      <c r="B171">
        <v>46102</v>
      </c>
      <c r="C171">
        <v>35</v>
      </c>
      <c r="D171">
        <v>275.75</v>
      </c>
      <c r="E171" s="67">
        <v>9651.2099999999991</v>
      </c>
      <c r="F171" s="67">
        <v>9504.32</v>
      </c>
      <c r="G171">
        <v>2.4E-2</v>
      </c>
      <c r="H171">
        <v>8.0000000000000004E-4</v>
      </c>
      <c r="I171">
        <v>0.15620000000000001</v>
      </c>
      <c r="J171">
        <v>1.2999999999999999E-3</v>
      </c>
      <c r="K171">
        <v>7.7700000000000005E-2</v>
      </c>
      <c r="L171">
        <v>0.68630000000000002</v>
      </c>
      <c r="M171">
        <v>5.3800000000000001E-2</v>
      </c>
      <c r="N171">
        <v>0.37559999999999999</v>
      </c>
      <c r="O171">
        <v>5.9900000000000002E-2</v>
      </c>
      <c r="P171">
        <v>0.12939999999999999</v>
      </c>
      <c r="Q171" s="67">
        <v>52783.45</v>
      </c>
      <c r="R171">
        <v>0.19670000000000001</v>
      </c>
      <c r="S171">
        <v>0.21340000000000001</v>
      </c>
      <c r="T171">
        <v>0.59</v>
      </c>
      <c r="U171">
        <v>20.63</v>
      </c>
      <c r="V171">
        <v>44</v>
      </c>
      <c r="W171" s="67">
        <v>78487.25</v>
      </c>
      <c r="X171">
        <v>207.16</v>
      </c>
      <c r="Y171" s="67">
        <v>141941.04</v>
      </c>
      <c r="Z171">
        <v>0.70830000000000004</v>
      </c>
      <c r="AA171">
        <v>0.26100000000000001</v>
      </c>
      <c r="AB171">
        <v>3.0700000000000002E-2</v>
      </c>
      <c r="AC171">
        <v>0.29170000000000001</v>
      </c>
      <c r="AD171">
        <v>141.94</v>
      </c>
      <c r="AE171" s="67">
        <v>5449.97</v>
      </c>
      <c r="AF171">
        <v>588.5</v>
      </c>
      <c r="AG171" s="67">
        <v>154674.76</v>
      </c>
      <c r="AH171">
        <v>431</v>
      </c>
      <c r="AI171" s="67">
        <v>36260</v>
      </c>
      <c r="AJ171" s="67">
        <v>53961.23</v>
      </c>
      <c r="AK171">
        <v>62.23</v>
      </c>
      <c r="AL171">
        <v>36.409999999999997</v>
      </c>
      <c r="AM171">
        <v>40.99</v>
      </c>
      <c r="AN171">
        <v>6.79</v>
      </c>
      <c r="AO171">
        <v>0</v>
      </c>
      <c r="AP171">
        <v>0.85219999999999996</v>
      </c>
      <c r="AQ171">
        <v>964.81</v>
      </c>
      <c r="AR171" s="67">
        <v>1728.4</v>
      </c>
      <c r="AS171" s="67">
        <v>5008.59</v>
      </c>
      <c r="AT171">
        <v>425.06</v>
      </c>
      <c r="AU171">
        <v>304.33999999999997</v>
      </c>
      <c r="AV171" s="67">
        <v>8431.2000000000007</v>
      </c>
      <c r="AW171" s="67">
        <v>3162.56</v>
      </c>
      <c r="AX171">
        <v>0.35870000000000002</v>
      </c>
      <c r="AY171" s="67">
        <v>4344.28</v>
      </c>
      <c r="AZ171">
        <v>0.49270000000000003</v>
      </c>
      <c r="BA171">
        <v>739.8</v>
      </c>
      <c r="BB171">
        <v>8.3900000000000002E-2</v>
      </c>
      <c r="BC171">
        <v>570.41</v>
      </c>
      <c r="BD171">
        <v>6.4699999999999994E-2</v>
      </c>
      <c r="BE171" s="67">
        <v>8817.0499999999993</v>
      </c>
      <c r="BF171" s="67">
        <v>2519.59</v>
      </c>
      <c r="BG171">
        <v>0.49969999999999998</v>
      </c>
      <c r="BH171">
        <v>0.59150000000000003</v>
      </c>
      <c r="BI171">
        <v>0.20860000000000001</v>
      </c>
      <c r="BJ171">
        <v>0.13450000000000001</v>
      </c>
      <c r="BK171">
        <v>3.5000000000000003E-2</v>
      </c>
      <c r="BL171">
        <v>3.04E-2</v>
      </c>
    </row>
    <row r="172" spans="1:64" x14ac:dyDescent="0.25">
      <c r="A172" t="s">
        <v>189</v>
      </c>
      <c r="B172">
        <v>47621</v>
      </c>
      <c r="C172">
        <v>60</v>
      </c>
      <c r="D172">
        <v>16.399999999999999</v>
      </c>
      <c r="E172">
        <v>984.08</v>
      </c>
      <c r="F172">
        <v>956.97</v>
      </c>
      <c r="G172">
        <v>4.1999999999999997E-3</v>
      </c>
      <c r="H172">
        <v>0</v>
      </c>
      <c r="I172">
        <v>2.0999999999999999E-3</v>
      </c>
      <c r="J172">
        <v>2.8999999999999998E-3</v>
      </c>
      <c r="K172">
        <v>5.1000000000000004E-3</v>
      </c>
      <c r="L172">
        <v>0.95599999999999996</v>
      </c>
      <c r="M172">
        <v>2.9700000000000001E-2</v>
      </c>
      <c r="N172">
        <v>0.39710000000000001</v>
      </c>
      <c r="O172">
        <v>0</v>
      </c>
      <c r="P172">
        <v>0.1024</v>
      </c>
      <c r="Q172" s="67">
        <v>47183.81</v>
      </c>
      <c r="R172">
        <v>0.25</v>
      </c>
      <c r="S172">
        <v>0.1731</v>
      </c>
      <c r="T172">
        <v>0.57689999999999997</v>
      </c>
      <c r="U172">
        <v>20.36</v>
      </c>
      <c r="V172">
        <v>5.96</v>
      </c>
      <c r="W172" s="67">
        <v>76805.83</v>
      </c>
      <c r="X172">
        <v>161.54</v>
      </c>
      <c r="Y172" s="67">
        <v>76784.28</v>
      </c>
      <c r="Z172">
        <v>0.89339999999999997</v>
      </c>
      <c r="AA172">
        <v>7.5700000000000003E-2</v>
      </c>
      <c r="AB172">
        <v>3.09E-2</v>
      </c>
      <c r="AC172">
        <v>0.1066</v>
      </c>
      <c r="AD172">
        <v>76.78</v>
      </c>
      <c r="AE172" s="67">
        <v>1756.77</v>
      </c>
      <c r="AF172">
        <v>282.48</v>
      </c>
      <c r="AG172" s="67">
        <v>78328.039999999994</v>
      </c>
      <c r="AH172">
        <v>63</v>
      </c>
      <c r="AI172" s="67">
        <v>31878</v>
      </c>
      <c r="AJ172" s="67">
        <v>45209.86</v>
      </c>
      <c r="AK172">
        <v>29.2</v>
      </c>
      <c r="AL172">
        <v>22.54</v>
      </c>
      <c r="AM172">
        <v>24.32</v>
      </c>
      <c r="AN172">
        <v>4.2</v>
      </c>
      <c r="AO172">
        <v>0</v>
      </c>
      <c r="AP172">
        <v>0.72970000000000002</v>
      </c>
      <c r="AQ172" s="67">
        <v>1305.33</v>
      </c>
      <c r="AR172" s="67">
        <v>1623.5</v>
      </c>
      <c r="AS172" s="67">
        <v>4757.66</v>
      </c>
      <c r="AT172">
        <v>397.83</v>
      </c>
      <c r="AU172">
        <v>194.89</v>
      </c>
      <c r="AV172" s="67">
        <v>8279.2199999999993</v>
      </c>
      <c r="AW172" s="67">
        <v>5880.75</v>
      </c>
      <c r="AX172">
        <v>0.68840000000000001</v>
      </c>
      <c r="AY172" s="67">
        <v>1396.23</v>
      </c>
      <c r="AZ172">
        <v>0.16339999999999999</v>
      </c>
      <c r="BA172">
        <v>836.14</v>
      </c>
      <c r="BB172">
        <v>9.7900000000000001E-2</v>
      </c>
      <c r="BC172">
        <v>429.31</v>
      </c>
      <c r="BD172">
        <v>5.0299999999999997E-2</v>
      </c>
      <c r="BE172" s="67">
        <v>8542.43</v>
      </c>
      <c r="BF172" s="67">
        <v>5478</v>
      </c>
      <c r="BG172">
        <v>2.1879</v>
      </c>
      <c r="BH172">
        <v>0.53639999999999999</v>
      </c>
      <c r="BI172">
        <v>0.22120000000000001</v>
      </c>
      <c r="BJ172">
        <v>0.1996</v>
      </c>
      <c r="BK172">
        <v>2.9499999999999998E-2</v>
      </c>
      <c r="BL172">
        <v>1.3299999999999999E-2</v>
      </c>
    </row>
    <row r="173" spans="1:64" x14ac:dyDescent="0.25">
      <c r="A173" t="s">
        <v>190</v>
      </c>
      <c r="B173">
        <v>46870</v>
      </c>
      <c r="C173">
        <v>101</v>
      </c>
      <c r="D173">
        <v>17.98</v>
      </c>
      <c r="E173" s="67">
        <v>1815.61</v>
      </c>
      <c r="F173" s="67">
        <v>1985.23</v>
      </c>
      <c r="G173">
        <v>1E-3</v>
      </c>
      <c r="H173">
        <v>5.0000000000000001E-4</v>
      </c>
      <c r="I173">
        <v>8.0000000000000004E-4</v>
      </c>
      <c r="J173">
        <v>1.5E-3</v>
      </c>
      <c r="K173">
        <v>9.4000000000000004E-3</v>
      </c>
      <c r="L173">
        <v>0.97140000000000004</v>
      </c>
      <c r="M173">
        <v>1.55E-2</v>
      </c>
      <c r="N173">
        <v>0.37630000000000002</v>
      </c>
      <c r="O173">
        <v>0</v>
      </c>
      <c r="P173">
        <v>0.1108</v>
      </c>
      <c r="Q173" s="67">
        <v>58456.7</v>
      </c>
      <c r="R173">
        <v>0.1048</v>
      </c>
      <c r="S173">
        <v>0.2258</v>
      </c>
      <c r="T173">
        <v>0.6694</v>
      </c>
      <c r="U173">
        <v>21.39</v>
      </c>
      <c r="V173">
        <v>13.63</v>
      </c>
      <c r="W173" s="67">
        <v>71985.25</v>
      </c>
      <c r="X173">
        <v>130.88999999999999</v>
      </c>
      <c r="Y173" s="67">
        <v>131529.62</v>
      </c>
      <c r="Z173">
        <v>0.84340000000000004</v>
      </c>
      <c r="AA173">
        <v>4.4900000000000002E-2</v>
      </c>
      <c r="AB173">
        <v>0.11169999999999999</v>
      </c>
      <c r="AC173">
        <v>0.15659999999999999</v>
      </c>
      <c r="AD173">
        <v>131.53</v>
      </c>
      <c r="AE173" s="67">
        <v>3180.32</v>
      </c>
      <c r="AF173">
        <v>363.66</v>
      </c>
      <c r="AG173" s="67">
        <v>113227.03</v>
      </c>
      <c r="AH173">
        <v>225</v>
      </c>
      <c r="AI173" s="67">
        <v>35845</v>
      </c>
      <c r="AJ173" s="67">
        <v>55701.7</v>
      </c>
      <c r="AK173">
        <v>41.39</v>
      </c>
      <c r="AL173">
        <v>21.98</v>
      </c>
      <c r="AM173">
        <v>22.65</v>
      </c>
      <c r="AN173">
        <v>4.8</v>
      </c>
      <c r="AO173" s="67">
        <v>1546.34</v>
      </c>
      <c r="AP173">
        <v>1.2566999999999999</v>
      </c>
      <c r="AQ173" s="67">
        <v>1137.02</v>
      </c>
      <c r="AR173" s="67">
        <v>2114.7600000000002</v>
      </c>
      <c r="AS173" s="67">
        <v>5484.3</v>
      </c>
      <c r="AT173">
        <v>481.03</v>
      </c>
      <c r="AU173">
        <v>299.32</v>
      </c>
      <c r="AV173" s="67">
        <v>9516.44</v>
      </c>
      <c r="AW173" s="67">
        <v>4651.49</v>
      </c>
      <c r="AX173">
        <v>0.43120000000000003</v>
      </c>
      <c r="AY173" s="67">
        <v>4322.37</v>
      </c>
      <c r="AZ173">
        <v>0.4007</v>
      </c>
      <c r="BA173" s="67">
        <v>1168.42</v>
      </c>
      <c r="BB173">
        <v>0.10829999999999999</v>
      </c>
      <c r="BC173">
        <v>644.61</v>
      </c>
      <c r="BD173">
        <v>5.9799999999999999E-2</v>
      </c>
      <c r="BE173" s="67">
        <v>10786.89</v>
      </c>
      <c r="BF173" s="67">
        <v>5312.01</v>
      </c>
      <c r="BG173">
        <v>1.3891</v>
      </c>
      <c r="BH173">
        <v>0.53369999999999995</v>
      </c>
      <c r="BI173">
        <v>0.21249999999999999</v>
      </c>
      <c r="BJ173">
        <v>0.19500000000000001</v>
      </c>
      <c r="BK173">
        <v>4.7600000000000003E-2</v>
      </c>
      <c r="BL173">
        <v>1.1299999999999999E-2</v>
      </c>
    </row>
    <row r="174" spans="1:64" x14ac:dyDescent="0.25">
      <c r="A174" t="s">
        <v>191</v>
      </c>
      <c r="B174">
        <v>47936</v>
      </c>
      <c r="C174">
        <v>37</v>
      </c>
      <c r="D174">
        <v>46.31</v>
      </c>
      <c r="E174" s="67">
        <v>1713.33</v>
      </c>
      <c r="F174" s="67">
        <v>1649.1</v>
      </c>
      <c r="G174">
        <v>8.3999999999999995E-3</v>
      </c>
      <c r="H174">
        <v>1E-4</v>
      </c>
      <c r="I174">
        <v>6.6E-3</v>
      </c>
      <c r="J174">
        <v>0</v>
      </c>
      <c r="K174">
        <v>7.1000000000000004E-3</v>
      </c>
      <c r="L174">
        <v>0.95760000000000001</v>
      </c>
      <c r="M174">
        <v>2.01E-2</v>
      </c>
      <c r="N174">
        <v>0.46850000000000003</v>
      </c>
      <c r="O174">
        <v>0</v>
      </c>
      <c r="P174">
        <v>0.18190000000000001</v>
      </c>
      <c r="Q174" s="67">
        <v>49735.56</v>
      </c>
      <c r="R174">
        <v>0.39389999999999997</v>
      </c>
      <c r="S174">
        <v>0.1515</v>
      </c>
      <c r="T174">
        <v>0.45450000000000002</v>
      </c>
      <c r="U174">
        <v>20.29</v>
      </c>
      <c r="V174">
        <v>10</v>
      </c>
      <c r="W174" s="67">
        <v>73332.2</v>
      </c>
      <c r="X174">
        <v>163.18</v>
      </c>
      <c r="Y174" s="67">
        <v>116294.33</v>
      </c>
      <c r="Z174">
        <v>0.89129999999999998</v>
      </c>
      <c r="AA174">
        <v>7.0000000000000007E-2</v>
      </c>
      <c r="AB174">
        <v>3.8699999999999998E-2</v>
      </c>
      <c r="AC174">
        <v>0.1087</v>
      </c>
      <c r="AD174">
        <v>116.29</v>
      </c>
      <c r="AE174" s="67">
        <v>2560.9</v>
      </c>
      <c r="AF174">
        <v>361.38</v>
      </c>
      <c r="AG174" s="67">
        <v>112426.37</v>
      </c>
      <c r="AH174">
        <v>220</v>
      </c>
      <c r="AI174" s="67">
        <v>33075</v>
      </c>
      <c r="AJ174" s="67">
        <v>53620.5</v>
      </c>
      <c r="AK174">
        <v>22.4</v>
      </c>
      <c r="AL174">
        <v>22</v>
      </c>
      <c r="AM174">
        <v>22.08</v>
      </c>
      <c r="AN174">
        <v>4.4000000000000004</v>
      </c>
      <c r="AO174">
        <v>0</v>
      </c>
      <c r="AP174">
        <v>0.70350000000000001</v>
      </c>
      <c r="AQ174" s="67">
        <v>1093.8599999999999</v>
      </c>
      <c r="AR174" s="67">
        <v>2087.94</v>
      </c>
      <c r="AS174" s="67">
        <v>5580.17</v>
      </c>
      <c r="AT174">
        <v>393.94</v>
      </c>
      <c r="AU174">
        <v>263.77</v>
      </c>
      <c r="AV174" s="67">
        <v>9419.67</v>
      </c>
      <c r="AW174" s="67">
        <v>5206.1099999999997</v>
      </c>
      <c r="AX174">
        <v>0.60009999999999997</v>
      </c>
      <c r="AY174" s="67">
        <v>1983.32</v>
      </c>
      <c r="AZ174">
        <v>0.2286</v>
      </c>
      <c r="BA174">
        <v>825.27</v>
      </c>
      <c r="BB174">
        <v>9.5100000000000004E-2</v>
      </c>
      <c r="BC174">
        <v>660.31</v>
      </c>
      <c r="BD174">
        <v>7.6100000000000001E-2</v>
      </c>
      <c r="BE174" s="67">
        <v>8675.02</v>
      </c>
      <c r="BF174" s="67">
        <v>4947.33</v>
      </c>
      <c r="BG174">
        <v>1.3147</v>
      </c>
      <c r="BH174">
        <v>0.56640000000000001</v>
      </c>
      <c r="BI174">
        <v>0.21310000000000001</v>
      </c>
      <c r="BJ174">
        <v>0.15190000000000001</v>
      </c>
      <c r="BK174">
        <v>4.82E-2</v>
      </c>
      <c r="BL174">
        <v>2.0400000000000001E-2</v>
      </c>
    </row>
    <row r="175" spans="1:64" x14ac:dyDescent="0.25">
      <c r="A175" t="s">
        <v>192</v>
      </c>
      <c r="B175">
        <v>49775</v>
      </c>
      <c r="C175">
        <v>56</v>
      </c>
      <c r="D175">
        <v>6.74</v>
      </c>
      <c r="E175">
        <v>377.49</v>
      </c>
      <c r="F175">
        <v>647.16999999999996</v>
      </c>
      <c r="G175">
        <v>3.0999999999999999E-3</v>
      </c>
      <c r="H175">
        <v>0</v>
      </c>
      <c r="I175">
        <v>3.0999999999999999E-3</v>
      </c>
      <c r="J175">
        <v>1.6000000000000001E-3</v>
      </c>
      <c r="K175">
        <v>7.7999999999999996E-3</v>
      </c>
      <c r="L175">
        <v>0.97889999999999999</v>
      </c>
      <c r="M175">
        <v>5.5999999999999999E-3</v>
      </c>
      <c r="N175">
        <v>0.3246</v>
      </c>
      <c r="O175">
        <v>0</v>
      </c>
      <c r="P175">
        <v>0.1406</v>
      </c>
      <c r="Q175" s="67">
        <v>42276.25</v>
      </c>
      <c r="R175">
        <v>0.27029999999999998</v>
      </c>
      <c r="S175">
        <v>0.32429999999999998</v>
      </c>
      <c r="T175">
        <v>0.40539999999999998</v>
      </c>
      <c r="U175">
        <v>18.71</v>
      </c>
      <c r="V175">
        <v>5.14</v>
      </c>
      <c r="W175" s="67">
        <v>70564.009999999995</v>
      </c>
      <c r="X175">
        <v>69.42</v>
      </c>
      <c r="Y175" s="67">
        <v>133120.79999999999</v>
      </c>
      <c r="Z175">
        <v>0.88019999999999998</v>
      </c>
      <c r="AA175">
        <v>1.66E-2</v>
      </c>
      <c r="AB175">
        <v>0.1032</v>
      </c>
      <c r="AC175">
        <v>0.1198</v>
      </c>
      <c r="AD175">
        <v>133.12</v>
      </c>
      <c r="AE175" s="67">
        <v>3496.25</v>
      </c>
      <c r="AF175">
        <v>555.64</v>
      </c>
      <c r="AG175" s="67">
        <v>71414.350000000006</v>
      </c>
      <c r="AH175">
        <v>46</v>
      </c>
      <c r="AI175" s="67">
        <v>34376</v>
      </c>
      <c r="AJ175" s="67">
        <v>48087.18</v>
      </c>
      <c r="AK175">
        <v>31.48</v>
      </c>
      <c r="AL175">
        <v>25.65</v>
      </c>
      <c r="AM175">
        <v>26.51</v>
      </c>
      <c r="AN175">
        <v>6.6</v>
      </c>
      <c r="AO175" s="67">
        <v>1031.9000000000001</v>
      </c>
      <c r="AP175">
        <v>1.3916999999999999</v>
      </c>
      <c r="AQ175" s="67">
        <v>1574.67</v>
      </c>
      <c r="AR175" s="67">
        <v>2251.1799999999998</v>
      </c>
      <c r="AS175" s="67">
        <v>4478.26</v>
      </c>
      <c r="AT175">
        <v>471.16</v>
      </c>
      <c r="AU175">
        <v>399.32</v>
      </c>
      <c r="AV175" s="67">
        <v>9174.58</v>
      </c>
      <c r="AW175" s="67">
        <v>3674.19</v>
      </c>
      <c r="AX175">
        <v>0.39029999999999998</v>
      </c>
      <c r="AY175" s="67">
        <v>2157.37</v>
      </c>
      <c r="AZ175">
        <v>0.22919999999999999</v>
      </c>
      <c r="BA175" s="67">
        <v>2687.49</v>
      </c>
      <c r="BB175">
        <v>0.28549999999999998</v>
      </c>
      <c r="BC175">
        <v>894.55</v>
      </c>
      <c r="BD175">
        <v>9.5000000000000001E-2</v>
      </c>
      <c r="BE175" s="67">
        <v>9413.6</v>
      </c>
      <c r="BF175" s="67">
        <v>10281.85</v>
      </c>
      <c r="BG175">
        <v>2.6448999999999998</v>
      </c>
      <c r="BH175">
        <v>0.54579999999999995</v>
      </c>
      <c r="BI175">
        <v>0.19980000000000001</v>
      </c>
      <c r="BJ175">
        <v>0.16539999999999999</v>
      </c>
      <c r="BK175">
        <v>7.51E-2</v>
      </c>
      <c r="BL175">
        <v>1.3899999999999999E-2</v>
      </c>
    </row>
    <row r="176" spans="1:64" x14ac:dyDescent="0.25">
      <c r="A176" t="s">
        <v>193</v>
      </c>
      <c r="B176">
        <v>49841</v>
      </c>
      <c r="C176">
        <v>65</v>
      </c>
      <c r="D176">
        <v>25.63</v>
      </c>
      <c r="E176" s="67">
        <v>1666.27</v>
      </c>
      <c r="F176" s="67">
        <v>1560.46</v>
      </c>
      <c r="G176">
        <v>2.2000000000000001E-3</v>
      </c>
      <c r="H176">
        <v>0</v>
      </c>
      <c r="I176">
        <v>5.1000000000000004E-3</v>
      </c>
      <c r="J176">
        <v>5.9999999999999995E-4</v>
      </c>
      <c r="K176">
        <v>7.1000000000000004E-3</v>
      </c>
      <c r="L176">
        <v>0.97009999999999996</v>
      </c>
      <c r="M176">
        <v>1.4999999999999999E-2</v>
      </c>
      <c r="N176">
        <v>0.40260000000000001</v>
      </c>
      <c r="O176">
        <v>1E-3</v>
      </c>
      <c r="P176">
        <v>0.18210000000000001</v>
      </c>
      <c r="Q176" s="67">
        <v>47701.440000000002</v>
      </c>
      <c r="R176">
        <v>0.21709999999999999</v>
      </c>
      <c r="S176">
        <v>0.1938</v>
      </c>
      <c r="T176">
        <v>0.58909999999999996</v>
      </c>
      <c r="U176">
        <v>17.079999999999998</v>
      </c>
      <c r="V176">
        <v>11.5</v>
      </c>
      <c r="W176" s="67">
        <v>70139.12</v>
      </c>
      <c r="X176">
        <v>137.28</v>
      </c>
      <c r="Y176" s="67">
        <v>105537.62</v>
      </c>
      <c r="Z176">
        <v>0.79310000000000003</v>
      </c>
      <c r="AA176">
        <v>0.16839999999999999</v>
      </c>
      <c r="AB176">
        <v>3.85E-2</v>
      </c>
      <c r="AC176">
        <v>0.2069</v>
      </c>
      <c r="AD176">
        <v>105.54</v>
      </c>
      <c r="AE176" s="67">
        <v>3613.94</v>
      </c>
      <c r="AF176">
        <v>520.80999999999995</v>
      </c>
      <c r="AG176" s="67">
        <v>118084.29</v>
      </c>
      <c r="AH176">
        <v>262</v>
      </c>
      <c r="AI176" s="67">
        <v>30522</v>
      </c>
      <c r="AJ176" s="67">
        <v>42126.98</v>
      </c>
      <c r="AK176">
        <v>48</v>
      </c>
      <c r="AL176">
        <v>33.28</v>
      </c>
      <c r="AM176">
        <v>35.65</v>
      </c>
      <c r="AN176">
        <v>4.5999999999999996</v>
      </c>
      <c r="AO176">
        <v>0</v>
      </c>
      <c r="AP176">
        <v>0.92530000000000001</v>
      </c>
      <c r="AQ176" s="67">
        <v>1344.29</v>
      </c>
      <c r="AR176" s="67">
        <v>2150.21</v>
      </c>
      <c r="AS176" s="67">
        <v>5624.54</v>
      </c>
      <c r="AT176">
        <v>719.11</v>
      </c>
      <c r="AU176">
        <v>109.81</v>
      </c>
      <c r="AV176" s="67">
        <v>9947.9699999999993</v>
      </c>
      <c r="AW176" s="67">
        <v>5342.63</v>
      </c>
      <c r="AX176">
        <v>0.54949999999999999</v>
      </c>
      <c r="AY176" s="67">
        <v>2996.02</v>
      </c>
      <c r="AZ176">
        <v>0.30819999999999997</v>
      </c>
      <c r="BA176">
        <v>715.36</v>
      </c>
      <c r="BB176">
        <v>7.3599999999999999E-2</v>
      </c>
      <c r="BC176">
        <v>667.97</v>
      </c>
      <c r="BD176">
        <v>6.8699999999999997E-2</v>
      </c>
      <c r="BE176" s="67">
        <v>9721.98</v>
      </c>
      <c r="BF176" s="67">
        <v>4606.67</v>
      </c>
      <c r="BG176">
        <v>1.3593999999999999</v>
      </c>
      <c r="BH176">
        <v>0.505</v>
      </c>
      <c r="BI176">
        <v>0.25269999999999998</v>
      </c>
      <c r="BJ176">
        <v>0.1933</v>
      </c>
      <c r="BK176">
        <v>3.5499999999999997E-2</v>
      </c>
      <c r="BL176">
        <v>1.3599999999999999E-2</v>
      </c>
    </row>
    <row r="177" spans="1:64" x14ac:dyDescent="0.25">
      <c r="A177" t="s">
        <v>194</v>
      </c>
      <c r="B177">
        <v>45369</v>
      </c>
      <c r="C177">
        <v>2</v>
      </c>
      <c r="D177">
        <v>198.29</v>
      </c>
      <c r="E177">
        <v>396.57</v>
      </c>
      <c r="F177">
        <v>574.9</v>
      </c>
      <c r="G177">
        <v>1.6000000000000001E-3</v>
      </c>
      <c r="H177">
        <v>0</v>
      </c>
      <c r="I177">
        <v>2.4899999999999999E-2</v>
      </c>
      <c r="J177">
        <v>0</v>
      </c>
      <c r="K177">
        <v>8.1100000000000005E-2</v>
      </c>
      <c r="L177">
        <v>0.82969999999999999</v>
      </c>
      <c r="M177">
        <v>6.2700000000000006E-2</v>
      </c>
      <c r="N177">
        <v>3.5000000000000001E-3</v>
      </c>
      <c r="O177">
        <v>1.04E-2</v>
      </c>
      <c r="P177">
        <v>0.1132</v>
      </c>
      <c r="Q177" s="67">
        <v>55987.39</v>
      </c>
      <c r="R177">
        <v>0.36109999999999998</v>
      </c>
      <c r="S177">
        <v>0.19439999999999999</v>
      </c>
      <c r="T177">
        <v>0.44440000000000002</v>
      </c>
      <c r="U177">
        <v>17.309999999999999</v>
      </c>
      <c r="V177">
        <v>3.44</v>
      </c>
      <c r="W177" s="67">
        <v>86592.44</v>
      </c>
      <c r="X177">
        <v>114</v>
      </c>
      <c r="Y177" s="67">
        <v>134789.39000000001</v>
      </c>
      <c r="Z177">
        <v>0.71740000000000004</v>
      </c>
      <c r="AA177">
        <v>0.20649999999999999</v>
      </c>
      <c r="AB177">
        <v>7.6100000000000001E-2</v>
      </c>
      <c r="AC177">
        <v>0.28260000000000002</v>
      </c>
      <c r="AD177">
        <v>134.79</v>
      </c>
      <c r="AE177" s="67">
        <v>7894.68</v>
      </c>
      <c r="AF177">
        <v>878.19</v>
      </c>
      <c r="AG177" s="67">
        <v>112115.37</v>
      </c>
      <c r="AH177">
        <v>218</v>
      </c>
      <c r="AI177" s="67">
        <v>28593</v>
      </c>
      <c r="AJ177" s="67">
        <v>39558.910000000003</v>
      </c>
      <c r="AK177">
        <v>90.95</v>
      </c>
      <c r="AL177">
        <v>53.79</v>
      </c>
      <c r="AM177">
        <v>63.26</v>
      </c>
      <c r="AN177">
        <v>5.24</v>
      </c>
      <c r="AO177">
        <v>0</v>
      </c>
      <c r="AP177">
        <v>1.7276</v>
      </c>
      <c r="AQ177" s="67">
        <v>1260.97</v>
      </c>
      <c r="AR177" s="67">
        <v>1334.14</v>
      </c>
      <c r="AS177" s="67">
        <v>5664.66</v>
      </c>
      <c r="AT177">
        <v>862.98</v>
      </c>
      <c r="AU177">
        <v>322.52</v>
      </c>
      <c r="AV177" s="67">
        <v>9445.35</v>
      </c>
      <c r="AW177" s="67">
        <v>2652.48</v>
      </c>
      <c r="AX177">
        <v>0.26379999999999998</v>
      </c>
      <c r="AY177" s="67">
        <v>4127.33</v>
      </c>
      <c r="AZ177">
        <v>0.41039999999999999</v>
      </c>
      <c r="BA177" s="67">
        <v>2011.36</v>
      </c>
      <c r="BB177">
        <v>0.2</v>
      </c>
      <c r="BC177" s="67">
        <v>1264.5999999999999</v>
      </c>
      <c r="BD177">
        <v>0.1258</v>
      </c>
      <c r="BE177" s="67">
        <v>10055.780000000001</v>
      </c>
      <c r="BF177" s="67">
        <v>5474.64</v>
      </c>
      <c r="BG177">
        <v>1.5871999999999999</v>
      </c>
      <c r="BH177">
        <v>0.53469999999999995</v>
      </c>
      <c r="BI177">
        <v>0.22900000000000001</v>
      </c>
      <c r="BJ177">
        <v>0.18390000000000001</v>
      </c>
      <c r="BK177">
        <v>1.6799999999999999E-2</v>
      </c>
      <c r="BL177">
        <v>3.56E-2</v>
      </c>
    </row>
    <row r="178" spans="1:64" x14ac:dyDescent="0.25">
      <c r="A178" t="s">
        <v>195</v>
      </c>
      <c r="B178">
        <v>43976</v>
      </c>
      <c r="C178">
        <v>4</v>
      </c>
      <c r="D178">
        <v>437.81</v>
      </c>
      <c r="E178" s="67">
        <v>1751.25</v>
      </c>
      <c r="F178" s="67">
        <v>1725.55</v>
      </c>
      <c r="G178">
        <v>2.3900000000000001E-2</v>
      </c>
      <c r="H178">
        <v>0</v>
      </c>
      <c r="I178">
        <v>3.1600000000000003E-2</v>
      </c>
      <c r="J178">
        <v>1.1999999999999999E-3</v>
      </c>
      <c r="K178">
        <v>4.1200000000000001E-2</v>
      </c>
      <c r="L178">
        <v>0.8659</v>
      </c>
      <c r="M178">
        <v>3.6200000000000003E-2</v>
      </c>
      <c r="N178">
        <v>0.22670000000000001</v>
      </c>
      <c r="O178">
        <v>2.9000000000000001E-2</v>
      </c>
      <c r="P178">
        <v>0.1176</v>
      </c>
      <c r="Q178" s="67">
        <v>66495.48</v>
      </c>
      <c r="R178">
        <v>0.18310000000000001</v>
      </c>
      <c r="S178">
        <v>0.21829999999999999</v>
      </c>
      <c r="T178">
        <v>0.59860000000000002</v>
      </c>
      <c r="U178">
        <v>21.66</v>
      </c>
      <c r="V178">
        <v>13.13</v>
      </c>
      <c r="W178" s="67">
        <v>78410.429999999993</v>
      </c>
      <c r="X178">
        <v>130.6</v>
      </c>
      <c r="Y178" s="67">
        <v>197129.08</v>
      </c>
      <c r="Z178">
        <v>0.84930000000000005</v>
      </c>
      <c r="AA178">
        <v>0.13789999999999999</v>
      </c>
      <c r="AB178">
        <v>1.2699999999999999E-2</v>
      </c>
      <c r="AC178">
        <v>0.1507</v>
      </c>
      <c r="AD178">
        <v>197.13</v>
      </c>
      <c r="AE178" s="67">
        <v>10807.83</v>
      </c>
      <c r="AF178" s="67">
        <v>1586.57</v>
      </c>
      <c r="AG178" s="67">
        <v>210858.4</v>
      </c>
      <c r="AH178">
        <v>536</v>
      </c>
      <c r="AI178" s="67">
        <v>39326</v>
      </c>
      <c r="AJ178" s="67">
        <v>67883.78</v>
      </c>
      <c r="AK178">
        <v>93.27</v>
      </c>
      <c r="AL178">
        <v>53.79</v>
      </c>
      <c r="AM178">
        <v>57.68</v>
      </c>
      <c r="AN178">
        <v>4.57</v>
      </c>
      <c r="AO178">
        <v>0</v>
      </c>
      <c r="AP178">
        <v>0.9748</v>
      </c>
      <c r="AQ178" s="67">
        <v>1731.41</v>
      </c>
      <c r="AR178" s="67">
        <v>1595.62</v>
      </c>
      <c r="AS178" s="67">
        <v>6661.72</v>
      </c>
      <c r="AT178">
        <v>656.21</v>
      </c>
      <c r="AU178">
        <v>285.64999999999998</v>
      </c>
      <c r="AV178" s="67">
        <v>10930.63</v>
      </c>
      <c r="AW178" s="67">
        <v>2379.0700000000002</v>
      </c>
      <c r="AX178">
        <v>0.20849999999999999</v>
      </c>
      <c r="AY178" s="67">
        <v>7942.83</v>
      </c>
      <c r="AZ178">
        <v>0.69599999999999995</v>
      </c>
      <c r="BA178">
        <v>515.44000000000005</v>
      </c>
      <c r="BB178">
        <v>4.5199999999999997E-2</v>
      </c>
      <c r="BC178">
        <v>574.91999999999996</v>
      </c>
      <c r="BD178">
        <v>5.04E-2</v>
      </c>
      <c r="BE178" s="67">
        <v>11412.26</v>
      </c>
      <c r="BF178" s="67">
        <v>1029.3599999999999</v>
      </c>
      <c r="BG178">
        <v>8.9300000000000004E-2</v>
      </c>
      <c r="BH178">
        <v>0.62080000000000002</v>
      </c>
      <c r="BI178">
        <v>0.21460000000000001</v>
      </c>
      <c r="BJ178">
        <v>0.12280000000000001</v>
      </c>
      <c r="BK178">
        <v>2.3400000000000001E-2</v>
      </c>
      <c r="BL178">
        <v>1.84E-2</v>
      </c>
    </row>
    <row r="179" spans="1:64" x14ac:dyDescent="0.25">
      <c r="A179" t="s">
        <v>196</v>
      </c>
      <c r="B179">
        <v>47068</v>
      </c>
      <c r="C179">
        <v>56</v>
      </c>
      <c r="D179">
        <v>7.98</v>
      </c>
      <c r="E179">
        <v>446.91</v>
      </c>
      <c r="F179">
        <v>413.55</v>
      </c>
      <c r="G179">
        <v>7.3000000000000001E-3</v>
      </c>
      <c r="H179">
        <v>0</v>
      </c>
      <c r="I179">
        <v>0</v>
      </c>
      <c r="J179">
        <v>0</v>
      </c>
      <c r="K179">
        <v>0.1343</v>
      </c>
      <c r="L179">
        <v>0.84630000000000005</v>
      </c>
      <c r="M179">
        <v>1.21E-2</v>
      </c>
      <c r="N179">
        <v>0.44550000000000001</v>
      </c>
      <c r="O179">
        <v>1.0999999999999999E-2</v>
      </c>
      <c r="P179">
        <v>0.1525</v>
      </c>
      <c r="Q179" s="67">
        <v>49395.68</v>
      </c>
      <c r="R179">
        <v>9.0899999999999995E-2</v>
      </c>
      <c r="S179">
        <v>0.2727</v>
      </c>
      <c r="T179">
        <v>0.63639999999999997</v>
      </c>
      <c r="U179">
        <v>10.77</v>
      </c>
      <c r="V179">
        <v>7.35</v>
      </c>
      <c r="W179" s="67">
        <v>48463.95</v>
      </c>
      <c r="X179">
        <v>58.28</v>
      </c>
      <c r="Y179" s="67">
        <v>102125.62</v>
      </c>
      <c r="Z179">
        <v>0.86660000000000004</v>
      </c>
      <c r="AA179">
        <v>7.9000000000000001E-2</v>
      </c>
      <c r="AB179">
        <v>5.4399999999999997E-2</v>
      </c>
      <c r="AC179">
        <v>0.13339999999999999</v>
      </c>
      <c r="AD179">
        <v>102.13</v>
      </c>
      <c r="AE179" s="67">
        <v>2879.13</v>
      </c>
      <c r="AF179">
        <v>422.7</v>
      </c>
      <c r="AG179" s="67">
        <v>92483.65</v>
      </c>
      <c r="AH179">
        <v>122</v>
      </c>
      <c r="AI179" s="67">
        <v>31602</v>
      </c>
      <c r="AJ179" s="67">
        <v>42260.74</v>
      </c>
      <c r="AK179">
        <v>50.7</v>
      </c>
      <c r="AL179">
        <v>25.92</v>
      </c>
      <c r="AM179">
        <v>37.58</v>
      </c>
      <c r="AN179">
        <v>4.5</v>
      </c>
      <c r="AO179">
        <v>977.05</v>
      </c>
      <c r="AP179">
        <v>1.5274000000000001</v>
      </c>
      <c r="AQ179" s="67">
        <v>1830.19</v>
      </c>
      <c r="AR179" s="67">
        <v>1766.9</v>
      </c>
      <c r="AS179" s="67">
        <v>6893.26</v>
      </c>
      <c r="AT179">
        <v>667.5</v>
      </c>
      <c r="AU179" s="67">
        <v>7869.64</v>
      </c>
      <c r="AV179" s="67">
        <v>19027.400000000001</v>
      </c>
      <c r="AW179" s="67">
        <v>14154.93</v>
      </c>
      <c r="AX179">
        <v>0.73550000000000004</v>
      </c>
      <c r="AY179" s="67">
        <v>3444.54</v>
      </c>
      <c r="AZ179">
        <v>0.17899999999999999</v>
      </c>
      <c r="BA179">
        <v>802.61</v>
      </c>
      <c r="BB179">
        <v>4.1700000000000001E-2</v>
      </c>
      <c r="BC179">
        <v>844.5</v>
      </c>
      <c r="BD179">
        <v>4.3900000000000002E-2</v>
      </c>
      <c r="BE179" s="67">
        <v>19246.59</v>
      </c>
      <c r="BF179" s="67">
        <v>5116.55</v>
      </c>
      <c r="BG179">
        <v>1.9681999999999999</v>
      </c>
      <c r="BH179">
        <v>0.55359999999999998</v>
      </c>
      <c r="BI179">
        <v>0.24049999999999999</v>
      </c>
      <c r="BJ179">
        <v>0.15909999999999999</v>
      </c>
      <c r="BK179">
        <v>3.1800000000000002E-2</v>
      </c>
      <c r="BL179">
        <v>1.49E-2</v>
      </c>
    </row>
    <row r="180" spans="1:64" x14ac:dyDescent="0.25">
      <c r="A180" t="s">
        <v>197</v>
      </c>
      <c r="B180">
        <v>46045</v>
      </c>
      <c r="C180">
        <v>57</v>
      </c>
      <c r="D180">
        <v>13.71</v>
      </c>
      <c r="E180">
        <v>781.47</v>
      </c>
      <c r="F180">
        <v>889.49</v>
      </c>
      <c r="G180">
        <v>2.2000000000000001E-3</v>
      </c>
      <c r="H180">
        <v>1.1000000000000001E-3</v>
      </c>
      <c r="I180">
        <v>1.1000000000000001E-3</v>
      </c>
      <c r="J180">
        <v>1.1000000000000001E-3</v>
      </c>
      <c r="K180">
        <v>1.01E-2</v>
      </c>
      <c r="L180">
        <v>0.96060000000000001</v>
      </c>
      <c r="M180">
        <v>2.3599999999999999E-2</v>
      </c>
      <c r="N180">
        <v>0.37640000000000001</v>
      </c>
      <c r="O180">
        <v>2.2000000000000001E-3</v>
      </c>
      <c r="P180">
        <v>0.1371</v>
      </c>
      <c r="Q180" s="67">
        <v>49680.800000000003</v>
      </c>
      <c r="R180">
        <v>0.1321</v>
      </c>
      <c r="S180">
        <v>0.15090000000000001</v>
      </c>
      <c r="T180">
        <v>0.71699999999999997</v>
      </c>
      <c r="U180">
        <v>16.559999999999999</v>
      </c>
      <c r="V180">
        <v>9.25</v>
      </c>
      <c r="W180" s="67">
        <v>61583.89</v>
      </c>
      <c r="X180">
        <v>81.510000000000005</v>
      </c>
      <c r="Y180" s="67">
        <v>120220.42</v>
      </c>
      <c r="Z180">
        <v>0.94689999999999996</v>
      </c>
      <c r="AA180">
        <v>2.4199999999999999E-2</v>
      </c>
      <c r="AB180">
        <v>2.8899999999999999E-2</v>
      </c>
      <c r="AC180">
        <v>5.3100000000000001E-2</v>
      </c>
      <c r="AD180">
        <v>120.22</v>
      </c>
      <c r="AE180" s="67">
        <v>2742.32</v>
      </c>
      <c r="AF180">
        <v>476.41</v>
      </c>
      <c r="AG180" s="67">
        <v>108897.03</v>
      </c>
      <c r="AH180">
        <v>195</v>
      </c>
      <c r="AI180" s="67">
        <v>36114</v>
      </c>
      <c r="AJ180" s="67">
        <v>47871.27</v>
      </c>
      <c r="AK180">
        <v>35</v>
      </c>
      <c r="AL180">
        <v>22.42</v>
      </c>
      <c r="AM180">
        <v>23.57</v>
      </c>
      <c r="AN180">
        <v>3.8</v>
      </c>
      <c r="AO180">
        <v>0</v>
      </c>
      <c r="AP180">
        <v>0.80420000000000003</v>
      </c>
      <c r="AQ180" s="67">
        <v>1206.3399999999999</v>
      </c>
      <c r="AR180" s="67">
        <v>2004.32</v>
      </c>
      <c r="AS180" s="67">
        <v>5364.35</v>
      </c>
      <c r="AT180">
        <v>516.92999999999995</v>
      </c>
      <c r="AU180">
        <v>383.9</v>
      </c>
      <c r="AV180" s="67">
        <v>9475.85</v>
      </c>
      <c r="AW180" s="67">
        <v>4967.63</v>
      </c>
      <c r="AX180">
        <v>0.54569999999999996</v>
      </c>
      <c r="AY180" s="67">
        <v>1873.65</v>
      </c>
      <c r="AZ180">
        <v>0.20580000000000001</v>
      </c>
      <c r="BA180" s="67">
        <v>1571.65</v>
      </c>
      <c r="BB180">
        <v>0.1726</v>
      </c>
      <c r="BC180">
        <v>690.53</v>
      </c>
      <c r="BD180">
        <v>7.5899999999999995E-2</v>
      </c>
      <c r="BE180" s="67">
        <v>9103.4500000000007</v>
      </c>
      <c r="BF180" s="67">
        <v>5525.82</v>
      </c>
      <c r="BG180">
        <v>1.7525999999999999</v>
      </c>
      <c r="BH180">
        <v>0.52100000000000002</v>
      </c>
      <c r="BI180">
        <v>0.2225</v>
      </c>
      <c r="BJ180">
        <v>0.14149999999999999</v>
      </c>
      <c r="BK180">
        <v>2.9700000000000001E-2</v>
      </c>
      <c r="BL180">
        <v>8.5199999999999998E-2</v>
      </c>
    </row>
    <row r="181" spans="1:64" x14ac:dyDescent="0.25">
      <c r="A181" t="s">
        <v>198</v>
      </c>
      <c r="B181">
        <v>45914</v>
      </c>
      <c r="C181">
        <v>207</v>
      </c>
      <c r="D181">
        <v>5.8</v>
      </c>
      <c r="E181" s="67">
        <v>1201.5</v>
      </c>
      <c r="F181" s="67">
        <v>1008.01</v>
      </c>
      <c r="G181">
        <v>1E-3</v>
      </c>
      <c r="H181">
        <v>0</v>
      </c>
      <c r="I181">
        <v>2.52E-2</v>
      </c>
      <c r="J181">
        <v>1E-3</v>
      </c>
      <c r="K181">
        <v>6.8999999999999999E-3</v>
      </c>
      <c r="L181">
        <v>0.90049999999999997</v>
      </c>
      <c r="M181">
        <v>6.54E-2</v>
      </c>
      <c r="N181">
        <v>0.64980000000000004</v>
      </c>
      <c r="O181">
        <v>0</v>
      </c>
      <c r="P181">
        <v>0.20930000000000001</v>
      </c>
      <c r="Q181" s="67">
        <v>47635.56</v>
      </c>
      <c r="R181">
        <v>0.2326</v>
      </c>
      <c r="S181">
        <v>0.186</v>
      </c>
      <c r="T181">
        <v>0.58140000000000003</v>
      </c>
      <c r="U181">
        <v>19.239999999999998</v>
      </c>
      <c r="V181">
        <v>10.1</v>
      </c>
      <c r="W181" s="67">
        <v>69835.149999999994</v>
      </c>
      <c r="X181">
        <v>115.3</v>
      </c>
      <c r="Y181" s="67">
        <v>117259.56</v>
      </c>
      <c r="Z181">
        <v>0.78959999999999997</v>
      </c>
      <c r="AA181">
        <v>8.4000000000000005E-2</v>
      </c>
      <c r="AB181">
        <v>0.12640000000000001</v>
      </c>
      <c r="AC181">
        <v>0.2104</v>
      </c>
      <c r="AD181">
        <v>117.26</v>
      </c>
      <c r="AE181" s="67">
        <v>2702.7</v>
      </c>
      <c r="AF181">
        <v>356.93</v>
      </c>
      <c r="AG181" s="67">
        <v>113306.11</v>
      </c>
      <c r="AH181">
        <v>227</v>
      </c>
      <c r="AI181" s="67">
        <v>28502</v>
      </c>
      <c r="AJ181" s="67">
        <v>42666.76</v>
      </c>
      <c r="AK181">
        <v>28.8</v>
      </c>
      <c r="AL181">
        <v>22.05</v>
      </c>
      <c r="AM181">
        <v>23.74</v>
      </c>
      <c r="AN181">
        <v>0</v>
      </c>
      <c r="AO181">
        <v>0</v>
      </c>
      <c r="AP181">
        <v>0.88800000000000001</v>
      </c>
      <c r="AQ181" s="67">
        <v>1370.2</v>
      </c>
      <c r="AR181" s="67">
        <v>2683.58</v>
      </c>
      <c r="AS181" s="67">
        <v>6989</v>
      </c>
      <c r="AT181">
        <v>372.36</v>
      </c>
      <c r="AU181">
        <v>1.31</v>
      </c>
      <c r="AV181" s="67">
        <v>11416.46</v>
      </c>
      <c r="AW181" s="67">
        <v>7061.6</v>
      </c>
      <c r="AX181">
        <v>0.60870000000000002</v>
      </c>
      <c r="AY181" s="67">
        <v>2399.31</v>
      </c>
      <c r="AZ181">
        <v>0.20680000000000001</v>
      </c>
      <c r="BA181">
        <v>637.15</v>
      </c>
      <c r="BB181">
        <v>5.4899999999999997E-2</v>
      </c>
      <c r="BC181" s="67">
        <v>1503.5</v>
      </c>
      <c r="BD181">
        <v>0.12959999999999999</v>
      </c>
      <c r="BE181" s="67">
        <v>11601.57</v>
      </c>
      <c r="BF181" s="67">
        <v>5360.38</v>
      </c>
      <c r="BG181">
        <v>2.0053000000000001</v>
      </c>
      <c r="BH181">
        <v>0.49930000000000002</v>
      </c>
      <c r="BI181">
        <v>0.22259999999999999</v>
      </c>
      <c r="BJ181">
        <v>0.22259999999999999</v>
      </c>
      <c r="BK181">
        <v>3.9600000000000003E-2</v>
      </c>
      <c r="BL181">
        <v>1.5800000000000002E-2</v>
      </c>
    </row>
    <row r="182" spans="1:64" x14ac:dyDescent="0.25">
      <c r="A182" t="s">
        <v>199</v>
      </c>
      <c r="B182">
        <v>46334</v>
      </c>
      <c r="C182">
        <v>64</v>
      </c>
      <c r="D182">
        <v>16</v>
      </c>
      <c r="E182" s="67">
        <v>1023.95</v>
      </c>
      <c r="F182">
        <v>939.28</v>
      </c>
      <c r="G182">
        <v>1E-3</v>
      </c>
      <c r="H182">
        <v>0</v>
      </c>
      <c r="I182">
        <v>1.03E-2</v>
      </c>
      <c r="J182">
        <v>0</v>
      </c>
      <c r="K182">
        <v>1.7000000000000001E-2</v>
      </c>
      <c r="L182">
        <v>0.94699999999999995</v>
      </c>
      <c r="M182">
        <v>2.46E-2</v>
      </c>
      <c r="N182">
        <v>0.54100000000000004</v>
      </c>
      <c r="O182">
        <v>1E-3</v>
      </c>
      <c r="P182">
        <v>0.1885</v>
      </c>
      <c r="Q182" s="67">
        <v>51679.27</v>
      </c>
      <c r="R182">
        <v>0.21179999999999999</v>
      </c>
      <c r="S182">
        <v>0.2235</v>
      </c>
      <c r="T182">
        <v>0.56469999999999998</v>
      </c>
      <c r="U182">
        <v>16.84</v>
      </c>
      <c r="V182">
        <v>9.25</v>
      </c>
      <c r="W182" s="67">
        <v>64229.22</v>
      </c>
      <c r="X182">
        <v>107.06</v>
      </c>
      <c r="Y182" s="67">
        <v>76111.31</v>
      </c>
      <c r="Z182">
        <v>0.80479999999999996</v>
      </c>
      <c r="AA182">
        <v>6.3899999999999998E-2</v>
      </c>
      <c r="AB182">
        <v>0.1313</v>
      </c>
      <c r="AC182">
        <v>0.19520000000000001</v>
      </c>
      <c r="AD182">
        <v>76.11</v>
      </c>
      <c r="AE182" s="67">
        <v>2009.49</v>
      </c>
      <c r="AF182">
        <v>232.1</v>
      </c>
      <c r="AG182" s="67">
        <v>75745.240000000005</v>
      </c>
      <c r="AH182">
        <v>58</v>
      </c>
      <c r="AI182" s="67">
        <v>29693</v>
      </c>
      <c r="AJ182" s="67">
        <v>43136.84</v>
      </c>
      <c r="AK182">
        <v>34.15</v>
      </c>
      <c r="AL182">
        <v>24.82</v>
      </c>
      <c r="AM182">
        <v>30.34</v>
      </c>
      <c r="AN182">
        <v>3.5</v>
      </c>
      <c r="AO182">
        <v>0</v>
      </c>
      <c r="AP182">
        <v>0.87919999999999998</v>
      </c>
      <c r="AQ182" s="67">
        <v>1224.53</v>
      </c>
      <c r="AR182" s="67">
        <v>2167.2600000000002</v>
      </c>
      <c r="AS182" s="67">
        <v>5956.19</v>
      </c>
      <c r="AT182">
        <v>236.36</v>
      </c>
      <c r="AU182">
        <v>300.83</v>
      </c>
      <c r="AV182" s="67">
        <v>9885.2000000000007</v>
      </c>
      <c r="AW182" s="67">
        <v>7105.57</v>
      </c>
      <c r="AX182">
        <v>0.66669999999999996</v>
      </c>
      <c r="AY182" s="67">
        <v>1622.45</v>
      </c>
      <c r="AZ182">
        <v>0.1522</v>
      </c>
      <c r="BA182">
        <v>842.17</v>
      </c>
      <c r="BB182">
        <v>7.9000000000000001E-2</v>
      </c>
      <c r="BC182" s="67">
        <v>1087.0999999999999</v>
      </c>
      <c r="BD182">
        <v>0.10199999999999999</v>
      </c>
      <c r="BE182" s="67">
        <v>10657.3</v>
      </c>
      <c r="BF182" s="67">
        <v>6787.88</v>
      </c>
      <c r="BG182">
        <v>3.2589999999999999</v>
      </c>
      <c r="BH182">
        <v>0.49299999999999999</v>
      </c>
      <c r="BI182">
        <v>0.19389999999999999</v>
      </c>
      <c r="BJ182">
        <v>0.2631</v>
      </c>
      <c r="BK182">
        <v>3.56E-2</v>
      </c>
      <c r="BL182">
        <v>1.43E-2</v>
      </c>
    </row>
    <row r="183" spans="1:64" x14ac:dyDescent="0.25">
      <c r="A183" t="s">
        <v>200</v>
      </c>
      <c r="B183">
        <v>49197</v>
      </c>
      <c r="C183">
        <v>46</v>
      </c>
      <c r="D183">
        <v>51.17</v>
      </c>
      <c r="E183" s="67">
        <v>2353.8000000000002</v>
      </c>
      <c r="F183" s="67">
        <v>2222.6799999999998</v>
      </c>
      <c r="G183">
        <v>1.52E-2</v>
      </c>
      <c r="H183">
        <v>3.5999999999999999E-3</v>
      </c>
      <c r="I183">
        <v>2.46E-2</v>
      </c>
      <c r="J183">
        <v>2.2000000000000001E-3</v>
      </c>
      <c r="K183">
        <v>8.2000000000000007E-3</v>
      </c>
      <c r="L183">
        <v>0.92420000000000002</v>
      </c>
      <c r="M183">
        <v>2.2100000000000002E-2</v>
      </c>
      <c r="N183">
        <v>0.26269999999999999</v>
      </c>
      <c r="O183">
        <v>2.4299999999999999E-2</v>
      </c>
      <c r="P183">
        <v>0.13089999999999999</v>
      </c>
      <c r="Q183" s="67">
        <v>50078.83</v>
      </c>
      <c r="R183">
        <v>0.28749999999999998</v>
      </c>
      <c r="S183">
        <v>0.18129999999999999</v>
      </c>
      <c r="T183">
        <v>0.53129999999999999</v>
      </c>
      <c r="U183">
        <v>19.89</v>
      </c>
      <c r="V183">
        <v>13.2</v>
      </c>
      <c r="W183" s="67">
        <v>69497.7</v>
      </c>
      <c r="X183">
        <v>173.94</v>
      </c>
      <c r="Y183" s="67">
        <v>157587.24</v>
      </c>
      <c r="Z183">
        <v>0.79790000000000005</v>
      </c>
      <c r="AA183">
        <v>0.1769</v>
      </c>
      <c r="AB183">
        <v>2.5100000000000001E-2</v>
      </c>
      <c r="AC183">
        <v>0.2021</v>
      </c>
      <c r="AD183">
        <v>157.59</v>
      </c>
      <c r="AE183" s="67">
        <v>4697.18</v>
      </c>
      <c r="AF183">
        <v>570.65</v>
      </c>
      <c r="AG183" s="67">
        <v>160462.43</v>
      </c>
      <c r="AH183">
        <v>449</v>
      </c>
      <c r="AI183" s="67">
        <v>35900</v>
      </c>
      <c r="AJ183" s="67">
        <v>52285.73</v>
      </c>
      <c r="AK183">
        <v>54.6</v>
      </c>
      <c r="AL183">
        <v>28.75</v>
      </c>
      <c r="AM183">
        <v>31.04</v>
      </c>
      <c r="AN183">
        <v>6.5</v>
      </c>
      <c r="AO183">
        <v>0</v>
      </c>
      <c r="AP183">
        <v>0.8488</v>
      </c>
      <c r="AQ183" s="67">
        <v>1363.03</v>
      </c>
      <c r="AR183" s="67">
        <v>1265.01</v>
      </c>
      <c r="AS183" s="67">
        <v>4700.42</v>
      </c>
      <c r="AT183">
        <v>419.88</v>
      </c>
      <c r="AU183">
        <v>160.06</v>
      </c>
      <c r="AV183" s="67">
        <v>7908.42</v>
      </c>
      <c r="AW183" s="67">
        <v>3391.99</v>
      </c>
      <c r="AX183">
        <v>0.40920000000000001</v>
      </c>
      <c r="AY183" s="67">
        <v>3497.11</v>
      </c>
      <c r="AZ183">
        <v>0.4219</v>
      </c>
      <c r="BA183">
        <v>946.46</v>
      </c>
      <c r="BB183">
        <v>0.1142</v>
      </c>
      <c r="BC183">
        <v>453.12</v>
      </c>
      <c r="BD183">
        <v>5.4699999999999999E-2</v>
      </c>
      <c r="BE183" s="67">
        <v>8288.68</v>
      </c>
      <c r="BF183" s="67">
        <v>1828.02</v>
      </c>
      <c r="BG183">
        <v>0.3851</v>
      </c>
      <c r="BH183">
        <v>0.50219999999999998</v>
      </c>
      <c r="BI183">
        <v>0.20930000000000001</v>
      </c>
      <c r="BJ183">
        <v>0.21729999999999999</v>
      </c>
      <c r="BK183">
        <v>3.0200000000000001E-2</v>
      </c>
      <c r="BL183">
        <v>4.0800000000000003E-2</v>
      </c>
    </row>
    <row r="184" spans="1:64" x14ac:dyDescent="0.25">
      <c r="A184" t="s">
        <v>201</v>
      </c>
      <c r="B184">
        <v>43984</v>
      </c>
      <c r="C184">
        <v>32</v>
      </c>
      <c r="D184">
        <v>183.56</v>
      </c>
      <c r="E184" s="67">
        <v>5873.8</v>
      </c>
      <c r="F184" s="67">
        <v>5517.14</v>
      </c>
      <c r="G184">
        <v>2.6800000000000001E-2</v>
      </c>
      <c r="H184">
        <v>5.0000000000000001E-4</v>
      </c>
      <c r="I184">
        <v>2.5700000000000001E-2</v>
      </c>
      <c r="J184">
        <v>6.9999999999999999E-4</v>
      </c>
      <c r="K184">
        <v>7.4499999999999997E-2</v>
      </c>
      <c r="L184">
        <v>0.81200000000000006</v>
      </c>
      <c r="M184">
        <v>5.9700000000000003E-2</v>
      </c>
      <c r="N184">
        <v>0.437</v>
      </c>
      <c r="O184">
        <v>1.72E-2</v>
      </c>
      <c r="P184">
        <v>0.17150000000000001</v>
      </c>
      <c r="Q184" s="67">
        <v>57428</v>
      </c>
      <c r="R184">
        <v>0.20880000000000001</v>
      </c>
      <c r="S184">
        <v>0.17649999999999999</v>
      </c>
      <c r="T184">
        <v>0.61470000000000002</v>
      </c>
      <c r="U184">
        <v>17.88</v>
      </c>
      <c r="V184">
        <v>41.93</v>
      </c>
      <c r="W184" s="67">
        <v>73625.820000000007</v>
      </c>
      <c r="X184">
        <v>140.07</v>
      </c>
      <c r="Y184" s="67">
        <v>130897.7</v>
      </c>
      <c r="Z184">
        <v>0.74109999999999998</v>
      </c>
      <c r="AA184">
        <v>0.21659999999999999</v>
      </c>
      <c r="AB184">
        <v>4.24E-2</v>
      </c>
      <c r="AC184">
        <v>0.25890000000000002</v>
      </c>
      <c r="AD184">
        <v>130.9</v>
      </c>
      <c r="AE184" s="67">
        <v>4734.3900000000003</v>
      </c>
      <c r="AF184">
        <v>594.82000000000005</v>
      </c>
      <c r="AG184" s="67">
        <v>131309.45000000001</v>
      </c>
      <c r="AH184">
        <v>322</v>
      </c>
      <c r="AI184" s="67">
        <v>30915</v>
      </c>
      <c r="AJ184" s="67">
        <v>54827.71</v>
      </c>
      <c r="AK184">
        <v>58.25</v>
      </c>
      <c r="AL184">
        <v>31.98</v>
      </c>
      <c r="AM184">
        <v>46.18</v>
      </c>
      <c r="AN184">
        <v>5.3</v>
      </c>
      <c r="AO184">
        <v>0</v>
      </c>
      <c r="AP184">
        <v>0.77259999999999995</v>
      </c>
      <c r="AQ184" s="67">
        <v>1082.3499999999999</v>
      </c>
      <c r="AR184" s="67">
        <v>1866.32</v>
      </c>
      <c r="AS184" s="67">
        <v>6485.89</v>
      </c>
      <c r="AT184">
        <v>429.64</v>
      </c>
      <c r="AU184">
        <v>341.34</v>
      </c>
      <c r="AV184" s="67">
        <v>10205.56</v>
      </c>
      <c r="AW184" s="67">
        <v>4267.8900000000003</v>
      </c>
      <c r="AX184">
        <v>0.44280000000000003</v>
      </c>
      <c r="AY184" s="67">
        <v>3824.72</v>
      </c>
      <c r="AZ184">
        <v>0.39689999999999998</v>
      </c>
      <c r="BA184">
        <v>826.85</v>
      </c>
      <c r="BB184">
        <v>8.5800000000000001E-2</v>
      </c>
      <c r="BC184">
        <v>718.08</v>
      </c>
      <c r="BD184">
        <v>7.4499999999999997E-2</v>
      </c>
      <c r="BE184" s="67">
        <v>9637.5400000000009</v>
      </c>
      <c r="BF184" s="67">
        <v>2817.28</v>
      </c>
      <c r="BG184">
        <v>0.5141</v>
      </c>
      <c r="BH184">
        <v>0.54810000000000003</v>
      </c>
      <c r="BI184">
        <v>0.2019</v>
      </c>
      <c r="BJ184">
        <v>0.19359999999999999</v>
      </c>
      <c r="BK184">
        <v>3.8800000000000001E-2</v>
      </c>
      <c r="BL184">
        <v>1.7600000000000001E-2</v>
      </c>
    </row>
    <row r="185" spans="1:64" x14ac:dyDescent="0.25">
      <c r="A185" t="s">
        <v>202</v>
      </c>
      <c r="B185">
        <v>47332</v>
      </c>
      <c r="C185">
        <v>4</v>
      </c>
      <c r="D185">
        <v>386.04</v>
      </c>
      <c r="E185" s="67">
        <v>1544.15</v>
      </c>
      <c r="F185" s="67">
        <v>1434.24</v>
      </c>
      <c r="G185">
        <v>2.92E-2</v>
      </c>
      <c r="H185">
        <v>3.5000000000000001E-3</v>
      </c>
      <c r="I185">
        <v>0.44330000000000003</v>
      </c>
      <c r="J185">
        <v>0</v>
      </c>
      <c r="K185">
        <v>2.2499999999999999E-2</v>
      </c>
      <c r="L185">
        <v>0.44030000000000002</v>
      </c>
      <c r="M185">
        <v>6.1199999999999997E-2</v>
      </c>
      <c r="N185">
        <v>0.46789999999999998</v>
      </c>
      <c r="O185">
        <v>2.69E-2</v>
      </c>
      <c r="P185">
        <v>0.152</v>
      </c>
      <c r="Q185" s="67">
        <v>61411.14</v>
      </c>
      <c r="R185">
        <v>0.13270000000000001</v>
      </c>
      <c r="S185">
        <v>0.23469999999999999</v>
      </c>
      <c r="T185">
        <v>0.63270000000000004</v>
      </c>
      <c r="U185">
        <v>19.96</v>
      </c>
      <c r="V185">
        <v>9</v>
      </c>
      <c r="W185" s="67">
        <v>95242.22</v>
      </c>
      <c r="X185">
        <v>167.36</v>
      </c>
      <c r="Y185" s="67">
        <v>129031.54</v>
      </c>
      <c r="Z185">
        <v>0.83420000000000005</v>
      </c>
      <c r="AA185">
        <v>0.12609999999999999</v>
      </c>
      <c r="AB185">
        <v>3.9699999999999999E-2</v>
      </c>
      <c r="AC185">
        <v>0.1658</v>
      </c>
      <c r="AD185">
        <v>129.03</v>
      </c>
      <c r="AE185" s="67">
        <v>7777.03</v>
      </c>
      <c r="AF185" s="67">
        <v>1103.97</v>
      </c>
      <c r="AG185" s="67">
        <v>152189.42000000001</v>
      </c>
      <c r="AH185">
        <v>420</v>
      </c>
      <c r="AI185" s="67">
        <v>37657</v>
      </c>
      <c r="AJ185" s="67">
        <v>56839.61</v>
      </c>
      <c r="AK185">
        <v>93.48</v>
      </c>
      <c r="AL185">
        <v>57.58</v>
      </c>
      <c r="AM185">
        <v>67.64</v>
      </c>
      <c r="AN185">
        <v>6.51</v>
      </c>
      <c r="AO185">
        <v>0</v>
      </c>
      <c r="AP185">
        <v>1.2585999999999999</v>
      </c>
      <c r="AQ185" s="67">
        <v>1598.26</v>
      </c>
      <c r="AR185" s="67">
        <v>1615.75</v>
      </c>
      <c r="AS185" s="67">
        <v>6913.48</v>
      </c>
      <c r="AT185">
        <v>999.43</v>
      </c>
      <c r="AU185">
        <v>342.59</v>
      </c>
      <c r="AV185" s="67">
        <v>11469.53</v>
      </c>
      <c r="AW185" s="67">
        <v>4608.07</v>
      </c>
      <c r="AX185">
        <v>0.39269999999999999</v>
      </c>
      <c r="AY185" s="67">
        <v>6103.99</v>
      </c>
      <c r="AZ185">
        <v>0.5202</v>
      </c>
      <c r="BA185">
        <v>458.79</v>
      </c>
      <c r="BB185">
        <v>3.9100000000000003E-2</v>
      </c>
      <c r="BC185">
        <v>562.24</v>
      </c>
      <c r="BD185">
        <v>4.7899999999999998E-2</v>
      </c>
      <c r="BE185" s="67">
        <v>11733.09</v>
      </c>
      <c r="BF185" s="67">
        <v>3296.09</v>
      </c>
      <c r="BG185">
        <v>0.62319999999999998</v>
      </c>
      <c r="BH185">
        <v>0.55879999999999996</v>
      </c>
      <c r="BI185">
        <v>0.1726</v>
      </c>
      <c r="BJ185">
        <v>0.21959999999999999</v>
      </c>
      <c r="BK185">
        <v>3.4000000000000002E-2</v>
      </c>
      <c r="BL185">
        <v>1.4999999999999999E-2</v>
      </c>
    </row>
    <row r="186" spans="1:64" x14ac:dyDescent="0.25">
      <c r="A186" t="s">
        <v>203</v>
      </c>
      <c r="B186">
        <v>48157</v>
      </c>
      <c r="C186">
        <v>89</v>
      </c>
      <c r="D186">
        <v>18.86</v>
      </c>
      <c r="E186" s="67">
        <v>1678.11</v>
      </c>
      <c r="F186" s="67">
        <v>1748.78</v>
      </c>
      <c r="G186">
        <v>2.8E-3</v>
      </c>
      <c r="H186">
        <v>0</v>
      </c>
      <c r="I186">
        <v>2.8E-3</v>
      </c>
      <c r="J186">
        <v>8.0000000000000004E-4</v>
      </c>
      <c r="K186">
        <v>3.5900000000000001E-2</v>
      </c>
      <c r="L186">
        <v>0.92600000000000005</v>
      </c>
      <c r="M186">
        <v>3.1600000000000003E-2</v>
      </c>
      <c r="N186">
        <v>0.29049999999999998</v>
      </c>
      <c r="O186">
        <v>2.9999999999999997E-4</v>
      </c>
      <c r="P186">
        <v>0.1046</v>
      </c>
      <c r="Q186" s="67">
        <v>61430.69</v>
      </c>
      <c r="R186">
        <v>6.7299999999999999E-2</v>
      </c>
      <c r="S186">
        <v>0.14419999999999999</v>
      </c>
      <c r="T186">
        <v>0.78849999999999998</v>
      </c>
      <c r="U186">
        <v>18.48</v>
      </c>
      <c r="V186">
        <v>10.5</v>
      </c>
      <c r="W186" s="67">
        <v>77838.5</v>
      </c>
      <c r="X186">
        <v>152.29</v>
      </c>
      <c r="Y186" s="67">
        <v>174057.46</v>
      </c>
      <c r="Z186">
        <v>0.89600000000000002</v>
      </c>
      <c r="AA186">
        <v>5.7099999999999998E-2</v>
      </c>
      <c r="AB186">
        <v>4.6899999999999997E-2</v>
      </c>
      <c r="AC186">
        <v>0.104</v>
      </c>
      <c r="AD186">
        <v>174.06</v>
      </c>
      <c r="AE186" s="67">
        <v>5832.69</v>
      </c>
      <c r="AF186">
        <v>738.47</v>
      </c>
      <c r="AG186" s="67">
        <v>182847.5</v>
      </c>
      <c r="AH186">
        <v>493</v>
      </c>
      <c r="AI186" s="67">
        <v>37067</v>
      </c>
      <c r="AJ186" s="67">
        <v>56086.879999999997</v>
      </c>
      <c r="AK186">
        <v>53.47</v>
      </c>
      <c r="AL186">
        <v>32.57</v>
      </c>
      <c r="AM186">
        <v>31.82</v>
      </c>
      <c r="AN186">
        <v>2.2999999999999998</v>
      </c>
      <c r="AO186">
        <v>0</v>
      </c>
      <c r="AP186">
        <v>1.0511999999999999</v>
      </c>
      <c r="AQ186" s="67">
        <v>1536.16</v>
      </c>
      <c r="AR186" s="67">
        <v>1721.93</v>
      </c>
      <c r="AS186" s="67">
        <v>5730.18</v>
      </c>
      <c r="AT186">
        <v>673.5</v>
      </c>
      <c r="AU186">
        <v>264.19</v>
      </c>
      <c r="AV186" s="67">
        <v>9925.98</v>
      </c>
      <c r="AW186" s="67">
        <v>4507.32</v>
      </c>
      <c r="AX186">
        <v>0.42449999999999999</v>
      </c>
      <c r="AY186" s="67">
        <v>4281.91</v>
      </c>
      <c r="AZ186">
        <v>0.4032</v>
      </c>
      <c r="BA186" s="67">
        <v>1361.75</v>
      </c>
      <c r="BB186">
        <v>0.12820000000000001</v>
      </c>
      <c r="BC186">
        <v>467.6</v>
      </c>
      <c r="BD186">
        <v>4.3999999999999997E-2</v>
      </c>
      <c r="BE186" s="67">
        <v>10618.57</v>
      </c>
      <c r="BF186" s="67">
        <v>4514.97</v>
      </c>
      <c r="BG186">
        <v>0.78610000000000002</v>
      </c>
      <c r="BH186">
        <v>0.56120000000000003</v>
      </c>
      <c r="BI186">
        <v>0.20630000000000001</v>
      </c>
      <c r="BJ186">
        <v>0.1714</v>
      </c>
      <c r="BK186">
        <v>4.53E-2</v>
      </c>
      <c r="BL186">
        <v>1.5699999999999999E-2</v>
      </c>
    </row>
    <row r="187" spans="1:64" x14ac:dyDescent="0.25">
      <c r="A187" t="s">
        <v>204</v>
      </c>
      <c r="B187">
        <v>47340</v>
      </c>
      <c r="C187">
        <v>33</v>
      </c>
      <c r="D187">
        <v>222.29</v>
      </c>
      <c r="E187" s="67">
        <v>7335.73</v>
      </c>
      <c r="F187" s="67">
        <v>7202.76</v>
      </c>
      <c r="G187">
        <v>2.46E-2</v>
      </c>
      <c r="H187">
        <v>1E-4</v>
      </c>
      <c r="I187">
        <v>1.49E-2</v>
      </c>
      <c r="J187">
        <v>2.9999999999999997E-4</v>
      </c>
      <c r="K187">
        <v>2.3199999999999998E-2</v>
      </c>
      <c r="L187">
        <v>0.90359999999999996</v>
      </c>
      <c r="M187">
        <v>3.3300000000000003E-2</v>
      </c>
      <c r="N187">
        <v>0.14630000000000001</v>
      </c>
      <c r="O187">
        <v>1.17E-2</v>
      </c>
      <c r="P187">
        <v>9.1899999999999996E-2</v>
      </c>
      <c r="Q187" s="67">
        <v>64129.96</v>
      </c>
      <c r="R187">
        <v>0.188</v>
      </c>
      <c r="S187">
        <v>0.16450000000000001</v>
      </c>
      <c r="T187">
        <v>0.64739999999999998</v>
      </c>
      <c r="U187">
        <v>19.97</v>
      </c>
      <c r="V187">
        <v>47.21</v>
      </c>
      <c r="W187" s="67">
        <v>81457.81</v>
      </c>
      <c r="X187">
        <v>153.9</v>
      </c>
      <c r="Y187" s="67">
        <v>170224.14</v>
      </c>
      <c r="Z187">
        <v>0.88660000000000005</v>
      </c>
      <c r="AA187">
        <v>9.0800000000000006E-2</v>
      </c>
      <c r="AB187">
        <v>2.2599999999999999E-2</v>
      </c>
      <c r="AC187">
        <v>0.1134</v>
      </c>
      <c r="AD187">
        <v>170.22</v>
      </c>
      <c r="AE187" s="67">
        <v>6816.2</v>
      </c>
      <c r="AF187">
        <v>818.1</v>
      </c>
      <c r="AG187" s="67">
        <v>195041.09</v>
      </c>
      <c r="AH187">
        <v>519</v>
      </c>
      <c r="AI187" s="67">
        <v>52634</v>
      </c>
      <c r="AJ187" s="67">
        <v>107645.26</v>
      </c>
      <c r="AK187">
        <v>66.56</v>
      </c>
      <c r="AL187">
        <v>38.479999999999997</v>
      </c>
      <c r="AM187">
        <v>48.7</v>
      </c>
      <c r="AN187">
        <v>5.33</v>
      </c>
      <c r="AO187">
        <v>0</v>
      </c>
      <c r="AP187">
        <v>0.51590000000000003</v>
      </c>
      <c r="AQ187" s="67">
        <v>1197.73</v>
      </c>
      <c r="AR187" s="67">
        <v>1593.78</v>
      </c>
      <c r="AS187" s="67">
        <v>6083.18</v>
      </c>
      <c r="AT187">
        <v>683.49</v>
      </c>
      <c r="AU187">
        <v>443.72</v>
      </c>
      <c r="AV187" s="67">
        <v>10001.91</v>
      </c>
      <c r="AW187" s="67">
        <v>3094.21</v>
      </c>
      <c r="AX187">
        <v>0.30909999999999999</v>
      </c>
      <c r="AY187" s="67">
        <v>5151.1899999999996</v>
      </c>
      <c r="AZ187">
        <v>0.51459999999999995</v>
      </c>
      <c r="BA187" s="67">
        <v>1429.15</v>
      </c>
      <c r="BB187">
        <v>0.14280000000000001</v>
      </c>
      <c r="BC187">
        <v>336.13</v>
      </c>
      <c r="BD187">
        <v>3.3599999999999998E-2</v>
      </c>
      <c r="BE187" s="67">
        <v>10010.68</v>
      </c>
      <c r="BF187" s="67">
        <v>2234.38</v>
      </c>
      <c r="BG187">
        <v>0.1812</v>
      </c>
      <c r="BH187">
        <v>0.61799999999999999</v>
      </c>
      <c r="BI187">
        <v>0.21970000000000001</v>
      </c>
      <c r="BJ187">
        <v>0.1037</v>
      </c>
      <c r="BK187">
        <v>4.1099999999999998E-2</v>
      </c>
      <c r="BL187">
        <v>1.7600000000000001E-2</v>
      </c>
    </row>
    <row r="188" spans="1:64" x14ac:dyDescent="0.25">
      <c r="A188" t="s">
        <v>205</v>
      </c>
      <c r="B188">
        <v>50484</v>
      </c>
      <c r="C188">
        <v>136</v>
      </c>
      <c r="D188">
        <v>7.17</v>
      </c>
      <c r="E188">
        <v>974.66</v>
      </c>
      <c r="F188">
        <v>913.2</v>
      </c>
      <c r="G188">
        <v>0</v>
      </c>
      <c r="H188">
        <v>3.0000000000000001E-3</v>
      </c>
      <c r="I188">
        <v>5.4999999999999997E-3</v>
      </c>
      <c r="J188">
        <v>2.5000000000000001E-3</v>
      </c>
      <c r="K188">
        <v>5.5999999999999999E-3</v>
      </c>
      <c r="L188">
        <v>0.97929999999999995</v>
      </c>
      <c r="M188">
        <v>4.1000000000000003E-3</v>
      </c>
      <c r="N188">
        <v>0.47749999999999998</v>
      </c>
      <c r="O188">
        <v>0</v>
      </c>
      <c r="P188">
        <v>0.184</v>
      </c>
      <c r="Q188" s="67">
        <v>48528.25</v>
      </c>
      <c r="R188">
        <v>0.2535</v>
      </c>
      <c r="S188">
        <v>7.0400000000000004E-2</v>
      </c>
      <c r="T188">
        <v>0.67610000000000003</v>
      </c>
      <c r="U188">
        <v>18.600000000000001</v>
      </c>
      <c r="V188">
        <v>11</v>
      </c>
      <c r="W188" s="67">
        <v>58407.27</v>
      </c>
      <c r="X188">
        <v>81.89</v>
      </c>
      <c r="Y188" s="67">
        <v>197406.06</v>
      </c>
      <c r="Z188">
        <v>0.42180000000000001</v>
      </c>
      <c r="AA188">
        <v>0.12559999999999999</v>
      </c>
      <c r="AB188">
        <v>0.4526</v>
      </c>
      <c r="AC188">
        <v>0.57820000000000005</v>
      </c>
      <c r="AD188">
        <v>197.41</v>
      </c>
      <c r="AE188" s="67">
        <v>6739.69</v>
      </c>
      <c r="AF188">
        <v>283.54000000000002</v>
      </c>
      <c r="AG188" s="67">
        <v>146697.69</v>
      </c>
      <c r="AH188">
        <v>403</v>
      </c>
      <c r="AI188" s="67">
        <v>29816</v>
      </c>
      <c r="AJ188" s="67">
        <v>51948.09</v>
      </c>
      <c r="AK188">
        <v>44.62</v>
      </c>
      <c r="AL188">
        <v>23.8</v>
      </c>
      <c r="AM188">
        <v>31.1</v>
      </c>
      <c r="AN188">
        <v>3.6</v>
      </c>
      <c r="AO188">
        <v>0</v>
      </c>
      <c r="AP188">
        <v>0.64280000000000004</v>
      </c>
      <c r="AQ188" s="67">
        <v>1975.95</v>
      </c>
      <c r="AR188" s="67">
        <v>2411.29</v>
      </c>
      <c r="AS188" s="67">
        <v>6228.74</v>
      </c>
      <c r="AT188">
        <v>416.64</v>
      </c>
      <c r="AU188">
        <v>373.87</v>
      </c>
      <c r="AV188" s="67">
        <v>11406.55</v>
      </c>
      <c r="AW188" s="67">
        <v>5005.63</v>
      </c>
      <c r="AX188">
        <v>0.39750000000000002</v>
      </c>
      <c r="AY188" s="67">
        <v>5596.96</v>
      </c>
      <c r="AZ188">
        <v>0.44450000000000001</v>
      </c>
      <c r="BA188">
        <v>961.46</v>
      </c>
      <c r="BB188">
        <v>7.6399999999999996E-2</v>
      </c>
      <c r="BC188" s="67">
        <v>1028.3</v>
      </c>
      <c r="BD188">
        <v>8.1699999999999995E-2</v>
      </c>
      <c r="BE188" s="67">
        <v>12592.34</v>
      </c>
      <c r="BF188" s="67">
        <v>4268.16</v>
      </c>
      <c r="BG188">
        <v>0.95499999999999996</v>
      </c>
      <c r="BH188">
        <v>0.53369999999999995</v>
      </c>
      <c r="BI188">
        <v>0.2167</v>
      </c>
      <c r="BJ188">
        <v>0.1706</v>
      </c>
      <c r="BK188">
        <v>5.4699999999999999E-2</v>
      </c>
      <c r="BL188">
        <v>2.4299999999999999E-2</v>
      </c>
    </row>
    <row r="189" spans="1:64" x14ac:dyDescent="0.25">
      <c r="A189" t="s">
        <v>206</v>
      </c>
      <c r="B189">
        <v>49783</v>
      </c>
      <c r="C189">
        <v>45</v>
      </c>
      <c r="D189">
        <v>18.59</v>
      </c>
      <c r="E189">
        <v>836.5</v>
      </c>
      <c r="F189">
        <v>825.92</v>
      </c>
      <c r="G189">
        <v>3.0000000000000001E-3</v>
      </c>
      <c r="H189">
        <v>0</v>
      </c>
      <c r="I189">
        <v>2.3999999999999998E-3</v>
      </c>
      <c r="J189">
        <v>0</v>
      </c>
      <c r="K189">
        <v>9.7000000000000003E-3</v>
      </c>
      <c r="L189">
        <v>0.98360000000000003</v>
      </c>
      <c r="M189">
        <v>1.1999999999999999E-3</v>
      </c>
      <c r="N189">
        <v>8.1100000000000005E-2</v>
      </c>
      <c r="O189">
        <v>0</v>
      </c>
      <c r="P189">
        <v>0.15010000000000001</v>
      </c>
      <c r="Q189" s="67">
        <v>55183.55</v>
      </c>
      <c r="R189">
        <v>0.16389999999999999</v>
      </c>
      <c r="S189">
        <v>0.18029999999999999</v>
      </c>
      <c r="T189">
        <v>0.65569999999999995</v>
      </c>
      <c r="U189">
        <v>17.920000000000002</v>
      </c>
      <c r="V189">
        <v>5.29</v>
      </c>
      <c r="W189" s="67">
        <v>72021.929999999993</v>
      </c>
      <c r="X189">
        <v>149.94999999999999</v>
      </c>
      <c r="Y189" s="67">
        <v>111754.02</v>
      </c>
      <c r="Z189">
        <v>0.88990000000000002</v>
      </c>
      <c r="AA189">
        <v>8.5800000000000001E-2</v>
      </c>
      <c r="AB189">
        <v>2.4299999999999999E-2</v>
      </c>
      <c r="AC189">
        <v>0.1101</v>
      </c>
      <c r="AD189">
        <v>111.75</v>
      </c>
      <c r="AE189" s="67">
        <v>2622.91</v>
      </c>
      <c r="AF189">
        <v>419.39</v>
      </c>
      <c r="AG189" s="67">
        <v>111587.12</v>
      </c>
      <c r="AH189">
        <v>217</v>
      </c>
      <c r="AI189" s="67">
        <v>39358</v>
      </c>
      <c r="AJ189" s="67">
        <v>61558.46</v>
      </c>
      <c r="AK189">
        <v>41.9</v>
      </c>
      <c r="AL189">
        <v>22.56</v>
      </c>
      <c r="AM189">
        <v>27.72</v>
      </c>
      <c r="AN189">
        <v>5.6</v>
      </c>
      <c r="AO189" s="67">
        <v>2134.2800000000002</v>
      </c>
      <c r="AP189">
        <v>1.2159</v>
      </c>
      <c r="AQ189" s="67">
        <v>1326</v>
      </c>
      <c r="AR189" s="67">
        <v>1649.9</v>
      </c>
      <c r="AS189" s="67">
        <v>5550.59</v>
      </c>
      <c r="AT189">
        <v>544.64</v>
      </c>
      <c r="AU189">
        <v>319.82</v>
      </c>
      <c r="AV189" s="67">
        <v>9390.9699999999993</v>
      </c>
      <c r="AW189" s="67">
        <v>4696.21</v>
      </c>
      <c r="AX189">
        <v>0.46850000000000003</v>
      </c>
      <c r="AY189" s="67">
        <v>4193.32</v>
      </c>
      <c r="AZ189">
        <v>0.41830000000000001</v>
      </c>
      <c r="BA189">
        <v>721.59</v>
      </c>
      <c r="BB189">
        <v>7.1999999999999995E-2</v>
      </c>
      <c r="BC189">
        <v>413.31</v>
      </c>
      <c r="BD189">
        <v>4.1200000000000001E-2</v>
      </c>
      <c r="BE189" s="67">
        <v>10024.43</v>
      </c>
      <c r="BF189" s="67">
        <v>4393.24</v>
      </c>
      <c r="BG189">
        <v>0.89590000000000003</v>
      </c>
      <c r="BH189">
        <v>0.56769999999999998</v>
      </c>
      <c r="BI189">
        <v>0.2195</v>
      </c>
      <c r="BJ189">
        <v>0.151</v>
      </c>
      <c r="BK189">
        <v>4.1399999999999999E-2</v>
      </c>
      <c r="BL189">
        <v>2.0400000000000001E-2</v>
      </c>
    </row>
    <row r="190" spans="1:64" x14ac:dyDescent="0.25">
      <c r="A190" t="s">
        <v>207</v>
      </c>
      <c r="B190">
        <v>48595</v>
      </c>
      <c r="C190">
        <v>61</v>
      </c>
      <c r="D190">
        <v>15.28</v>
      </c>
      <c r="E190">
        <v>931.93</v>
      </c>
      <c r="F190">
        <v>931.79</v>
      </c>
      <c r="G190">
        <v>3.2000000000000002E-3</v>
      </c>
      <c r="H190">
        <v>1.1299999999999999E-2</v>
      </c>
      <c r="I190">
        <v>3.0000000000000001E-3</v>
      </c>
      <c r="J190">
        <v>0</v>
      </c>
      <c r="K190">
        <v>1.9099999999999999E-2</v>
      </c>
      <c r="L190">
        <v>0.95579999999999998</v>
      </c>
      <c r="M190">
        <v>7.4999999999999997E-3</v>
      </c>
      <c r="N190">
        <v>0.1749</v>
      </c>
      <c r="O190">
        <v>5.4000000000000003E-3</v>
      </c>
      <c r="P190">
        <v>0.1116</v>
      </c>
      <c r="Q190" s="67">
        <v>49511.24</v>
      </c>
      <c r="R190">
        <v>0.27779999999999999</v>
      </c>
      <c r="S190">
        <v>0.15279999999999999</v>
      </c>
      <c r="T190">
        <v>0.56940000000000002</v>
      </c>
      <c r="U190">
        <v>16.399999999999999</v>
      </c>
      <c r="V190">
        <v>6</v>
      </c>
      <c r="W190" s="67">
        <v>72108.17</v>
      </c>
      <c r="X190">
        <v>155.32</v>
      </c>
      <c r="Y190" s="67">
        <v>102528.44</v>
      </c>
      <c r="Z190">
        <v>0.86909999999999998</v>
      </c>
      <c r="AA190">
        <v>9.5899999999999999E-2</v>
      </c>
      <c r="AB190">
        <v>3.49E-2</v>
      </c>
      <c r="AC190">
        <v>0.13089999999999999</v>
      </c>
      <c r="AD190">
        <v>102.53</v>
      </c>
      <c r="AE190" s="67">
        <v>2082.29</v>
      </c>
      <c r="AF190">
        <v>305.89</v>
      </c>
      <c r="AG190" s="67">
        <v>96155.07</v>
      </c>
      <c r="AH190">
        <v>130</v>
      </c>
      <c r="AI190" s="67">
        <v>37181</v>
      </c>
      <c r="AJ190" s="67">
        <v>67044.08</v>
      </c>
      <c r="AK190">
        <v>27.78</v>
      </c>
      <c r="AL190">
        <v>19.96</v>
      </c>
      <c r="AM190">
        <v>20.73</v>
      </c>
      <c r="AN190">
        <v>5.3</v>
      </c>
      <c r="AO190" s="67">
        <v>1996.79</v>
      </c>
      <c r="AP190">
        <v>1.1720999999999999</v>
      </c>
      <c r="AQ190" s="67">
        <v>1131.8399999999999</v>
      </c>
      <c r="AR190" s="67">
        <v>1600.83</v>
      </c>
      <c r="AS190" s="67">
        <v>7324.17</v>
      </c>
      <c r="AT190">
        <v>306.91000000000003</v>
      </c>
      <c r="AU190">
        <v>230.64</v>
      </c>
      <c r="AV190" s="67">
        <v>10594.38</v>
      </c>
      <c r="AW190" s="67">
        <v>5110.01</v>
      </c>
      <c r="AX190">
        <v>0.50419999999999998</v>
      </c>
      <c r="AY190" s="67">
        <v>3637.07</v>
      </c>
      <c r="AZ190">
        <v>0.35880000000000001</v>
      </c>
      <c r="BA190">
        <v>968.94</v>
      </c>
      <c r="BB190">
        <v>9.5600000000000004E-2</v>
      </c>
      <c r="BC190">
        <v>419.36</v>
      </c>
      <c r="BD190">
        <v>4.1399999999999999E-2</v>
      </c>
      <c r="BE190" s="67">
        <v>10135.379999999999</v>
      </c>
      <c r="BF190" s="67">
        <v>4846.7700000000004</v>
      </c>
      <c r="BG190">
        <v>0.99619999999999997</v>
      </c>
      <c r="BH190">
        <v>0.55320000000000003</v>
      </c>
      <c r="BI190">
        <v>0.25080000000000002</v>
      </c>
      <c r="BJ190">
        <v>8.9700000000000002E-2</v>
      </c>
      <c r="BK190">
        <v>3.4500000000000003E-2</v>
      </c>
      <c r="BL190">
        <v>7.17E-2</v>
      </c>
    </row>
    <row r="191" spans="1:64" x14ac:dyDescent="0.25">
      <c r="A191" t="s">
        <v>208</v>
      </c>
      <c r="B191">
        <v>43992</v>
      </c>
      <c r="C191">
        <v>22</v>
      </c>
      <c r="D191">
        <v>100.76</v>
      </c>
      <c r="E191" s="67">
        <v>2216.8000000000002</v>
      </c>
      <c r="F191" s="67">
        <v>1803.08</v>
      </c>
      <c r="G191">
        <v>6.3E-3</v>
      </c>
      <c r="H191">
        <v>0</v>
      </c>
      <c r="I191">
        <v>4.7199999999999999E-2</v>
      </c>
      <c r="J191">
        <v>5.9999999999999995E-4</v>
      </c>
      <c r="K191">
        <v>0.17530000000000001</v>
      </c>
      <c r="L191">
        <v>0.60150000000000003</v>
      </c>
      <c r="M191">
        <v>0.16919999999999999</v>
      </c>
      <c r="N191">
        <v>0.75760000000000005</v>
      </c>
      <c r="O191">
        <v>1.34E-2</v>
      </c>
      <c r="P191">
        <v>0.14810000000000001</v>
      </c>
      <c r="Q191" s="67">
        <v>49945.39</v>
      </c>
      <c r="R191">
        <v>0.2326</v>
      </c>
      <c r="S191">
        <v>0.17829999999999999</v>
      </c>
      <c r="T191">
        <v>0.58909999999999996</v>
      </c>
      <c r="U191">
        <v>16.21</v>
      </c>
      <c r="V191">
        <v>19.5</v>
      </c>
      <c r="W191" s="67">
        <v>57591.15</v>
      </c>
      <c r="X191">
        <v>109.84</v>
      </c>
      <c r="Y191" s="67">
        <v>77235.520000000004</v>
      </c>
      <c r="Z191">
        <v>0.6996</v>
      </c>
      <c r="AA191">
        <v>0.24199999999999999</v>
      </c>
      <c r="AB191">
        <v>5.8400000000000001E-2</v>
      </c>
      <c r="AC191">
        <v>0.3004</v>
      </c>
      <c r="AD191">
        <v>77.239999999999995</v>
      </c>
      <c r="AE191" s="67">
        <v>3361.97</v>
      </c>
      <c r="AF191">
        <v>459.47</v>
      </c>
      <c r="AG191" s="67">
        <v>78402.52</v>
      </c>
      <c r="AH191">
        <v>64</v>
      </c>
      <c r="AI191" s="67">
        <v>24087</v>
      </c>
      <c r="AJ191" s="67">
        <v>35222.75</v>
      </c>
      <c r="AK191">
        <v>55.88</v>
      </c>
      <c r="AL191">
        <v>40</v>
      </c>
      <c r="AM191">
        <v>50.75</v>
      </c>
      <c r="AN191">
        <v>3.3</v>
      </c>
      <c r="AO191">
        <v>0</v>
      </c>
      <c r="AP191">
        <v>1.3121</v>
      </c>
      <c r="AQ191" s="67">
        <v>1494.67</v>
      </c>
      <c r="AR191" s="67">
        <v>2242.88</v>
      </c>
      <c r="AS191" s="67">
        <v>6007.78</v>
      </c>
      <c r="AT191">
        <v>591.91999999999996</v>
      </c>
      <c r="AU191">
        <v>624.26</v>
      </c>
      <c r="AV191" s="67">
        <v>10961.54</v>
      </c>
      <c r="AW191" s="67">
        <v>6624.74</v>
      </c>
      <c r="AX191">
        <v>0.57979999999999998</v>
      </c>
      <c r="AY191" s="67">
        <v>3184.16</v>
      </c>
      <c r="AZ191">
        <v>0.2787</v>
      </c>
      <c r="BA191">
        <v>366.47</v>
      </c>
      <c r="BB191">
        <v>3.2099999999999997E-2</v>
      </c>
      <c r="BC191" s="67">
        <v>1250.32</v>
      </c>
      <c r="BD191">
        <v>0.1094</v>
      </c>
      <c r="BE191" s="67">
        <v>11425.69</v>
      </c>
      <c r="BF191" s="67">
        <v>3847.71</v>
      </c>
      <c r="BG191">
        <v>1.8445</v>
      </c>
      <c r="BH191">
        <v>0.46129999999999999</v>
      </c>
      <c r="BI191">
        <v>0.21820000000000001</v>
      </c>
      <c r="BJ191">
        <v>0.27450000000000002</v>
      </c>
      <c r="BK191">
        <v>3.4000000000000002E-2</v>
      </c>
      <c r="BL191">
        <v>1.1900000000000001E-2</v>
      </c>
    </row>
    <row r="192" spans="1:64" x14ac:dyDescent="0.25">
      <c r="A192" t="s">
        <v>209</v>
      </c>
      <c r="B192">
        <v>44008</v>
      </c>
      <c r="C192">
        <v>24</v>
      </c>
      <c r="D192">
        <v>124.84</v>
      </c>
      <c r="E192" s="67">
        <v>2996.25</v>
      </c>
      <c r="F192" s="67">
        <v>2925.45</v>
      </c>
      <c r="G192">
        <v>5.8999999999999999E-3</v>
      </c>
      <c r="H192">
        <v>6.9999999999999999E-4</v>
      </c>
      <c r="I192">
        <v>8.6999999999999994E-3</v>
      </c>
      <c r="J192">
        <v>1E-3</v>
      </c>
      <c r="K192">
        <v>1.15E-2</v>
      </c>
      <c r="L192">
        <v>0.94779999999999998</v>
      </c>
      <c r="M192">
        <v>2.4400000000000002E-2</v>
      </c>
      <c r="N192">
        <v>0.47760000000000002</v>
      </c>
      <c r="O192">
        <v>3.8E-3</v>
      </c>
      <c r="P192">
        <v>0.17469999999999999</v>
      </c>
      <c r="Q192" s="67">
        <v>55921.3</v>
      </c>
      <c r="R192">
        <v>0.33939999999999998</v>
      </c>
      <c r="S192">
        <v>0.15140000000000001</v>
      </c>
      <c r="T192">
        <v>0.50919999999999999</v>
      </c>
      <c r="U192">
        <v>18.68</v>
      </c>
      <c r="V192">
        <v>23</v>
      </c>
      <c r="W192" s="67">
        <v>78076.649999999994</v>
      </c>
      <c r="X192">
        <v>125.57</v>
      </c>
      <c r="Y192" s="67">
        <v>131147.14000000001</v>
      </c>
      <c r="Z192">
        <v>0.6381</v>
      </c>
      <c r="AA192">
        <v>0.3054</v>
      </c>
      <c r="AB192">
        <v>5.6500000000000002E-2</v>
      </c>
      <c r="AC192">
        <v>0.3619</v>
      </c>
      <c r="AD192">
        <v>131.15</v>
      </c>
      <c r="AE192" s="67">
        <v>4656.83</v>
      </c>
      <c r="AF192">
        <v>480.66</v>
      </c>
      <c r="AG192" s="67">
        <v>152945.69</v>
      </c>
      <c r="AH192">
        <v>424</v>
      </c>
      <c r="AI192" s="67">
        <v>30259</v>
      </c>
      <c r="AJ192" s="67">
        <v>42982.76</v>
      </c>
      <c r="AK192">
        <v>61.05</v>
      </c>
      <c r="AL192">
        <v>34.4</v>
      </c>
      <c r="AM192">
        <v>33.1</v>
      </c>
      <c r="AN192">
        <v>3</v>
      </c>
      <c r="AO192">
        <v>0</v>
      </c>
      <c r="AP192">
        <v>1.1059000000000001</v>
      </c>
      <c r="AQ192" s="67">
        <v>1293.71</v>
      </c>
      <c r="AR192" s="67">
        <v>1568.01</v>
      </c>
      <c r="AS192" s="67">
        <v>6320.45</v>
      </c>
      <c r="AT192">
        <v>662.47</v>
      </c>
      <c r="AU192">
        <v>139.01</v>
      </c>
      <c r="AV192" s="67">
        <v>9983.64</v>
      </c>
      <c r="AW192" s="67">
        <v>4303.34</v>
      </c>
      <c r="AX192">
        <v>0.46949999999999997</v>
      </c>
      <c r="AY192" s="67">
        <v>3423.32</v>
      </c>
      <c r="AZ192">
        <v>0.3735</v>
      </c>
      <c r="BA192">
        <v>766.81</v>
      </c>
      <c r="BB192">
        <v>8.3699999999999997E-2</v>
      </c>
      <c r="BC192">
        <v>673.07</v>
      </c>
      <c r="BD192">
        <v>7.3400000000000007E-2</v>
      </c>
      <c r="BE192" s="67">
        <v>9166.5400000000009</v>
      </c>
      <c r="BF192" s="67">
        <v>2982.76</v>
      </c>
      <c r="BG192">
        <v>0.98860000000000003</v>
      </c>
      <c r="BH192">
        <v>0.56010000000000004</v>
      </c>
      <c r="BI192">
        <v>0.2114</v>
      </c>
      <c r="BJ192">
        <v>0.1847</v>
      </c>
      <c r="BK192">
        <v>3.0800000000000001E-2</v>
      </c>
      <c r="BL192">
        <v>1.2999999999999999E-2</v>
      </c>
    </row>
    <row r="193" spans="1:64" x14ac:dyDescent="0.25">
      <c r="A193" t="s">
        <v>210</v>
      </c>
      <c r="B193">
        <v>48843</v>
      </c>
      <c r="C193">
        <v>191</v>
      </c>
      <c r="D193">
        <v>11.5</v>
      </c>
      <c r="E193" s="67">
        <v>2195.8200000000002</v>
      </c>
      <c r="F193" s="67">
        <v>2043.99</v>
      </c>
      <c r="G193">
        <v>2.3999999999999998E-3</v>
      </c>
      <c r="H193">
        <v>1E-3</v>
      </c>
      <c r="I193">
        <v>7.7999999999999996E-3</v>
      </c>
      <c r="J193">
        <v>2E-3</v>
      </c>
      <c r="K193">
        <v>2.2000000000000001E-3</v>
      </c>
      <c r="L193">
        <v>0.96489999999999998</v>
      </c>
      <c r="M193">
        <v>1.9699999999999999E-2</v>
      </c>
      <c r="N193">
        <v>0.53859999999999997</v>
      </c>
      <c r="O193">
        <v>0</v>
      </c>
      <c r="P193">
        <v>0.12870000000000001</v>
      </c>
      <c r="Q193" s="67">
        <v>53745.66</v>
      </c>
      <c r="R193">
        <v>0.1893</v>
      </c>
      <c r="S193">
        <v>0.1953</v>
      </c>
      <c r="T193">
        <v>0.61539999999999995</v>
      </c>
      <c r="U193">
        <v>17.510000000000002</v>
      </c>
      <c r="V193">
        <v>14.31</v>
      </c>
      <c r="W193" s="67">
        <v>70056</v>
      </c>
      <c r="X193">
        <v>146.01</v>
      </c>
      <c r="Y193" s="67">
        <v>132795.62</v>
      </c>
      <c r="Z193">
        <v>0.57679999999999998</v>
      </c>
      <c r="AA193">
        <v>5.5100000000000003E-2</v>
      </c>
      <c r="AB193">
        <v>0.36809999999999998</v>
      </c>
      <c r="AC193">
        <v>0.42320000000000002</v>
      </c>
      <c r="AD193">
        <v>132.80000000000001</v>
      </c>
      <c r="AE193" s="67">
        <v>3600.82</v>
      </c>
      <c r="AF193">
        <v>272.44</v>
      </c>
      <c r="AG193" s="67">
        <v>113645.7</v>
      </c>
      <c r="AH193">
        <v>231</v>
      </c>
      <c r="AI193" s="67">
        <v>29286</v>
      </c>
      <c r="AJ193" s="67">
        <v>41405.199999999997</v>
      </c>
      <c r="AK193">
        <v>35.090000000000003</v>
      </c>
      <c r="AL193">
        <v>22.31</v>
      </c>
      <c r="AM193">
        <v>24.15</v>
      </c>
      <c r="AN193">
        <v>4.55</v>
      </c>
      <c r="AO193">
        <v>0</v>
      </c>
      <c r="AP193">
        <v>0.85599999999999998</v>
      </c>
      <c r="AQ193" s="67">
        <v>1120.02</v>
      </c>
      <c r="AR193" s="67">
        <v>2392.0500000000002</v>
      </c>
      <c r="AS193" s="67">
        <v>6695.31</v>
      </c>
      <c r="AT193">
        <v>396.94</v>
      </c>
      <c r="AU193">
        <v>465.13</v>
      </c>
      <c r="AV193" s="67">
        <v>11069.45</v>
      </c>
      <c r="AW193" s="67">
        <v>6322</v>
      </c>
      <c r="AX193">
        <v>0.54479999999999995</v>
      </c>
      <c r="AY193" s="67">
        <v>3163.19</v>
      </c>
      <c r="AZ193">
        <v>0.27260000000000001</v>
      </c>
      <c r="BA193">
        <v>876.65</v>
      </c>
      <c r="BB193">
        <v>7.5499999999999998E-2</v>
      </c>
      <c r="BC193" s="67">
        <v>1242.47</v>
      </c>
      <c r="BD193">
        <v>0.1071</v>
      </c>
      <c r="BE193" s="67">
        <v>11604.32</v>
      </c>
      <c r="BF193" s="67">
        <v>5234.25</v>
      </c>
      <c r="BG193">
        <v>2.1297999999999999</v>
      </c>
      <c r="BH193">
        <v>0.55940000000000001</v>
      </c>
      <c r="BI193">
        <v>0.2019</v>
      </c>
      <c r="BJ193">
        <v>0.1898</v>
      </c>
      <c r="BK193">
        <v>3.9399999999999998E-2</v>
      </c>
      <c r="BL193">
        <v>9.5999999999999992E-3</v>
      </c>
    </row>
    <row r="194" spans="1:64" x14ac:dyDescent="0.25">
      <c r="A194" t="s">
        <v>211</v>
      </c>
      <c r="B194">
        <v>46649</v>
      </c>
      <c r="C194">
        <v>63</v>
      </c>
      <c r="D194">
        <v>9.25</v>
      </c>
      <c r="E194">
        <v>582.52</v>
      </c>
      <c r="F194">
        <v>736.76</v>
      </c>
      <c r="G194">
        <v>6.7999999999999996E-3</v>
      </c>
      <c r="H194">
        <v>0</v>
      </c>
      <c r="I194">
        <v>3.0999999999999999E-3</v>
      </c>
      <c r="J194">
        <v>1.4E-3</v>
      </c>
      <c r="K194">
        <v>6.7999999999999996E-3</v>
      </c>
      <c r="L194">
        <v>0.95469999999999999</v>
      </c>
      <c r="M194">
        <v>2.7199999999999998E-2</v>
      </c>
      <c r="N194">
        <v>0.21060000000000001</v>
      </c>
      <c r="O194">
        <v>3.2000000000000002E-3</v>
      </c>
      <c r="P194">
        <v>9.5100000000000004E-2</v>
      </c>
      <c r="Q194" s="67">
        <v>50135.83</v>
      </c>
      <c r="R194">
        <v>0.1111</v>
      </c>
      <c r="S194">
        <v>0.35560000000000003</v>
      </c>
      <c r="T194">
        <v>0.5333</v>
      </c>
      <c r="U194">
        <v>20.69</v>
      </c>
      <c r="V194">
        <v>6.2</v>
      </c>
      <c r="W194" s="67">
        <v>65217.1</v>
      </c>
      <c r="X194">
        <v>89.49</v>
      </c>
      <c r="Y194" s="67">
        <v>122582.59</v>
      </c>
      <c r="Z194">
        <v>0.9587</v>
      </c>
      <c r="AA194">
        <v>1.11E-2</v>
      </c>
      <c r="AB194">
        <v>3.0200000000000001E-2</v>
      </c>
      <c r="AC194">
        <v>4.1300000000000003E-2</v>
      </c>
      <c r="AD194">
        <v>122.58</v>
      </c>
      <c r="AE194" s="67">
        <v>2794.91</v>
      </c>
      <c r="AF194">
        <v>472.47</v>
      </c>
      <c r="AG194" s="67">
        <v>93637.25</v>
      </c>
      <c r="AH194">
        <v>124</v>
      </c>
      <c r="AI194" s="67">
        <v>35470</v>
      </c>
      <c r="AJ194" s="67">
        <v>52393.33</v>
      </c>
      <c r="AK194">
        <v>33.729999999999997</v>
      </c>
      <c r="AL194">
        <v>22.45</v>
      </c>
      <c r="AM194">
        <v>23.67</v>
      </c>
      <c r="AN194">
        <v>4.9000000000000004</v>
      </c>
      <c r="AO194" s="67">
        <v>1031.23</v>
      </c>
      <c r="AP194">
        <v>1.1196999999999999</v>
      </c>
      <c r="AQ194" s="67">
        <v>1344.31</v>
      </c>
      <c r="AR194" s="67">
        <v>1581.33</v>
      </c>
      <c r="AS194" s="67">
        <v>4685.3900000000003</v>
      </c>
      <c r="AT194">
        <v>311</v>
      </c>
      <c r="AU194">
        <v>312.33</v>
      </c>
      <c r="AV194" s="67">
        <v>8234.3700000000008</v>
      </c>
      <c r="AW194" s="67">
        <v>4321.99</v>
      </c>
      <c r="AX194">
        <v>0.45569999999999999</v>
      </c>
      <c r="AY194" s="67">
        <v>2565.7600000000002</v>
      </c>
      <c r="AZ194">
        <v>0.27050000000000002</v>
      </c>
      <c r="BA194" s="67">
        <v>2181.25</v>
      </c>
      <c r="BB194">
        <v>0.23</v>
      </c>
      <c r="BC194">
        <v>415.39</v>
      </c>
      <c r="BD194">
        <v>4.3799999999999999E-2</v>
      </c>
      <c r="BE194" s="67">
        <v>9484.3799999999992</v>
      </c>
      <c r="BF194" s="67">
        <v>6484.42</v>
      </c>
      <c r="BG194">
        <v>1.6468</v>
      </c>
      <c r="BH194">
        <v>0.5363</v>
      </c>
      <c r="BI194">
        <v>0.18679999999999999</v>
      </c>
      <c r="BJ194">
        <v>0.20699999999999999</v>
      </c>
      <c r="BK194">
        <v>5.3499999999999999E-2</v>
      </c>
      <c r="BL194">
        <v>1.6500000000000001E-2</v>
      </c>
    </row>
    <row r="195" spans="1:64" x14ac:dyDescent="0.25">
      <c r="A195" t="s">
        <v>212</v>
      </c>
      <c r="B195">
        <v>47852</v>
      </c>
      <c r="C195">
        <v>83</v>
      </c>
      <c r="D195">
        <v>13.5</v>
      </c>
      <c r="E195" s="67">
        <v>1120.42</v>
      </c>
      <c r="F195" s="67">
        <v>1213.31</v>
      </c>
      <c r="G195">
        <v>0</v>
      </c>
      <c r="H195">
        <v>0</v>
      </c>
      <c r="I195">
        <v>0</v>
      </c>
      <c r="J195">
        <v>7.9000000000000008E-3</v>
      </c>
      <c r="K195">
        <v>2.58E-2</v>
      </c>
      <c r="L195">
        <v>0.94940000000000002</v>
      </c>
      <c r="M195">
        <v>1.6799999999999999E-2</v>
      </c>
      <c r="N195">
        <v>0.38059999999999999</v>
      </c>
      <c r="O195">
        <v>0</v>
      </c>
      <c r="P195">
        <v>0.1739</v>
      </c>
      <c r="Q195" s="67">
        <v>49468.37</v>
      </c>
      <c r="R195">
        <v>0.27160000000000001</v>
      </c>
      <c r="S195">
        <v>0.14810000000000001</v>
      </c>
      <c r="T195">
        <v>0.58020000000000005</v>
      </c>
      <c r="U195">
        <v>17.05</v>
      </c>
      <c r="V195">
        <v>8.57</v>
      </c>
      <c r="W195" s="67">
        <v>65625.320000000007</v>
      </c>
      <c r="X195">
        <v>124.22</v>
      </c>
      <c r="Y195" s="67">
        <v>129419.57</v>
      </c>
      <c r="Z195">
        <v>0.84650000000000003</v>
      </c>
      <c r="AA195">
        <v>0.1123</v>
      </c>
      <c r="AB195">
        <v>4.1099999999999998E-2</v>
      </c>
      <c r="AC195">
        <v>0.1535</v>
      </c>
      <c r="AD195">
        <v>129.41999999999999</v>
      </c>
      <c r="AE195" s="67">
        <v>3662.33</v>
      </c>
      <c r="AF195">
        <v>500.51</v>
      </c>
      <c r="AG195" s="67">
        <v>125925.69</v>
      </c>
      <c r="AH195">
        <v>303</v>
      </c>
      <c r="AI195" s="67">
        <v>32913</v>
      </c>
      <c r="AJ195" s="67">
        <v>46985.96</v>
      </c>
      <c r="AK195">
        <v>48.63</v>
      </c>
      <c r="AL195">
        <v>26.94</v>
      </c>
      <c r="AM195">
        <v>31.08</v>
      </c>
      <c r="AN195">
        <v>4.0999999999999996</v>
      </c>
      <c r="AO195">
        <v>0</v>
      </c>
      <c r="AP195">
        <v>0.92949999999999999</v>
      </c>
      <c r="AQ195" s="67">
        <v>1261.1099999999999</v>
      </c>
      <c r="AR195" s="67">
        <v>1343.32</v>
      </c>
      <c r="AS195" s="67">
        <v>5148.3599999999997</v>
      </c>
      <c r="AT195">
        <v>681.24</v>
      </c>
      <c r="AU195">
        <v>342.37</v>
      </c>
      <c r="AV195" s="67">
        <v>8776.42</v>
      </c>
      <c r="AW195" s="67">
        <v>3823.9</v>
      </c>
      <c r="AX195">
        <v>0.432</v>
      </c>
      <c r="AY195" s="67">
        <v>2501.77</v>
      </c>
      <c r="AZ195">
        <v>0.28260000000000002</v>
      </c>
      <c r="BA195" s="67">
        <v>1162.4100000000001</v>
      </c>
      <c r="BB195">
        <v>0.1313</v>
      </c>
      <c r="BC195" s="67">
        <v>1363.19</v>
      </c>
      <c r="BD195">
        <v>0.154</v>
      </c>
      <c r="BE195" s="67">
        <v>8851.27</v>
      </c>
      <c r="BF195" s="67">
        <v>3980.78</v>
      </c>
      <c r="BG195">
        <v>1.0576000000000001</v>
      </c>
      <c r="BH195">
        <v>0.55089999999999995</v>
      </c>
      <c r="BI195">
        <v>0.2419</v>
      </c>
      <c r="BJ195">
        <v>0.12870000000000001</v>
      </c>
      <c r="BK195">
        <v>3.0599999999999999E-2</v>
      </c>
      <c r="BL195">
        <v>4.8000000000000001E-2</v>
      </c>
    </row>
    <row r="196" spans="1:64" x14ac:dyDescent="0.25">
      <c r="A196" t="s">
        <v>213</v>
      </c>
      <c r="B196">
        <v>44016</v>
      </c>
      <c r="C196">
        <v>143</v>
      </c>
      <c r="D196">
        <v>31.15</v>
      </c>
      <c r="E196" s="67">
        <v>4454.79</v>
      </c>
      <c r="F196" s="67">
        <v>4211.05</v>
      </c>
      <c r="G196">
        <v>5.3E-3</v>
      </c>
      <c r="H196">
        <v>2.0000000000000001E-4</v>
      </c>
      <c r="I196">
        <v>7.8100000000000003E-2</v>
      </c>
      <c r="J196">
        <v>1.1999999999999999E-3</v>
      </c>
      <c r="K196">
        <v>0.2072</v>
      </c>
      <c r="L196">
        <v>0.60609999999999997</v>
      </c>
      <c r="M196">
        <v>0.1019</v>
      </c>
      <c r="N196">
        <v>0.60009999999999997</v>
      </c>
      <c r="O196">
        <v>3.4599999999999999E-2</v>
      </c>
      <c r="P196">
        <v>0.1608</v>
      </c>
      <c r="Q196" s="67">
        <v>53692.68</v>
      </c>
      <c r="R196">
        <v>0.2979</v>
      </c>
      <c r="S196">
        <v>0.17730000000000001</v>
      </c>
      <c r="T196">
        <v>0.52480000000000004</v>
      </c>
      <c r="U196">
        <v>19.28</v>
      </c>
      <c r="V196">
        <v>29</v>
      </c>
      <c r="W196" s="67">
        <v>78744.759999999995</v>
      </c>
      <c r="X196">
        <v>148.81</v>
      </c>
      <c r="Y196" s="67">
        <v>129233.27</v>
      </c>
      <c r="Z196">
        <v>0.7046</v>
      </c>
      <c r="AA196">
        <v>0.20569999999999999</v>
      </c>
      <c r="AB196">
        <v>8.9700000000000002E-2</v>
      </c>
      <c r="AC196">
        <v>0.2954</v>
      </c>
      <c r="AD196">
        <v>129.22999999999999</v>
      </c>
      <c r="AE196" s="67">
        <v>3067.71</v>
      </c>
      <c r="AF196">
        <v>373.88</v>
      </c>
      <c r="AG196" s="67">
        <v>129430.55</v>
      </c>
      <c r="AH196">
        <v>311</v>
      </c>
      <c r="AI196" s="67">
        <v>28721</v>
      </c>
      <c r="AJ196" s="67">
        <v>44186.41</v>
      </c>
      <c r="AK196">
        <v>33.700000000000003</v>
      </c>
      <c r="AL196">
        <v>22.6</v>
      </c>
      <c r="AM196">
        <v>23.31</v>
      </c>
      <c r="AN196">
        <v>4.2</v>
      </c>
      <c r="AO196" s="67">
        <v>1679.42</v>
      </c>
      <c r="AP196">
        <v>1.4503999999999999</v>
      </c>
      <c r="AQ196" s="67">
        <v>1450.2</v>
      </c>
      <c r="AR196" s="67">
        <v>1781.27</v>
      </c>
      <c r="AS196" s="67">
        <v>5496.26</v>
      </c>
      <c r="AT196">
        <v>612.24</v>
      </c>
      <c r="AU196">
        <v>357.98</v>
      </c>
      <c r="AV196" s="67">
        <v>9697.9500000000007</v>
      </c>
      <c r="AW196" s="67">
        <v>3739.12</v>
      </c>
      <c r="AX196">
        <v>0.3987</v>
      </c>
      <c r="AY196" s="67">
        <v>4045.46</v>
      </c>
      <c r="AZ196">
        <v>0.43130000000000002</v>
      </c>
      <c r="BA196">
        <v>626.94000000000005</v>
      </c>
      <c r="BB196">
        <v>6.6799999999999998E-2</v>
      </c>
      <c r="BC196">
        <v>967.18</v>
      </c>
      <c r="BD196">
        <v>0.1031</v>
      </c>
      <c r="BE196" s="67">
        <v>9378.7099999999991</v>
      </c>
      <c r="BF196" s="67">
        <v>2132.21</v>
      </c>
      <c r="BG196">
        <v>0.56920000000000004</v>
      </c>
      <c r="BH196">
        <v>0.57599999999999996</v>
      </c>
      <c r="BI196">
        <v>0.1915</v>
      </c>
      <c r="BJ196">
        <v>0.18459999999999999</v>
      </c>
      <c r="BK196">
        <v>3.2800000000000003E-2</v>
      </c>
      <c r="BL196">
        <v>1.52E-2</v>
      </c>
    </row>
    <row r="197" spans="1:64" x14ac:dyDescent="0.25">
      <c r="A197" t="s">
        <v>214</v>
      </c>
      <c r="B197">
        <v>50492</v>
      </c>
      <c r="C197">
        <v>163</v>
      </c>
      <c r="D197">
        <v>4.5</v>
      </c>
      <c r="E197">
        <v>733.7</v>
      </c>
      <c r="F197">
        <v>705.47</v>
      </c>
      <c r="G197">
        <v>0</v>
      </c>
      <c r="H197">
        <v>0</v>
      </c>
      <c r="I197">
        <v>4.1999999999999997E-3</v>
      </c>
      <c r="J197">
        <v>0</v>
      </c>
      <c r="K197">
        <v>8.2000000000000007E-3</v>
      </c>
      <c r="L197">
        <v>0.98209999999999997</v>
      </c>
      <c r="M197">
        <v>5.4999999999999997E-3</v>
      </c>
      <c r="N197">
        <v>0.45040000000000002</v>
      </c>
      <c r="O197">
        <v>0</v>
      </c>
      <c r="P197">
        <v>0.21279999999999999</v>
      </c>
      <c r="Q197" s="67">
        <v>39898.379999999997</v>
      </c>
      <c r="R197">
        <v>0.28570000000000001</v>
      </c>
      <c r="S197">
        <v>9.5200000000000007E-2</v>
      </c>
      <c r="T197">
        <v>0.61899999999999999</v>
      </c>
      <c r="U197">
        <v>15.93</v>
      </c>
      <c r="V197">
        <v>7</v>
      </c>
      <c r="W197" s="67">
        <v>54714.14</v>
      </c>
      <c r="X197">
        <v>99.29</v>
      </c>
      <c r="Y197" s="67">
        <v>93915.37</v>
      </c>
      <c r="Z197">
        <v>0.85909999999999997</v>
      </c>
      <c r="AA197">
        <v>5.8099999999999999E-2</v>
      </c>
      <c r="AB197">
        <v>8.2799999999999999E-2</v>
      </c>
      <c r="AC197">
        <v>0.1409</v>
      </c>
      <c r="AD197">
        <v>93.92</v>
      </c>
      <c r="AE197" s="67">
        <v>2319.69</v>
      </c>
      <c r="AF197">
        <v>332.16</v>
      </c>
      <c r="AG197" s="67">
        <v>77116.210000000006</v>
      </c>
      <c r="AH197">
        <v>61</v>
      </c>
      <c r="AI197" s="67">
        <v>28944</v>
      </c>
      <c r="AJ197" s="67">
        <v>45348.4</v>
      </c>
      <c r="AK197">
        <v>36.31</v>
      </c>
      <c r="AL197">
        <v>23.61</v>
      </c>
      <c r="AM197">
        <v>24.27</v>
      </c>
      <c r="AN197">
        <v>3.6</v>
      </c>
      <c r="AO197">
        <v>0</v>
      </c>
      <c r="AP197">
        <v>0.59379999999999999</v>
      </c>
      <c r="AQ197" s="67">
        <v>1890.69</v>
      </c>
      <c r="AR197" s="67">
        <v>3083.71</v>
      </c>
      <c r="AS197" s="67">
        <v>5444.01</v>
      </c>
      <c r="AT197">
        <v>339.75</v>
      </c>
      <c r="AU197">
        <v>216.12</v>
      </c>
      <c r="AV197" s="67">
        <v>10974.21</v>
      </c>
      <c r="AW197" s="67">
        <v>7085.62</v>
      </c>
      <c r="AX197">
        <v>0.68230000000000002</v>
      </c>
      <c r="AY197" s="67">
        <v>1654.56</v>
      </c>
      <c r="AZ197">
        <v>0.1593</v>
      </c>
      <c r="BA197">
        <v>577.17999999999995</v>
      </c>
      <c r="BB197">
        <v>5.5599999999999997E-2</v>
      </c>
      <c r="BC197" s="67">
        <v>1066.8499999999999</v>
      </c>
      <c r="BD197">
        <v>0.1027</v>
      </c>
      <c r="BE197" s="67">
        <v>10384.209999999999</v>
      </c>
      <c r="BF197" s="67">
        <v>6432.16</v>
      </c>
      <c r="BG197">
        <v>2.2057000000000002</v>
      </c>
      <c r="BH197">
        <v>0.50739999999999996</v>
      </c>
      <c r="BI197">
        <v>0.2097</v>
      </c>
      <c r="BJ197">
        <v>0.21709999999999999</v>
      </c>
      <c r="BK197">
        <v>5.5100000000000003E-2</v>
      </c>
      <c r="BL197">
        <v>1.0800000000000001E-2</v>
      </c>
    </row>
    <row r="198" spans="1:64" x14ac:dyDescent="0.25">
      <c r="A198" t="s">
        <v>215</v>
      </c>
      <c r="B198">
        <v>46961</v>
      </c>
      <c r="C198">
        <v>28</v>
      </c>
      <c r="D198">
        <v>262.11</v>
      </c>
      <c r="E198" s="67">
        <v>7338.97</v>
      </c>
      <c r="F198" s="67">
        <v>7182.33</v>
      </c>
      <c r="G198">
        <v>3.2599999999999997E-2</v>
      </c>
      <c r="H198">
        <v>2.9999999999999997E-4</v>
      </c>
      <c r="I198">
        <v>0.19950000000000001</v>
      </c>
      <c r="J198">
        <v>1.9E-3</v>
      </c>
      <c r="K198">
        <v>5.1299999999999998E-2</v>
      </c>
      <c r="L198">
        <v>0.64480000000000004</v>
      </c>
      <c r="M198">
        <v>6.9599999999999995E-2</v>
      </c>
      <c r="N198">
        <v>0.28210000000000002</v>
      </c>
      <c r="O198">
        <v>3.32E-2</v>
      </c>
      <c r="P198">
        <v>0.15609999999999999</v>
      </c>
      <c r="Q198" s="67">
        <v>66446.87</v>
      </c>
      <c r="R198">
        <v>0.26939999999999997</v>
      </c>
      <c r="S198">
        <v>0.18129999999999999</v>
      </c>
      <c r="T198">
        <v>0.54930000000000001</v>
      </c>
      <c r="U198">
        <v>17.670000000000002</v>
      </c>
      <c r="V198">
        <v>50.88</v>
      </c>
      <c r="W198" s="67">
        <v>103626.97</v>
      </c>
      <c r="X198">
        <v>142.63999999999999</v>
      </c>
      <c r="Y198" s="67">
        <v>189685.99</v>
      </c>
      <c r="Z198">
        <v>0.77569999999999995</v>
      </c>
      <c r="AA198">
        <v>0.20430000000000001</v>
      </c>
      <c r="AB198">
        <v>0.02</v>
      </c>
      <c r="AC198">
        <v>0.2243</v>
      </c>
      <c r="AD198">
        <v>189.69</v>
      </c>
      <c r="AE198" s="67">
        <v>8332.2099999999991</v>
      </c>
      <c r="AF198">
        <v>898.76</v>
      </c>
      <c r="AG198" s="67">
        <v>211768.86</v>
      </c>
      <c r="AH198">
        <v>537</v>
      </c>
      <c r="AI198" s="67">
        <v>46516</v>
      </c>
      <c r="AJ198" s="67">
        <v>85269.4</v>
      </c>
      <c r="AK198">
        <v>72.099999999999994</v>
      </c>
      <c r="AL198">
        <v>41.94</v>
      </c>
      <c r="AM198">
        <v>48.69</v>
      </c>
      <c r="AN198">
        <v>4.4000000000000004</v>
      </c>
      <c r="AO198">
        <v>0</v>
      </c>
      <c r="AP198">
        <v>0.73160000000000003</v>
      </c>
      <c r="AQ198" s="67">
        <v>1524.14</v>
      </c>
      <c r="AR198" s="67">
        <v>1653.49</v>
      </c>
      <c r="AS198" s="67">
        <v>6990.83</v>
      </c>
      <c r="AT198">
        <v>567.22</v>
      </c>
      <c r="AU198">
        <v>450.64</v>
      </c>
      <c r="AV198" s="67">
        <v>11186.31</v>
      </c>
      <c r="AW198" s="67">
        <v>2463.83</v>
      </c>
      <c r="AX198">
        <v>0.24249999999999999</v>
      </c>
      <c r="AY198" s="67">
        <v>6116.24</v>
      </c>
      <c r="AZ198">
        <v>0.60189999999999999</v>
      </c>
      <c r="BA198" s="67">
        <v>1128.56</v>
      </c>
      <c r="BB198">
        <v>0.1111</v>
      </c>
      <c r="BC198">
        <v>453.09</v>
      </c>
      <c r="BD198">
        <v>4.4600000000000001E-2</v>
      </c>
      <c r="BE198" s="67">
        <v>10161.709999999999</v>
      </c>
      <c r="BF198" s="67">
        <v>1336</v>
      </c>
      <c r="BG198">
        <v>0.1361</v>
      </c>
      <c r="BH198">
        <v>0.65059999999999996</v>
      </c>
      <c r="BI198">
        <v>0.18540000000000001</v>
      </c>
      <c r="BJ198">
        <v>0.10920000000000001</v>
      </c>
      <c r="BK198">
        <v>3.1399999999999997E-2</v>
      </c>
      <c r="BL198">
        <v>2.35E-2</v>
      </c>
    </row>
    <row r="199" spans="1:64" x14ac:dyDescent="0.25">
      <c r="A199" t="s">
        <v>216</v>
      </c>
      <c r="B199">
        <v>44024</v>
      </c>
      <c r="C199">
        <v>29</v>
      </c>
      <c r="D199">
        <v>73.86</v>
      </c>
      <c r="E199" s="67">
        <v>2141.83</v>
      </c>
      <c r="F199" s="67">
        <v>1823.37</v>
      </c>
      <c r="G199">
        <v>2.5999999999999999E-3</v>
      </c>
      <c r="H199">
        <v>5.9999999999999995E-4</v>
      </c>
      <c r="I199">
        <v>8.3999999999999995E-3</v>
      </c>
      <c r="J199">
        <v>0</v>
      </c>
      <c r="K199">
        <v>1.5299999999999999E-2</v>
      </c>
      <c r="L199">
        <v>0.94779999999999998</v>
      </c>
      <c r="M199">
        <v>2.53E-2</v>
      </c>
      <c r="N199">
        <v>0.57950000000000002</v>
      </c>
      <c r="O199">
        <v>2.5000000000000001E-3</v>
      </c>
      <c r="P199">
        <v>0.18099999999999999</v>
      </c>
      <c r="Q199" s="67">
        <v>51248.05</v>
      </c>
      <c r="R199">
        <v>0.1933</v>
      </c>
      <c r="S199">
        <v>0.12670000000000001</v>
      </c>
      <c r="T199">
        <v>0.68</v>
      </c>
      <c r="U199">
        <v>18.36</v>
      </c>
      <c r="V199">
        <v>15.2</v>
      </c>
      <c r="W199" s="67">
        <v>65784.92</v>
      </c>
      <c r="X199">
        <v>132.44</v>
      </c>
      <c r="Y199" s="67">
        <v>74045.61</v>
      </c>
      <c r="Z199">
        <v>0.79890000000000005</v>
      </c>
      <c r="AA199">
        <v>0.18559999999999999</v>
      </c>
      <c r="AB199">
        <v>1.54E-2</v>
      </c>
      <c r="AC199">
        <v>0.2011</v>
      </c>
      <c r="AD199">
        <v>74.05</v>
      </c>
      <c r="AE199" s="67">
        <v>2504.79</v>
      </c>
      <c r="AF199">
        <v>430.09</v>
      </c>
      <c r="AG199" s="67">
        <v>83645.440000000002</v>
      </c>
      <c r="AH199">
        <v>81</v>
      </c>
      <c r="AI199" s="67">
        <v>26951</v>
      </c>
      <c r="AJ199" s="67">
        <v>39688.35</v>
      </c>
      <c r="AK199">
        <v>55.93</v>
      </c>
      <c r="AL199">
        <v>31.23</v>
      </c>
      <c r="AM199">
        <v>43.17</v>
      </c>
      <c r="AN199">
        <v>3.9</v>
      </c>
      <c r="AO199">
        <v>0</v>
      </c>
      <c r="AP199">
        <v>0.86080000000000001</v>
      </c>
      <c r="AQ199" s="67">
        <v>1161.82</v>
      </c>
      <c r="AR199" s="67">
        <v>2061.08</v>
      </c>
      <c r="AS199" s="67">
        <v>5662.81</v>
      </c>
      <c r="AT199">
        <v>545.96</v>
      </c>
      <c r="AU199">
        <v>223.21</v>
      </c>
      <c r="AV199" s="67">
        <v>9654.89</v>
      </c>
      <c r="AW199" s="67">
        <v>5823.9</v>
      </c>
      <c r="AX199">
        <v>0.61250000000000004</v>
      </c>
      <c r="AY199" s="67">
        <v>2106.11</v>
      </c>
      <c r="AZ199">
        <v>0.2215</v>
      </c>
      <c r="BA199">
        <v>668.75</v>
      </c>
      <c r="BB199">
        <v>7.0300000000000001E-2</v>
      </c>
      <c r="BC199">
        <v>909.49</v>
      </c>
      <c r="BD199">
        <v>9.5699999999999993E-2</v>
      </c>
      <c r="BE199" s="67">
        <v>9508.26</v>
      </c>
      <c r="BF199" s="67">
        <v>4170.01</v>
      </c>
      <c r="BG199">
        <v>1.6308</v>
      </c>
      <c r="BH199">
        <v>0.50480000000000003</v>
      </c>
      <c r="BI199">
        <v>0.22839999999999999</v>
      </c>
      <c r="BJ199">
        <v>0.22600000000000001</v>
      </c>
      <c r="BK199">
        <v>2.5600000000000001E-2</v>
      </c>
      <c r="BL199">
        <v>1.5299999999999999E-2</v>
      </c>
    </row>
    <row r="200" spans="1:64" x14ac:dyDescent="0.25">
      <c r="A200" t="s">
        <v>217</v>
      </c>
      <c r="B200">
        <v>65680</v>
      </c>
      <c r="C200">
        <v>382</v>
      </c>
      <c r="D200">
        <v>6.25</v>
      </c>
      <c r="E200" s="67">
        <v>2388.44</v>
      </c>
      <c r="F200" s="67">
        <v>2197.87</v>
      </c>
      <c r="G200">
        <v>5.0000000000000001E-4</v>
      </c>
      <c r="H200">
        <v>0</v>
      </c>
      <c r="I200">
        <v>1.78E-2</v>
      </c>
      <c r="J200">
        <v>1.2999999999999999E-3</v>
      </c>
      <c r="K200">
        <v>5.1000000000000004E-3</v>
      </c>
      <c r="L200">
        <v>0.96120000000000005</v>
      </c>
      <c r="M200">
        <v>1.4200000000000001E-2</v>
      </c>
      <c r="N200">
        <v>0.55049999999999999</v>
      </c>
      <c r="O200">
        <v>0</v>
      </c>
      <c r="P200">
        <v>0.16969999999999999</v>
      </c>
      <c r="Q200" s="67">
        <v>48120.59</v>
      </c>
      <c r="R200">
        <v>0.23680000000000001</v>
      </c>
      <c r="S200">
        <v>0.1908</v>
      </c>
      <c r="T200">
        <v>0.57240000000000002</v>
      </c>
      <c r="U200">
        <v>16.3</v>
      </c>
      <c r="V200">
        <v>16.8</v>
      </c>
      <c r="W200" s="67">
        <v>67876.13</v>
      </c>
      <c r="X200">
        <v>135.54</v>
      </c>
      <c r="Y200" s="67">
        <v>200030.53</v>
      </c>
      <c r="Z200">
        <v>0.3881</v>
      </c>
      <c r="AA200">
        <v>0.1396</v>
      </c>
      <c r="AB200">
        <v>0.4723</v>
      </c>
      <c r="AC200">
        <v>0.6119</v>
      </c>
      <c r="AD200">
        <v>200.03</v>
      </c>
      <c r="AE200" s="67">
        <v>4400.67</v>
      </c>
      <c r="AF200">
        <v>341.29</v>
      </c>
      <c r="AG200" s="67">
        <v>185591.5</v>
      </c>
      <c r="AH200">
        <v>501</v>
      </c>
      <c r="AI200" s="67">
        <v>29282</v>
      </c>
      <c r="AJ200" s="67">
        <v>45042.09</v>
      </c>
      <c r="AK200">
        <v>22</v>
      </c>
      <c r="AL200">
        <v>22</v>
      </c>
      <c r="AM200">
        <v>22</v>
      </c>
      <c r="AN200">
        <v>2.5499999999999998</v>
      </c>
      <c r="AO200">
        <v>0</v>
      </c>
      <c r="AP200">
        <v>0.746</v>
      </c>
      <c r="AQ200" s="67">
        <v>1972.1</v>
      </c>
      <c r="AR200" s="67">
        <v>2737.17</v>
      </c>
      <c r="AS200" s="67">
        <v>6483.99</v>
      </c>
      <c r="AT200">
        <v>241.91</v>
      </c>
      <c r="AU200">
        <v>182.19</v>
      </c>
      <c r="AV200" s="67">
        <v>11617.36</v>
      </c>
      <c r="AW200" s="67">
        <v>4911.5200000000004</v>
      </c>
      <c r="AX200">
        <v>0.45839999999999997</v>
      </c>
      <c r="AY200" s="67">
        <v>3762.05</v>
      </c>
      <c r="AZ200">
        <v>0.35110000000000002</v>
      </c>
      <c r="BA200">
        <v>702.89</v>
      </c>
      <c r="BB200">
        <v>6.5600000000000006E-2</v>
      </c>
      <c r="BC200" s="67">
        <v>1337.31</v>
      </c>
      <c r="BD200">
        <v>0.12479999999999999</v>
      </c>
      <c r="BE200" s="67">
        <v>10713.77</v>
      </c>
      <c r="BF200" s="67">
        <v>4107.03</v>
      </c>
      <c r="BG200">
        <v>1.3897999999999999</v>
      </c>
      <c r="BH200">
        <v>0.5262</v>
      </c>
      <c r="BI200">
        <v>0.2432</v>
      </c>
      <c r="BJ200">
        <v>0.1701</v>
      </c>
      <c r="BK200">
        <v>3.9600000000000003E-2</v>
      </c>
      <c r="BL200">
        <v>2.1000000000000001E-2</v>
      </c>
    </row>
    <row r="201" spans="1:64" x14ac:dyDescent="0.25">
      <c r="A201" t="s">
        <v>218</v>
      </c>
      <c r="B201">
        <v>44032</v>
      </c>
      <c r="C201">
        <v>100</v>
      </c>
      <c r="D201">
        <v>21.25</v>
      </c>
      <c r="E201" s="67">
        <v>2124.64</v>
      </c>
      <c r="F201" s="67">
        <v>2002.02</v>
      </c>
      <c r="G201">
        <v>8.8999999999999999E-3</v>
      </c>
      <c r="H201">
        <v>0</v>
      </c>
      <c r="I201">
        <v>4.5499999999999999E-2</v>
      </c>
      <c r="J201">
        <v>2.0000000000000001E-4</v>
      </c>
      <c r="K201">
        <v>7.1000000000000004E-3</v>
      </c>
      <c r="L201">
        <v>0.90849999999999997</v>
      </c>
      <c r="M201">
        <v>2.9899999999999999E-2</v>
      </c>
      <c r="N201">
        <v>0.48199999999999998</v>
      </c>
      <c r="O201">
        <v>1.9E-3</v>
      </c>
      <c r="P201">
        <v>0.21829999999999999</v>
      </c>
      <c r="Q201" s="67">
        <v>51177.16</v>
      </c>
      <c r="R201">
        <v>0.188</v>
      </c>
      <c r="S201">
        <v>0.1278</v>
      </c>
      <c r="T201">
        <v>0.68420000000000003</v>
      </c>
      <c r="U201">
        <v>19.309999999999999</v>
      </c>
      <c r="V201">
        <v>19</v>
      </c>
      <c r="W201" s="67">
        <v>70831.89</v>
      </c>
      <c r="X201">
        <v>107.79</v>
      </c>
      <c r="Y201" s="67">
        <v>118429.21</v>
      </c>
      <c r="Z201">
        <v>0.72570000000000001</v>
      </c>
      <c r="AA201">
        <v>0.22140000000000001</v>
      </c>
      <c r="AB201">
        <v>5.28E-2</v>
      </c>
      <c r="AC201">
        <v>0.27429999999999999</v>
      </c>
      <c r="AD201">
        <v>118.43</v>
      </c>
      <c r="AE201" s="67">
        <v>2680</v>
      </c>
      <c r="AF201">
        <v>422.84</v>
      </c>
      <c r="AG201" s="67">
        <v>113572.88</v>
      </c>
      <c r="AH201">
        <v>229</v>
      </c>
      <c r="AI201" s="67">
        <v>28316</v>
      </c>
      <c r="AJ201" s="67">
        <v>50781.64</v>
      </c>
      <c r="AK201">
        <v>33</v>
      </c>
      <c r="AL201">
        <v>22.04</v>
      </c>
      <c r="AM201">
        <v>22.09</v>
      </c>
      <c r="AN201">
        <v>3.8</v>
      </c>
      <c r="AO201">
        <v>0</v>
      </c>
      <c r="AP201">
        <v>0.67330000000000001</v>
      </c>
      <c r="AQ201" s="67">
        <v>1266.5</v>
      </c>
      <c r="AR201" s="67">
        <v>2403.63</v>
      </c>
      <c r="AS201" s="67">
        <v>6185.43</v>
      </c>
      <c r="AT201">
        <v>575.51</v>
      </c>
      <c r="AU201">
        <v>371.66</v>
      </c>
      <c r="AV201" s="67">
        <v>10802.76</v>
      </c>
      <c r="AW201" s="67">
        <v>5520.61</v>
      </c>
      <c r="AX201">
        <v>0.59289999999999998</v>
      </c>
      <c r="AY201" s="67">
        <v>2020.89</v>
      </c>
      <c r="AZ201">
        <v>0.217</v>
      </c>
      <c r="BA201">
        <v>917.41</v>
      </c>
      <c r="BB201">
        <v>9.8500000000000004E-2</v>
      </c>
      <c r="BC201">
        <v>851.91</v>
      </c>
      <c r="BD201">
        <v>9.1499999999999998E-2</v>
      </c>
      <c r="BE201" s="67">
        <v>9310.82</v>
      </c>
      <c r="BF201" s="67">
        <v>5730.43</v>
      </c>
      <c r="BG201">
        <v>1.4795</v>
      </c>
      <c r="BH201">
        <v>0.54549999999999998</v>
      </c>
      <c r="BI201">
        <v>0.24049999999999999</v>
      </c>
      <c r="BJ201">
        <v>0.13900000000000001</v>
      </c>
      <c r="BK201">
        <v>6.5500000000000003E-2</v>
      </c>
      <c r="BL201">
        <v>9.5999999999999992E-3</v>
      </c>
    </row>
    <row r="202" spans="1:64" x14ac:dyDescent="0.25">
      <c r="A202" t="s">
        <v>219</v>
      </c>
      <c r="B202">
        <v>50278</v>
      </c>
      <c r="C202">
        <v>109</v>
      </c>
      <c r="D202">
        <v>11.41</v>
      </c>
      <c r="E202" s="67">
        <v>1244.1199999999999</v>
      </c>
      <c r="F202" s="67">
        <v>1208.1500000000001</v>
      </c>
      <c r="G202">
        <v>1.6999999999999999E-3</v>
      </c>
      <c r="H202">
        <v>0</v>
      </c>
      <c r="I202">
        <v>2.2000000000000001E-3</v>
      </c>
      <c r="J202">
        <v>8.0000000000000004E-4</v>
      </c>
      <c r="K202">
        <v>1.0500000000000001E-2</v>
      </c>
      <c r="L202">
        <v>0.98009999999999997</v>
      </c>
      <c r="M202">
        <v>4.7000000000000002E-3</v>
      </c>
      <c r="N202">
        <v>0.3377</v>
      </c>
      <c r="O202">
        <v>8.0000000000000004E-4</v>
      </c>
      <c r="P202">
        <v>0.12909999999999999</v>
      </c>
      <c r="Q202" s="67">
        <v>50046.13</v>
      </c>
      <c r="R202">
        <v>0.16439999999999999</v>
      </c>
      <c r="S202">
        <v>0.3014</v>
      </c>
      <c r="T202">
        <v>0.53420000000000001</v>
      </c>
      <c r="U202">
        <v>16.739999999999998</v>
      </c>
      <c r="V202">
        <v>5.75</v>
      </c>
      <c r="W202" s="67">
        <v>74420.52</v>
      </c>
      <c r="X202">
        <v>207.7</v>
      </c>
      <c r="Y202" s="67">
        <v>171732.32</v>
      </c>
      <c r="Z202">
        <v>0.7641</v>
      </c>
      <c r="AA202">
        <v>0.18559999999999999</v>
      </c>
      <c r="AB202">
        <v>5.0299999999999997E-2</v>
      </c>
      <c r="AC202">
        <v>0.2359</v>
      </c>
      <c r="AD202">
        <v>171.73</v>
      </c>
      <c r="AE202" s="67">
        <v>5230.17</v>
      </c>
      <c r="AF202">
        <v>482.61</v>
      </c>
      <c r="AG202" s="67">
        <v>162455.25</v>
      </c>
      <c r="AH202">
        <v>453</v>
      </c>
      <c r="AI202" s="67">
        <v>30514</v>
      </c>
      <c r="AJ202" s="67">
        <v>41986.93</v>
      </c>
      <c r="AK202">
        <v>50.9</v>
      </c>
      <c r="AL202">
        <v>28.84</v>
      </c>
      <c r="AM202">
        <v>31.58</v>
      </c>
      <c r="AN202">
        <v>4.9000000000000004</v>
      </c>
      <c r="AO202">
        <v>0</v>
      </c>
      <c r="AP202">
        <v>1.1148</v>
      </c>
      <c r="AQ202" s="67">
        <v>1354.81</v>
      </c>
      <c r="AR202" s="67">
        <v>1908.03</v>
      </c>
      <c r="AS202" s="67">
        <v>5896.94</v>
      </c>
      <c r="AT202">
        <v>282.27999999999997</v>
      </c>
      <c r="AU202">
        <v>323.55</v>
      </c>
      <c r="AV202" s="67">
        <v>9765.59</v>
      </c>
      <c r="AW202" s="67">
        <v>3595.18</v>
      </c>
      <c r="AX202">
        <v>0.36969999999999997</v>
      </c>
      <c r="AY202" s="67">
        <v>4177.37</v>
      </c>
      <c r="AZ202">
        <v>0.42959999999999998</v>
      </c>
      <c r="BA202">
        <v>837.72</v>
      </c>
      <c r="BB202">
        <v>8.6199999999999999E-2</v>
      </c>
      <c r="BC202" s="67">
        <v>1113.48</v>
      </c>
      <c r="BD202">
        <v>0.1145</v>
      </c>
      <c r="BE202" s="67">
        <v>9723.76</v>
      </c>
      <c r="BF202" s="67">
        <v>2207.5700000000002</v>
      </c>
      <c r="BG202">
        <v>0.5181</v>
      </c>
      <c r="BH202">
        <v>0.52810000000000001</v>
      </c>
      <c r="BI202">
        <v>0.22359999999999999</v>
      </c>
      <c r="BJ202">
        <v>0.17660000000000001</v>
      </c>
      <c r="BK202">
        <v>5.1200000000000002E-2</v>
      </c>
      <c r="BL202">
        <v>2.0500000000000001E-2</v>
      </c>
    </row>
    <row r="203" spans="1:64" x14ac:dyDescent="0.25">
      <c r="A203" t="s">
        <v>220</v>
      </c>
      <c r="B203">
        <v>44040</v>
      </c>
      <c r="C203">
        <v>7</v>
      </c>
      <c r="D203">
        <v>593.15</v>
      </c>
      <c r="E203" s="67">
        <v>4152.0200000000004</v>
      </c>
      <c r="F203" s="67">
        <v>3567.41</v>
      </c>
      <c r="G203">
        <v>1.5900000000000001E-2</v>
      </c>
      <c r="H203">
        <v>5.9999999999999995E-4</v>
      </c>
      <c r="I203">
        <v>0.62539999999999996</v>
      </c>
      <c r="J203">
        <v>1.1000000000000001E-3</v>
      </c>
      <c r="K203">
        <v>2.6700000000000002E-2</v>
      </c>
      <c r="L203">
        <v>0.28170000000000001</v>
      </c>
      <c r="M203">
        <v>4.8599999999999997E-2</v>
      </c>
      <c r="N203">
        <v>0.72160000000000002</v>
      </c>
      <c r="O203">
        <v>7.9000000000000008E-3</v>
      </c>
      <c r="P203">
        <v>0.1656</v>
      </c>
      <c r="Q203" s="67">
        <v>59661.54</v>
      </c>
      <c r="R203">
        <v>0.3548</v>
      </c>
      <c r="S203">
        <v>0.2016</v>
      </c>
      <c r="T203">
        <v>0.44350000000000001</v>
      </c>
      <c r="U203">
        <v>23.18</v>
      </c>
      <c r="V203">
        <v>23.72</v>
      </c>
      <c r="W203" s="67">
        <v>89653.96</v>
      </c>
      <c r="X203">
        <v>171.52</v>
      </c>
      <c r="Y203" s="67">
        <v>82884.710000000006</v>
      </c>
      <c r="Z203">
        <v>0.71089999999999998</v>
      </c>
      <c r="AA203">
        <v>0.25840000000000002</v>
      </c>
      <c r="AB203">
        <v>3.0700000000000002E-2</v>
      </c>
      <c r="AC203">
        <v>0.28910000000000002</v>
      </c>
      <c r="AD203">
        <v>82.88</v>
      </c>
      <c r="AE203" s="67">
        <v>4841.22</v>
      </c>
      <c r="AF203">
        <v>757.96</v>
      </c>
      <c r="AG203" s="67">
        <v>103590.48</v>
      </c>
      <c r="AH203">
        <v>174</v>
      </c>
      <c r="AI203" s="67">
        <v>28347</v>
      </c>
      <c r="AJ203" s="67">
        <v>37273.949999999997</v>
      </c>
      <c r="AK203">
        <v>66.459999999999994</v>
      </c>
      <c r="AL203">
        <v>59.59</v>
      </c>
      <c r="AM203">
        <v>54.19</v>
      </c>
      <c r="AN203">
        <v>4.8600000000000003</v>
      </c>
      <c r="AO203">
        <v>0</v>
      </c>
      <c r="AP203">
        <v>1.56</v>
      </c>
      <c r="AQ203" s="67">
        <v>1903.02</v>
      </c>
      <c r="AR203" s="67">
        <v>1588.4</v>
      </c>
      <c r="AS203" s="67">
        <v>5935.37</v>
      </c>
      <c r="AT203">
        <v>675.19</v>
      </c>
      <c r="AU203">
        <v>413.42</v>
      </c>
      <c r="AV203" s="67">
        <v>10515.42</v>
      </c>
      <c r="AW203" s="67">
        <v>5121.38</v>
      </c>
      <c r="AX203">
        <v>0.48770000000000002</v>
      </c>
      <c r="AY203" s="67">
        <v>4024.13</v>
      </c>
      <c r="AZ203">
        <v>0.38319999999999999</v>
      </c>
      <c r="BA203">
        <v>287.66000000000003</v>
      </c>
      <c r="BB203">
        <v>2.7400000000000001E-2</v>
      </c>
      <c r="BC203" s="67">
        <v>1066.94</v>
      </c>
      <c r="BD203">
        <v>0.1016</v>
      </c>
      <c r="BE203" s="67">
        <v>10500.1</v>
      </c>
      <c r="BF203" s="67">
        <v>3702.56</v>
      </c>
      <c r="BG203">
        <v>1.607</v>
      </c>
      <c r="BH203">
        <v>0.58520000000000005</v>
      </c>
      <c r="BI203">
        <v>0.20680000000000001</v>
      </c>
      <c r="BJ203">
        <v>0.16889999999999999</v>
      </c>
      <c r="BK203">
        <v>2.3099999999999999E-2</v>
      </c>
      <c r="BL203">
        <v>1.6E-2</v>
      </c>
    </row>
    <row r="204" spans="1:64" x14ac:dyDescent="0.25">
      <c r="A204" t="s">
        <v>221</v>
      </c>
      <c r="B204">
        <v>44057</v>
      </c>
      <c r="C204">
        <v>93</v>
      </c>
      <c r="D204">
        <v>26.08</v>
      </c>
      <c r="E204" s="67">
        <v>2425.39</v>
      </c>
      <c r="F204" s="67">
        <v>2576.85</v>
      </c>
      <c r="G204">
        <v>3.5999999999999999E-3</v>
      </c>
      <c r="H204">
        <v>8.0000000000000004E-4</v>
      </c>
      <c r="I204">
        <v>1.0999999999999999E-2</v>
      </c>
      <c r="J204">
        <v>8.0000000000000004E-4</v>
      </c>
      <c r="K204">
        <v>6.5799999999999997E-2</v>
      </c>
      <c r="L204">
        <v>0.88790000000000002</v>
      </c>
      <c r="M204">
        <v>0.03</v>
      </c>
      <c r="N204">
        <v>0.53359999999999996</v>
      </c>
      <c r="O204">
        <v>2.2800000000000001E-2</v>
      </c>
      <c r="P204">
        <v>0.1424</v>
      </c>
      <c r="Q204" s="67">
        <v>56347.76</v>
      </c>
      <c r="R204">
        <v>0.1159</v>
      </c>
      <c r="S204">
        <v>0.1522</v>
      </c>
      <c r="T204">
        <v>0.7319</v>
      </c>
      <c r="U204">
        <v>20.51</v>
      </c>
      <c r="V204">
        <v>12</v>
      </c>
      <c r="W204" s="67">
        <v>80181.08</v>
      </c>
      <c r="X204">
        <v>198.32</v>
      </c>
      <c r="Y204" s="67">
        <v>147019.48000000001</v>
      </c>
      <c r="Z204">
        <v>0.74650000000000005</v>
      </c>
      <c r="AA204">
        <v>0.22489999999999999</v>
      </c>
      <c r="AB204">
        <v>2.8500000000000001E-2</v>
      </c>
      <c r="AC204">
        <v>0.2535</v>
      </c>
      <c r="AD204">
        <v>147.02000000000001</v>
      </c>
      <c r="AE204" s="67">
        <v>3553.2</v>
      </c>
      <c r="AF204">
        <v>448.43</v>
      </c>
      <c r="AG204" s="67">
        <v>140433.15</v>
      </c>
      <c r="AH204">
        <v>378</v>
      </c>
      <c r="AI204" s="67">
        <v>30096</v>
      </c>
      <c r="AJ204" s="67">
        <v>44958.87</v>
      </c>
      <c r="AK204">
        <v>49.2</v>
      </c>
      <c r="AL204">
        <v>23.35</v>
      </c>
      <c r="AM204">
        <v>23.71</v>
      </c>
      <c r="AN204">
        <v>3</v>
      </c>
      <c r="AO204">
        <v>0</v>
      </c>
      <c r="AP204">
        <v>0.86780000000000002</v>
      </c>
      <c r="AQ204" s="67">
        <v>1024.33</v>
      </c>
      <c r="AR204" s="67">
        <v>2160.11</v>
      </c>
      <c r="AS204" s="67">
        <v>4988.22</v>
      </c>
      <c r="AT204">
        <v>432.81</v>
      </c>
      <c r="AU204">
        <v>114.31</v>
      </c>
      <c r="AV204" s="67">
        <v>8719.7900000000009</v>
      </c>
      <c r="AW204" s="67">
        <v>4499.59</v>
      </c>
      <c r="AX204">
        <v>0.52800000000000002</v>
      </c>
      <c r="AY204" s="67">
        <v>2351.7600000000002</v>
      </c>
      <c r="AZ204">
        <v>0.27589999999999998</v>
      </c>
      <c r="BA204">
        <v>852.67</v>
      </c>
      <c r="BB204">
        <v>0.1</v>
      </c>
      <c r="BC204">
        <v>818.48</v>
      </c>
      <c r="BD204">
        <v>9.6000000000000002E-2</v>
      </c>
      <c r="BE204" s="67">
        <v>8522.5</v>
      </c>
      <c r="BF204" s="67">
        <v>4933.1899999999996</v>
      </c>
      <c r="BG204">
        <v>1.3720000000000001</v>
      </c>
      <c r="BH204">
        <v>0.54220000000000002</v>
      </c>
      <c r="BI204">
        <v>0.2384</v>
      </c>
      <c r="BJ204">
        <v>0.16950000000000001</v>
      </c>
      <c r="BK204">
        <v>3.6700000000000003E-2</v>
      </c>
      <c r="BL204">
        <v>1.3100000000000001E-2</v>
      </c>
    </row>
    <row r="205" spans="1:64" x14ac:dyDescent="0.25">
      <c r="A205" t="s">
        <v>222</v>
      </c>
      <c r="B205">
        <v>48942</v>
      </c>
      <c r="C205">
        <v>48</v>
      </c>
      <c r="D205">
        <v>28.68</v>
      </c>
      <c r="E205" s="67">
        <v>1376.51</v>
      </c>
      <c r="F205" s="67">
        <v>1426.13</v>
      </c>
      <c r="G205">
        <v>4.4999999999999997E-3</v>
      </c>
      <c r="H205">
        <v>0</v>
      </c>
      <c r="I205">
        <v>1.0200000000000001E-2</v>
      </c>
      <c r="J205">
        <v>1.6999999999999999E-3</v>
      </c>
      <c r="K205">
        <v>6.3100000000000003E-2</v>
      </c>
      <c r="L205">
        <v>0.89959999999999996</v>
      </c>
      <c r="M205">
        <v>2.0899999999999998E-2</v>
      </c>
      <c r="N205">
        <v>0.3478</v>
      </c>
      <c r="O205">
        <v>0</v>
      </c>
      <c r="P205">
        <v>0.108</v>
      </c>
      <c r="Q205" s="67">
        <v>50246.16</v>
      </c>
      <c r="R205">
        <v>0.22500000000000001</v>
      </c>
      <c r="S205">
        <v>0.15</v>
      </c>
      <c r="T205">
        <v>0.625</v>
      </c>
      <c r="U205">
        <v>18.95</v>
      </c>
      <c r="V205">
        <v>7.1</v>
      </c>
      <c r="W205" s="67">
        <v>63184.08</v>
      </c>
      <c r="X205">
        <v>178.8</v>
      </c>
      <c r="Y205" s="67">
        <v>116394.21</v>
      </c>
      <c r="Z205">
        <v>0.87319999999999998</v>
      </c>
      <c r="AA205">
        <v>9.06E-2</v>
      </c>
      <c r="AB205">
        <v>3.6200000000000003E-2</v>
      </c>
      <c r="AC205">
        <v>0.1268</v>
      </c>
      <c r="AD205">
        <v>116.39</v>
      </c>
      <c r="AE205" s="67">
        <v>3338.3</v>
      </c>
      <c r="AF205">
        <v>485.05</v>
      </c>
      <c r="AG205" s="67">
        <v>136246.31</v>
      </c>
      <c r="AH205">
        <v>352</v>
      </c>
      <c r="AI205" s="67">
        <v>36821</v>
      </c>
      <c r="AJ205" s="67">
        <v>53560.800000000003</v>
      </c>
      <c r="AK205">
        <v>59.85</v>
      </c>
      <c r="AL205">
        <v>26.93</v>
      </c>
      <c r="AM205">
        <v>33.14</v>
      </c>
      <c r="AN205">
        <v>5.0999999999999996</v>
      </c>
      <c r="AO205">
        <v>0</v>
      </c>
      <c r="AP205">
        <v>0.67689999999999995</v>
      </c>
      <c r="AQ205" s="67">
        <v>1271.79</v>
      </c>
      <c r="AR205" s="67">
        <v>1511.86</v>
      </c>
      <c r="AS205" s="67">
        <v>5591.28</v>
      </c>
      <c r="AT205">
        <v>297.04000000000002</v>
      </c>
      <c r="AU205">
        <v>96.7</v>
      </c>
      <c r="AV205" s="67">
        <v>8768.67</v>
      </c>
      <c r="AW205" s="67">
        <v>4679.71</v>
      </c>
      <c r="AX205">
        <v>0.52539999999999998</v>
      </c>
      <c r="AY205" s="67">
        <v>2835.98</v>
      </c>
      <c r="AZ205">
        <v>0.31840000000000002</v>
      </c>
      <c r="BA205">
        <v>974.31</v>
      </c>
      <c r="BB205">
        <v>0.1094</v>
      </c>
      <c r="BC205">
        <v>417.56</v>
      </c>
      <c r="BD205">
        <v>4.6899999999999997E-2</v>
      </c>
      <c r="BE205" s="67">
        <v>8907.57</v>
      </c>
      <c r="BF205" s="67">
        <v>4333.7</v>
      </c>
      <c r="BG205">
        <v>0.94810000000000005</v>
      </c>
      <c r="BH205">
        <v>0.57089999999999996</v>
      </c>
      <c r="BI205">
        <v>0.23069999999999999</v>
      </c>
      <c r="BJ205">
        <v>0.14149999999999999</v>
      </c>
      <c r="BK205">
        <v>3.9100000000000003E-2</v>
      </c>
      <c r="BL205">
        <v>1.7899999999999999E-2</v>
      </c>
    </row>
    <row r="206" spans="1:64" x14ac:dyDescent="0.25">
      <c r="A206" t="s">
        <v>223</v>
      </c>
      <c r="B206">
        <v>45377</v>
      </c>
      <c r="C206">
        <v>55</v>
      </c>
      <c r="D206">
        <v>18.96</v>
      </c>
      <c r="E206" s="67">
        <v>1042.57</v>
      </c>
      <c r="F206" s="67">
        <v>1008.75</v>
      </c>
      <c r="G206">
        <v>6.1999999999999998E-3</v>
      </c>
      <c r="H206">
        <v>8.9999999999999998E-4</v>
      </c>
      <c r="I206">
        <v>1.3599999999999999E-2</v>
      </c>
      <c r="J206">
        <v>0</v>
      </c>
      <c r="K206">
        <v>1.01E-2</v>
      </c>
      <c r="L206">
        <v>0.95269999999999999</v>
      </c>
      <c r="M206">
        <v>1.6500000000000001E-2</v>
      </c>
      <c r="N206">
        <v>0.58930000000000005</v>
      </c>
      <c r="O206">
        <v>0</v>
      </c>
      <c r="P206">
        <v>0.1288</v>
      </c>
      <c r="Q206" s="67">
        <v>46129.71</v>
      </c>
      <c r="R206">
        <v>0.22220000000000001</v>
      </c>
      <c r="S206">
        <v>0.254</v>
      </c>
      <c r="T206">
        <v>0.52380000000000004</v>
      </c>
      <c r="U206">
        <v>18.22</v>
      </c>
      <c r="V206">
        <v>7</v>
      </c>
      <c r="W206" s="67">
        <v>72057.429999999993</v>
      </c>
      <c r="X206">
        <v>143.91</v>
      </c>
      <c r="Y206" s="67">
        <v>104211.43</v>
      </c>
      <c r="Z206">
        <v>0.75990000000000002</v>
      </c>
      <c r="AA206">
        <v>0.1948</v>
      </c>
      <c r="AB206">
        <v>4.53E-2</v>
      </c>
      <c r="AC206">
        <v>0.24010000000000001</v>
      </c>
      <c r="AD206">
        <v>104.21</v>
      </c>
      <c r="AE206" s="67">
        <v>2437.7600000000002</v>
      </c>
      <c r="AF206">
        <v>339.41</v>
      </c>
      <c r="AG206" s="67">
        <v>104201.48</v>
      </c>
      <c r="AH206">
        <v>175</v>
      </c>
      <c r="AI206" s="67">
        <v>28099</v>
      </c>
      <c r="AJ206" s="67">
        <v>41783.339999999997</v>
      </c>
      <c r="AK206">
        <v>30.4</v>
      </c>
      <c r="AL206">
        <v>22.96</v>
      </c>
      <c r="AM206">
        <v>23.43</v>
      </c>
      <c r="AN206">
        <v>4.7</v>
      </c>
      <c r="AO206">
        <v>0</v>
      </c>
      <c r="AP206">
        <v>0.84689999999999999</v>
      </c>
      <c r="AQ206" s="67">
        <v>1236.57</v>
      </c>
      <c r="AR206" s="67">
        <v>1613.45</v>
      </c>
      <c r="AS206" s="67">
        <v>5174.6000000000004</v>
      </c>
      <c r="AT206">
        <v>409.93</v>
      </c>
      <c r="AU206">
        <v>494.24</v>
      </c>
      <c r="AV206" s="67">
        <v>8928.7900000000009</v>
      </c>
      <c r="AW206" s="67">
        <v>5442.86</v>
      </c>
      <c r="AX206">
        <v>0.58740000000000003</v>
      </c>
      <c r="AY206" s="67">
        <v>1850.78</v>
      </c>
      <c r="AZ206">
        <v>0.19980000000000001</v>
      </c>
      <c r="BA206">
        <v>742.74</v>
      </c>
      <c r="BB206">
        <v>8.0199999999999994E-2</v>
      </c>
      <c r="BC206" s="67">
        <v>1228.95</v>
      </c>
      <c r="BD206">
        <v>0.1326</v>
      </c>
      <c r="BE206" s="67">
        <v>9265.33</v>
      </c>
      <c r="BF206" s="67">
        <v>4694.1499999999996</v>
      </c>
      <c r="BG206">
        <v>1.7779</v>
      </c>
      <c r="BH206">
        <v>0.51200000000000001</v>
      </c>
      <c r="BI206">
        <v>0.21190000000000001</v>
      </c>
      <c r="BJ206">
        <v>0.22459999999999999</v>
      </c>
      <c r="BK206">
        <v>2.92E-2</v>
      </c>
      <c r="BL206">
        <v>2.24E-2</v>
      </c>
    </row>
    <row r="207" spans="1:64" x14ac:dyDescent="0.25">
      <c r="A207" t="s">
        <v>224</v>
      </c>
      <c r="B207">
        <v>45385</v>
      </c>
      <c r="C207">
        <v>59</v>
      </c>
      <c r="D207">
        <v>17.010000000000002</v>
      </c>
      <c r="E207" s="67">
        <v>1003.73</v>
      </c>
      <c r="F207" s="67">
        <v>1049.1300000000001</v>
      </c>
      <c r="G207">
        <v>1.5E-3</v>
      </c>
      <c r="H207">
        <v>0</v>
      </c>
      <c r="I207">
        <v>5.0000000000000001E-4</v>
      </c>
      <c r="J207">
        <v>0</v>
      </c>
      <c r="K207">
        <v>0.1154</v>
      </c>
      <c r="L207">
        <v>0.85809999999999997</v>
      </c>
      <c r="M207">
        <v>2.4400000000000002E-2</v>
      </c>
      <c r="N207">
        <v>0.38890000000000002</v>
      </c>
      <c r="O207">
        <v>0</v>
      </c>
      <c r="P207">
        <v>0.1249</v>
      </c>
      <c r="Q207" s="67">
        <v>57301.85</v>
      </c>
      <c r="R207">
        <v>8.9599999999999999E-2</v>
      </c>
      <c r="S207">
        <v>0.11940000000000001</v>
      </c>
      <c r="T207">
        <v>0.79100000000000004</v>
      </c>
      <c r="U207">
        <v>17.38</v>
      </c>
      <c r="V207">
        <v>6.1</v>
      </c>
      <c r="W207" s="67">
        <v>76074.92</v>
      </c>
      <c r="X207">
        <v>160.1</v>
      </c>
      <c r="Y207" s="67">
        <v>98723.77</v>
      </c>
      <c r="Z207">
        <v>0.88560000000000005</v>
      </c>
      <c r="AA207">
        <v>6.0299999999999999E-2</v>
      </c>
      <c r="AB207">
        <v>5.4100000000000002E-2</v>
      </c>
      <c r="AC207">
        <v>0.1144</v>
      </c>
      <c r="AD207">
        <v>98.72</v>
      </c>
      <c r="AE207" s="67">
        <v>2423.3000000000002</v>
      </c>
      <c r="AF207">
        <v>363.44</v>
      </c>
      <c r="AG207" s="67">
        <v>105836.17</v>
      </c>
      <c r="AH207">
        <v>180</v>
      </c>
      <c r="AI207" s="67">
        <v>33541</v>
      </c>
      <c r="AJ207" s="67">
        <v>47771.16</v>
      </c>
      <c r="AK207">
        <v>46.8</v>
      </c>
      <c r="AL207">
        <v>22.59</v>
      </c>
      <c r="AM207">
        <v>33.26</v>
      </c>
      <c r="AN207">
        <v>3.6</v>
      </c>
      <c r="AO207">
        <v>31.94</v>
      </c>
      <c r="AP207">
        <v>0.70740000000000003</v>
      </c>
      <c r="AQ207" s="67">
        <v>1189.73</v>
      </c>
      <c r="AR207" s="67">
        <v>1883.93</v>
      </c>
      <c r="AS207" s="67">
        <v>5828.44</v>
      </c>
      <c r="AT207">
        <v>408.97</v>
      </c>
      <c r="AU207">
        <v>9.83</v>
      </c>
      <c r="AV207" s="67">
        <v>9320.86</v>
      </c>
      <c r="AW207" s="67">
        <v>5398.55</v>
      </c>
      <c r="AX207">
        <v>0.63360000000000005</v>
      </c>
      <c r="AY207" s="67">
        <v>1866.99</v>
      </c>
      <c r="AZ207">
        <v>0.21909999999999999</v>
      </c>
      <c r="BA207">
        <v>778.69</v>
      </c>
      <c r="BB207">
        <v>9.1399999999999995E-2</v>
      </c>
      <c r="BC207">
        <v>475.92</v>
      </c>
      <c r="BD207">
        <v>5.5899999999999998E-2</v>
      </c>
      <c r="BE207" s="67">
        <v>8520.15</v>
      </c>
      <c r="BF207" s="67">
        <v>5737.05</v>
      </c>
      <c r="BG207">
        <v>1.7674000000000001</v>
      </c>
      <c r="BH207">
        <v>0.58819999999999995</v>
      </c>
      <c r="BI207">
        <v>0.23549999999999999</v>
      </c>
      <c r="BJ207">
        <v>0.11310000000000001</v>
      </c>
      <c r="BK207">
        <v>4.1300000000000003E-2</v>
      </c>
      <c r="BL207">
        <v>2.1999999999999999E-2</v>
      </c>
    </row>
    <row r="208" spans="1:64" x14ac:dyDescent="0.25">
      <c r="A208" t="s">
        <v>225</v>
      </c>
      <c r="B208">
        <v>44065</v>
      </c>
      <c r="C208">
        <v>7</v>
      </c>
      <c r="D208">
        <v>250.14</v>
      </c>
      <c r="E208" s="67">
        <v>1750.99</v>
      </c>
      <c r="F208" s="67">
        <v>1763.47</v>
      </c>
      <c r="G208">
        <v>2.2000000000000001E-3</v>
      </c>
      <c r="H208">
        <v>0</v>
      </c>
      <c r="I208">
        <v>6.3399999999999998E-2</v>
      </c>
      <c r="J208">
        <v>0</v>
      </c>
      <c r="K208">
        <v>2.86E-2</v>
      </c>
      <c r="L208">
        <v>0.85070000000000001</v>
      </c>
      <c r="M208">
        <v>5.5199999999999999E-2</v>
      </c>
      <c r="N208">
        <v>0.57230000000000003</v>
      </c>
      <c r="O208">
        <v>0</v>
      </c>
      <c r="P208">
        <v>0.1389</v>
      </c>
      <c r="Q208" s="67">
        <v>50965.46</v>
      </c>
      <c r="R208">
        <v>0.18970000000000001</v>
      </c>
      <c r="S208">
        <v>0.2586</v>
      </c>
      <c r="T208">
        <v>0.55169999999999997</v>
      </c>
      <c r="U208">
        <v>19.2</v>
      </c>
      <c r="V208">
        <v>9.3000000000000007</v>
      </c>
      <c r="W208" s="67">
        <v>75994.19</v>
      </c>
      <c r="X208">
        <v>185.33</v>
      </c>
      <c r="Y208" s="67">
        <v>76817.39</v>
      </c>
      <c r="Z208">
        <v>0.73050000000000004</v>
      </c>
      <c r="AA208">
        <v>0.19339999999999999</v>
      </c>
      <c r="AB208">
        <v>7.6100000000000001E-2</v>
      </c>
      <c r="AC208">
        <v>0.26950000000000002</v>
      </c>
      <c r="AD208">
        <v>76.819999999999993</v>
      </c>
      <c r="AE208" s="67">
        <v>2632.82</v>
      </c>
      <c r="AF208">
        <v>462.68</v>
      </c>
      <c r="AG208" s="67">
        <v>75895.86</v>
      </c>
      <c r="AH208">
        <v>60</v>
      </c>
      <c r="AI208" s="67">
        <v>25900</v>
      </c>
      <c r="AJ208" s="67">
        <v>38236.89</v>
      </c>
      <c r="AK208">
        <v>48.3</v>
      </c>
      <c r="AL208">
        <v>33.409999999999997</v>
      </c>
      <c r="AM208">
        <v>32.03</v>
      </c>
      <c r="AN208">
        <v>4.0999999999999996</v>
      </c>
      <c r="AO208">
        <v>0</v>
      </c>
      <c r="AP208">
        <v>0.85719999999999996</v>
      </c>
      <c r="AQ208" s="67">
        <v>1360.43</v>
      </c>
      <c r="AR208" s="67">
        <v>1531.26</v>
      </c>
      <c r="AS208" s="67">
        <v>5261.64</v>
      </c>
      <c r="AT208">
        <v>545.46</v>
      </c>
      <c r="AU208">
        <v>45.37</v>
      </c>
      <c r="AV208" s="67">
        <v>8744.14</v>
      </c>
      <c r="AW208" s="67">
        <v>4897.6400000000003</v>
      </c>
      <c r="AX208">
        <v>0.58479999999999999</v>
      </c>
      <c r="AY208" s="67">
        <v>1908.07</v>
      </c>
      <c r="AZ208">
        <v>0.2278</v>
      </c>
      <c r="BA208">
        <v>842.56</v>
      </c>
      <c r="BB208">
        <v>0.10059999999999999</v>
      </c>
      <c r="BC208">
        <v>727.1</v>
      </c>
      <c r="BD208">
        <v>8.6800000000000002E-2</v>
      </c>
      <c r="BE208" s="67">
        <v>8375.3700000000008</v>
      </c>
      <c r="BF208" s="67">
        <v>4644.34</v>
      </c>
      <c r="BG208">
        <v>1.8460000000000001</v>
      </c>
      <c r="BH208">
        <v>0.57769999999999999</v>
      </c>
      <c r="BI208">
        <v>0.22140000000000001</v>
      </c>
      <c r="BJ208">
        <v>0.126</v>
      </c>
      <c r="BK208">
        <v>3.4099999999999998E-2</v>
      </c>
      <c r="BL208">
        <v>4.0899999999999999E-2</v>
      </c>
    </row>
    <row r="209" spans="1:64" x14ac:dyDescent="0.25">
      <c r="A209" t="s">
        <v>226</v>
      </c>
      <c r="B209">
        <v>46342</v>
      </c>
      <c r="C209">
        <v>41</v>
      </c>
      <c r="D209">
        <v>65.12</v>
      </c>
      <c r="E209" s="67">
        <v>2669.78</v>
      </c>
      <c r="F209" s="67">
        <v>2699.54</v>
      </c>
      <c r="G209">
        <v>1.1000000000000001E-3</v>
      </c>
      <c r="H209">
        <v>0</v>
      </c>
      <c r="I209">
        <v>8.8999999999999999E-3</v>
      </c>
      <c r="J209">
        <v>6.9999999999999999E-4</v>
      </c>
      <c r="K209">
        <v>2.3599999999999999E-2</v>
      </c>
      <c r="L209">
        <v>0.93579999999999997</v>
      </c>
      <c r="M209">
        <v>2.9899999999999999E-2</v>
      </c>
      <c r="N209">
        <v>0.56469999999999998</v>
      </c>
      <c r="O209">
        <v>4.7999999999999996E-3</v>
      </c>
      <c r="P209">
        <v>0.1696</v>
      </c>
      <c r="Q209" s="67">
        <v>52831.82</v>
      </c>
      <c r="R209">
        <v>0.26669999999999999</v>
      </c>
      <c r="S209">
        <v>0.2611</v>
      </c>
      <c r="T209">
        <v>0.47220000000000001</v>
      </c>
      <c r="U209">
        <v>18.809999999999999</v>
      </c>
      <c r="V209">
        <v>13</v>
      </c>
      <c r="W209" s="67">
        <v>83001.23</v>
      </c>
      <c r="X209">
        <v>197.61</v>
      </c>
      <c r="Y209" s="67">
        <v>90932.53</v>
      </c>
      <c r="Z209">
        <v>0.85299999999999998</v>
      </c>
      <c r="AA209">
        <v>9.4100000000000003E-2</v>
      </c>
      <c r="AB209">
        <v>5.2900000000000003E-2</v>
      </c>
      <c r="AC209">
        <v>0.14699999999999999</v>
      </c>
      <c r="AD209">
        <v>90.93</v>
      </c>
      <c r="AE209" s="67">
        <v>2188.54</v>
      </c>
      <c r="AF209">
        <v>349.65</v>
      </c>
      <c r="AG209" s="67">
        <v>98680.22</v>
      </c>
      <c r="AH209">
        <v>144</v>
      </c>
      <c r="AI209" s="67">
        <v>33285</v>
      </c>
      <c r="AJ209" s="67">
        <v>47818.8</v>
      </c>
      <c r="AK209">
        <v>24.5</v>
      </c>
      <c r="AL209">
        <v>24.02</v>
      </c>
      <c r="AM209">
        <v>24.26</v>
      </c>
      <c r="AN209">
        <v>0</v>
      </c>
      <c r="AO209" s="67">
        <v>1218.7</v>
      </c>
      <c r="AP209">
        <v>1.1841999999999999</v>
      </c>
      <c r="AQ209" s="67">
        <v>1199.83</v>
      </c>
      <c r="AR209" s="67">
        <v>2313.7800000000002</v>
      </c>
      <c r="AS209" s="67">
        <v>5563.32</v>
      </c>
      <c r="AT209">
        <v>581.79</v>
      </c>
      <c r="AU209">
        <v>372.25</v>
      </c>
      <c r="AV209" s="67">
        <v>10030.969999999999</v>
      </c>
      <c r="AW209" s="67">
        <v>4592.2299999999996</v>
      </c>
      <c r="AX209">
        <v>0.5161</v>
      </c>
      <c r="AY209" s="67">
        <v>2574.02</v>
      </c>
      <c r="AZ209">
        <v>0.2893</v>
      </c>
      <c r="BA209" s="67">
        <v>1011.39</v>
      </c>
      <c r="BB209">
        <v>0.1137</v>
      </c>
      <c r="BC209">
        <v>719.71</v>
      </c>
      <c r="BD209">
        <v>8.09E-2</v>
      </c>
      <c r="BE209" s="67">
        <v>8897.35</v>
      </c>
      <c r="BF209" s="67">
        <v>5333.9</v>
      </c>
      <c r="BG209">
        <v>1.5988</v>
      </c>
      <c r="BH209">
        <v>0.46949999999999997</v>
      </c>
      <c r="BI209">
        <v>0.1792</v>
      </c>
      <c r="BJ209">
        <v>0.31380000000000002</v>
      </c>
      <c r="BK209">
        <v>2.86E-2</v>
      </c>
      <c r="BL209">
        <v>8.9999999999999993E-3</v>
      </c>
    </row>
    <row r="210" spans="1:64" x14ac:dyDescent="0.25">
      <c r="A210" t="s">
        <v>227</v>
      </c>
      <c r="B210">
        <v>46193</v>
      </c>
      <c r="C210">
        <v>182</v>
      </c>
      <c r="D210">
        <v>11.46</v>
      </c>
      <c r="E210" s="67">
        <v>2085.41</v>
      </c>
      <c r="F210" s="67">
        <v>2233.87</v>
      </c>
      <c r="G210">
        <v>4.0000000000000001E-3</v>
      </c>
      <c r="H210">
        <v>1.8E-3</v>
      </c>
      <c r="I210">
        <v>5.5999999999999999E-3</v>
      </c>
      <c r="J210">
        <v>1.2999999999999999E-3</v>
      </c>
      <c r="K210">
        <v>1.4200000000000001E-2</v>
      </c>
      <c r="L210">
        <v>0.95589999999999997</v>
      </c>
      <c r="M210">
        <v>1.72E-2</v>
      </c>
      <c r="N210">
        <v>0.33119999999999999</v>
      </c>
      <c r="O210">
        <v>2.0000000000000001E-4</v>
      </c>
      <c r="P210">
        <v>0.1401</v>
      </c>
      <c r="Q210" s="67">
        <v>51720.97</v>
      </c>
      <c r="R210">
        <v>0.18970000000000001</v>
      </c>
      <c r="S210">
        <v>0.18099999999999999</v>
      </c>
      <c r="T210">
        <v>0.62929999999999997</v>
      </c>
      <c r="U210">
        <v>19.41</v>
      </c>
      <c r="V210">
        <v>9.33</v>
      </c>
      <c r="W210" s="67">
        <v>72983.97</v>
      </c>
      <c r="X210">
        <v>213.18</v>
      </c>
      <c r="Y210" s="67">
        <v>130544.79</v>
      </c>
      <c r="Z210">
        <v>0.91820000000000002</v>
      </c>
      <c r="AA210">
        <v>5.7599999999999998E-2</v>
      </c>
      <c r="AB210">
        <v>2.4199999999999999E-2</v>
      </c>
      <c r="AC210">
        <v>8.1799999999999998E-2</v>
      </c>
      <c r="AD210">
        <v>130.54</v>
      </c>
      <c r="AE210" s="67">
        <v>2905.11</v>
      </c>
      <c r="AF210">
        <v>434.32</v>
      </c>
      <c r="AG210" s="67">
        <v>116883.47</v>
      </c>
      <c r="AH210">
        <v>254</v>
      </c>
      <c r="AI210" s="67">
        <v>35310</v>
      </c>
      <c r="AJ210" s="67">
        <v>48542.5</v>
      </c>
      <c r="AK210">
        <v>28.1</v>
      </c>
      <c r="AL210">
        <v>22</v>
      </c>
      <c r="AM210">
        <v>23.84</v>
      </c>
      <c r="AN210">
        <v>5</v>
      </c>
      <c r="AO210">
        <v>0</v>
      </c>
      <c r="AP210">
        <v>0.71550000000000002</v>
      </c>
      <c r="AQ210">
        <v>890.13</v>
      </c>
      <c r="AR210" s="67">
        <v>1995.07</v>
      </c>
      <c r="AS210" s="67">
        <v>4319.62</v>
      </c>
      <c r="AT210">
        <v>381.25</v>
      </c>
      <c r="AU210">
        <v>332.39</v>
      </c>
      <c r="AV210" s="67">
        <v>7918.49</v>
      </c>
      <c r="AW210" s="67">
        <v>4762</v>
      </c>
      <c r="AX210">
        <v>0.59640000000000004</v>
      </c>
      <c r="AY210" s="67">
        <v>1924.73</v>
      </c>
      <c r="AZ210">
        <v>0.24110000000000001</v>
      </c>
      <c r="BA210">
        <v>802.5</v>
      </c>
      <c r="BB210">
        <v>0.10050000000000001</v>
      </c>
      <c r="BC210">
        <v>495.2</v>
      </c>
      <c r="BD210">
        <v>6.2E-2</v>
      </c>
      <c r="BE210" s="67">
        <v>7984.43</v>
      </c>
      <c r="BF210" s="67">
        <v>4844.5600000000004</v>
      </c>
      <c r="BG210">
        <v>1.4611000000000001</v>
      </c>
      <c r="BH210">
        <v>0.54620000000000002</v>
      </c>
      <c r="BI210">
        <v>0.18920000000000001</v>
      </c>
      <c r="BJ210">
        <v>0.2072</v>
      </c>
      <c r="BK210">
        <v>3.5900000000000001E-2</v>
      </c>
      <c r="BL210">
        <v>2.1499999999999998E-2</v>
      </c>
    </row>
    <row r="211" spans="1:64" x14ac:dyDescent="0.25">
      <c r="A211" t="s">
        <v>228</v>
      </c>
      <c r="B211">
        <v>45864</v>
      </c>
      <c r="C211">
        <v>122</v>
      </c>
      <c r="D211">
        <v>11.31</v>
      </c>
      <c r="E211" s="67">
        <v>1380.11</v>
      </c>
      <c r="F211" s="67">
        <v>1361.39</v>
      </c>
      <c r="G211">
        <v>1.5E-3</v>
      </c>
      <c r="H211">
        <v>0</v>
      </c>
      <c r="I211">
        <v>8.0999999999999996E-3</v>
      </c>
      <c r="J211">
        <v>1.5E-3</v>
      </c>
      <c r="K211">
        <v>1.2200000000000001E-2</v>
      </c>
      <c r="L211">
        <v>0.95089999999999997</v>
      </c>
      <c r="M211">
        <v>2.5899999999999999E-2</v>
      </c>
      <c r="N211">
        <v>0.48930000000000001</v>
      </c>
      <c r="O211">
        <v>0</v>
      </c>
      <c r="P211">
        <v>0.15279999999999999</v>
      </c>
      <c r="Q211" s="67">
        <v>51636.15</v>
      </c>
      <c r="R211">
        <v>0.1605</v>
      </c>
      <c r="S211">
        <v>0.17280000000000001</v>
      </c>
      <c r="T211">
        <v>0.66669999999999996</v>
      </c>
      <c r="U211">
        <v>19.02</v>
      </c>
      <c r="V211">
        <v>7.2</v>
      </c>
      <c r="W211" s="67">
        <v>67266.58</v>
      </c>
      <c r="X211">
        <v>184.28</v>
      </c>
      <c r="Y211" s="67">
        <v>121866.71</v>
      </c>
      <c r="Z211">
        <v>0.89500000000000002</v>
      </c>
      <c r="AA211">
        <v>6.7699999999999996E-2</v>
      </c>
      <c r="AB211">
        <v>3.7199999999999997E-2</v>
      </c>
      <c r="AC211">
        <v>0.105</v>
      </c>
      <c r="AD211">
        <v>121.87</v>
      </c>
      <c r="AE211" s="67">
        <v>2934.2</v>
      </c>
      <c r="AF211">
        <v>430.13</v>
      </c>
      <c r="AG211" s="67">
        <v>125687.31</v>
      </c>
      <c r="AH211">
        <v>301</v>
      </c>
      <c r="AI211" s="67">
        <v>31354</v>
      </c>
      <c r="AJ211" s="67">
        <v>43999.74</v>
      </c>
      <c r="AK211">
        <v>44.47</v>
      </c>
      <c r="AL211">
        <v>23.22</v>
      </c>
      <c r="AM211">
        <v>24.17</v>
      </c>
      <c r="AN211">
        <v>4</v>
      </c>
      <c r="AO211">
        <v>0</v>
      </c>
      <c r="AP211">
        <v>0.94569999999999999</v>
      </c>
      <c r="AQ211" s="67">
        <v>1356.48</v>
      </c>
      <c r="AR211" s="67">
        <v>2130.77</v>
      </c>
      <c r="AS211" s="67">
        <v>4731.51</v>
      </c>
      <c r="AT211">
        <v>399.96</v>
      </c>
      <c r="AU211">
        <v>73.319999999999993</v>
      </c>
      <c r="AV211" s="67">
        <v>8692.0300000000007</v>
      </c>
      <c r="AW211" s="67">
        <v>4790.17</v>
      </c>
      <c r="AX211">
        <v>0.55510000000000004</v>
      </c>
      <c r="AY211" s="67">
        <v>2295.5</v>
      </c>
      <c r="AZ211">
        <v>0.26600000000000001</v>
      </c>
      <c r="BA211">
        <v>809.99</v>
      </c>
      <c r="BB211">
        <v>9.3899999999999997E-2</v>
      </c>
      <c r="BC211">
        <v>732.99</v>
      </c>
      <c r="BD211">
        <v>8.4900000000000003E-2</v>
      </c>
      <c r="BE211" s="67">
        <v>8628.65</v>
      </c>
      <c r="BF211" s="67">
        <v>4328.6899999999996</v>
      </c>
      <c r="BG211">
        <v>1.3774999999999999</v>
      </c>
      <c r="BH211">
        <v>0.51629999999999998</v>
      </c>
      <c r="BI211">
        <v>0.23480000000000001</v>
      </c>
      <c r="BJ211">
        <v>0.19109999999999999</v>
      </c>
      <c r="BK211">
        <v>3.32E-2</v>
      </c>
      <c r="BL211">
        <v>2.46E-2</v>
      </c>
    </row>
    <row r="212" spans="1:64" x14ac:dyDescent="0.25">
      <c r="A212" t="s">
        <v>229</v>
      </c>
      <c r="B212">
        <v>44073</v>
      </c>
      <c r="C212">
        <v>2</v>
      </c>
      <c r="D212">
        <v>535.29999999999995</v>
      </c>
      <c r="E212" s="67">
        <v>1070.5999999999999</v>
      </c>
      <c r="F212" s="67">
        <v>1034.32</v>
      </c>
      <c r="G212">
        <v>1.1900000000000001E-2</v>
      </c>
      <c r="H212">
        <v>0</v>
      </c>
      <c r="I212">
        <v>1.7899999999999999E-2</v>
      </c>
      <c r="J212">
        <v>1.4E-3</v>
      </c>
      <c r="K212">
        <v>1.43E-2</v>
      </c>
      <c r="L212">
        <v>0.91169999999999995</v>
      </c>
      <c r="M212">
        <v>4.2700000000000002E-2</v>
      </c>
      <c r="N212">
        <v>0.1132</v>
      </c>
      <c r="O212">
        <v>8.0999999999999996E-3</v>
      </c>
      <c r="P212">
        <v>9.4799999999999995E-2</v>
      </c>
      <c r="Q212" s="67">
        <v>72993.919999999998</v>
      </c>
      <c r="R212">
        <v>0.22620000000000001</v>
      </c>
      <c r="S212">
        <v>0.17860000000000001</v>
      </c>
      <c r="T212">
        <v>0.59519999999999995</v>
      </c>
      <c r="U212">
        <v>16.16</v>
      </c>
      <c r="V212">
        <v>9.33</v>
      </c>
      <c r="W212" s="67">
        <v>98951.89</v>
      </c>
      <c r="X212">
        <v>114.75</v>
      </c>
      <c r="Y212" s="67">
        <v>263370.34000000003</v>
      </c>
      <c r="Z212">
        <v>0.8105</v>
      </c>
      <c r="AA212">
        <v>0.159</v>
      </c>
      <c r="AB212">
        <v>3.0599999999999999E-2</v>
      </c>
      <c r="AC212">
        <v>0.1895</v>
      </c>
      <c r="AD212">
        <v>263.37</v>
      </c>
      <c r="AE212" s="67">
        <v>11498.16</v>
      </c>
      <c r="AF212" s="67">
        <v>1237.5999999999999</v>
      </c>
      <c r="AG212" s="67">
        <v>272452.83</v>
      </c>
      <c r="AH212">
        <v>588</v>
      </c>
      <c r="AI212" s="67">
        <v>50134</v>
      </c>
      <c r="AJ212" s="67">
        <v>95565.58</v>
      </c>
      <c r="AK212">
        <v>99.25</v>
      </c>
      <c r="AL212">
        <v>38.32</v>
      </c>
      <c r="AM212">
        <v>60.2</v>
      </c>
      <c r="AN212">
        <v>5</v>
      </c>
      <c r="AO212">
        <v>0</v>
      </c>
      <c r="AP212">
        <v>0.63749999999999996</v>
      </c>
      <c r="AQ212" s="67">
        <v>2125.7800000000002</v>
      </c>
      <c r="AR212" s="67">
        <v>1551.45</v>
      </c>
      <c r="AS212" s="67">
        <v>9063.2099999999991</v>
      </c>
      <c r="AT212" s="67">
        <v>1290.75</v>
      </c>
      <c r="AU212" s="67">
        <v>1228.92</v>
      </c>
      <c r="AV212" s="67">
        <v>15260.05</v>
      </c>
      <c r="AW212" s="67">
        <v>3153.08</v>
      </c>
      <c r="AX212">
        <v>0.255</v>
      </c>
      <c r="AY212" s="67">
        <v>7512.45</v>
      </c>
      <c r="AZ212">
        <v>0.60750000000000004</v>
      </c>
      <c r="BA212" s="67">
        <v>1317.27</v>
      </c>
      <c r="BB212">
        <v>0.1065</v>
      </c>
      <c r="BC212">
        <v>383.36</v>
      </c>
      <c r="BD212">
        <v>3.1E-2</v>
      </c>
      <c r="BE212" s="67">
        <v>12366.16</v>
      </c>
      <c r="BF212" s="67">
        <v>1182.1099999999999</v>
      </c>
      <c r="BG212">
        <v>8.4599999999999995E-2</v>
      </c>
      <c r="BH212">
        <v>0.624</v>
      </c>
      <c r="BI212">
        <v>0.20469999999999999</v>
      </c>
      <c r="BJ212">
        <v>0.13639999999999999</v>
      </c>
      <c r="BK212">
        <v>1.7999999999999999E-2</v>
      </c>
      <c r="BL212">
        <v>1.6899999999999998E-2</v>
      </c>
    </row>
    <row r="213" spans="1:64" x14ac:dyDescent="0.25">
      <c r="A213" t="s">
        <v>230</v>
      </c>
      <c r="B213">
        <v>45393</v>
      </c>
      <c r="C213">
        <v>40</v>
      </c>
      <c r="D213">
        <v>62.47</v>
      </c>
      <c r="E213" s="67">
        <v>2498.92</v>
      </c>
      <c r="F213" s="67">
        <v>2416.36</v>
      </c>
      <c r="G213">
        <v>1.5599999999999999E-2</v>
      </c>
      <c r="H213">
        <v>4.0000000000000002E-4</v>
      </c>
      <c r="I213">
        <v>5.4000000000000003E-3</v>
      </c>
      <c r="J213">
        <v>0</v>
      </c>
      <c r="K213">
        <v>1.5599999999999999E-2</v>
      </c>
      <c r="L213">
        <v>0.94359999999999999</v>
      </c>
      <c r="M213">
        <v>1.9300000000000001E-2</v>
      </c>
      <c r="N213">
        <v>6.6199999999999995E-2</v>
      </c>
      <c r="O213">
        <v>1.21E-2</v>
      </c>
      <c r="P213">
        <v>0.1192</v>
      </c>
      <c r="Q213" s="67">
        <v>59791.58</v>
      </c>
      <c r="R213">
        <v>0.15920000000000001</v>
      </c>
      <c r="S213">
        <v>0.35670000000000002</v>
      </c>
      <c r="T213">
        <v>0.48409999999999997</v>
      </c>
      <c r="U213">
        <v>19.07</v>
      </c>
      <c r="V213">
        <v>15.5</v>
      </c>
      <c r="W213" s="67">
        <v>81069.710000000006</v>
      </c>
      <c r="X213">
        <v>160.06</v>
      </c>
      <c r="Y213" s="67">
        <v>171728.21</v>
      </c>
      <c r="Z213">
        <v>0.88070000000000004</v>
      </c>
      <c r="AA213">
        <v>9.6699999999999994E-2</v>
      </c>
      <c r="AB213">
        <v>2.2700000000000001E-2</v>
      </c>
      <c r="AC213">
        <v>0.1193</v>
      </c>
      <c r="AD213">
        <v>171.73</v>
      </c>
      <c r="AE213" s="67">
        <v>8409.77</v>
      </c>
      <c r="AF213">
        <v>967.87</v>
      </c>
      <c r="AG213" s="67">
        <v>195033.49</v>
      </c>
      <c r="AH213">
        <v>518</v>
      </c>
      <c r="AI213" s="67">
        <v>60819</v>
      </c>
      <c r="AJ213" s="67">
        <v>111052.76</v>
      </c>
      <c r="AK213">
        <v>86.4</v>
      </c>
      <c r="AL213">
        <v>46.72</v>
      </c>
      <c r="AM213">
        <v>60.7</v>
      </c>
      <c r="AN213">
        <v>5.2</v>
      </c>
      <c r="AO213">
        <v>0</v>
      </c>
      <c r="AP213">
        <v>0.64649999999999996</v>
      </c>
      <c r="AQ213" s="67">
        <v>1358.09</v>
      </c>
      <c r="AR213" s="67">
        <v>1777.91</v>
      </c>
      <c r="AS213" s="67">
        <v>6237</v>
      </c>
      <c r="AT213">
        <v>665.4</v>
      </c>
      <c r="AU213">
        <v>356.34</v>
      </c>
      <c r="AV213" s="67">
        <v>10394.74</v>
      </c>
      <c r="AW213" s="67">
        <v>2870.28</v>
      </c>
      <c r="AX213">
        <v>0.29289999999999999</v>
      </c>
      <c r="AY213" s="67">
        <v>6054.39</v>
      </c>
      <c r="AZ213">
        <v>0.6179</v>
      </c>
      <c r="BA213">
        <v>653.42999999999995</v>
      </c>
      <c r="BB213">
        <v>6.6699999999999995E-2</v>
      </c>
      <c r="BC213">
        <v>219.88</v>
      </c>
      <c r="BD213">
        <v>2.24E-2</v>
      </c>
      <c r="BE213" s="67">
        <v>9797.99</v>
      </c>
      <c r="BF213" s="67">
        <v>1880.23</v>
      </c>
      <c r="BG213">
        <v>0.20880000000000001</v>
      </c>
      <c r="BH213">
        <v>0.56999999999999995</v>
      </c>
      <c r="BI213">
        <v>0.24460000000000001</v>
      </c>
      <c r="BJ213">
        <v>0.13700000000000001</v>
      </c>
      <c r="BK213">
        <v>3.3700000000000001E-2</v>
      </c>
      <c r="BL213">
        <v>1.46E-2</v>
      </c>
    </row>
    <row r="214" spans="1:64" x14ac:dyDescent="0.25">
      <c r="A214" t="s">
        <v>231</v>
      </c>
      <c r="B214">
        <v>49619</v>
      </c>
      <c r="C214">
        <v>39</v>
      </c>
      <c r="D214">
        <v>16.36</v>
      </c>
      <c r="E214">
        <v>637.95000000000005</v>
      </c>
      <c r="F214">
        <v>567.77</v>
      </c>
      <c r="G214">
        <v>0</v>
      </c>
      <c r="H214">
        <v>0</v>
      </c>
      <c r="I214">
        <v>2E-3</v>
      </c>
      <c r="J214">
        <v>1.8E-3</v>
      </c>
      <c r="K214">
        <v>3.5000000000000001E-3</v>
      </c>
      <c r="L214">
        <v>0.97170000000000001</v>
      </c>
      <c r="M214">
        <v>2.1000000000000001E-2</v>
      </c>
      <c r="N214">
        <v>0.61970000000000003</v>
      </c>
      <c r="O214">
        <v>0</v>
      </c>
      <c r="P214">
        <v>0.17430000000000001</v>
      </c>
      <c r="Q214" s="67">
        <v>44538.81</v>
      </c>
      <c r="R214">
        <v>0.2979</v>
      </c>
      <c r="S214">
        <v>0.21279999999999999</v>
      </c>
      <c r="T214">
        <v>0.4894</v>
      </c>
      <c r="U214">
        <v>15.59</v>
      </c>
      <c r="V214">
        <v>7.2</v>
      </c>
      <c r="W214" s="67">
        <v>49565.64</v>
      </c>
      <c r="X214">
        <v>85.38</v>
      </c>
      <c r="Y214" s="67">
        <v>113392.87</v>
      </c>
      <c r="Z214">
        <v>0.73670000000000002</v>
      </c>
      <c r="AA214">
        <v>0.1216</v>
      </c>
      <c r="AB214">
        <v>0.14169999999999999</v>
      </c>
      <c r="AC214">
        <v>0.26329999999999998</v>
      </c>
      <c r="AD214">
        <v>113.39</v>
      </c>
      <c r="AE214" s="67">
        <v>3481.04</v>
      </c>
      <c r="AF214">
        <v>383.28</v>
      </c>
      <c r="AG214" s="67">
        <v>106859.65</v>
      </c>
      <c r="AH214">
        <v>185</v>
      </c>
      <c r="AI214" s="67">
        <v>32879</v>
      </c>
      <c r="AJ214" s="67">
        <v>47735.95</v>
      </c>
      <c r="AK214">
        <v>36.69</v>
      </c>
      <c r="AL214">
        <v>29.25</v>
      </c>
      <c r="AM214">
        <v>32.49</v>
      </c>
      <c r="AN214">
        <v>4.87</v>
      </c>
      <c r="AO214">
        <v>0</v>
      </c>
      <c r="AP214">
        <v>0.94369999999999998</v>
      </c>
      <c r="AQ214" s="67">
        <v>1759.18</v>
      </c>
      <c r="AR214" s="67">
        <v>2787.18</v>
      </c>
      <c r="AS214" s="67">
        <v>6493.83</v>
      </c>
      <c r="AT214">
        <v>532.01</v>
      </c>
      <c r="AU214">
        <v>470.95</v>
      </c>
      <c r="AV214" s="67">
        <v>12043.18</v>
      </c>
      <c r="AW214" s="67">
        <v>6407.36</v>
      </c>
      <c r="AX214">
        <v>0.50990000000000002</v>
      </c>
      <c r="AY214" s="67">
        <v>2890.46</v>
      </c>
      <c r="AZ214">
        <v>0.23</v>
      </c>
      <c r="BA214" s="67">
        <v>1633.28</v>
      </c>
      <c r="BB214">
        <v>0.13</v>
      </c>
      <c r="BC214" s="67">
        <v>1635.46</v>
      </c>
      <c r="BD214">
        <v>0.13009999999999999</v>
      </c>
      <c r="BE214" s="67">
        <v>12566.55</v>
      </c>
      <c r="BF214" s="67">
        <v>4760.46</v>
      </c>
      <c r="BG214">
        <v>1.7444</v>
      </c>
      <c r="BH214">
        <v>0.4451</v>
      </c>
      <c r="BI214">
        <v>0.20030000000000001</v>
      </c>
      <c r="BJ214">
        <v>0.30220000000000002</v>
      </c>
      <c r="BK214">
        <v>3.56E-2</v>
      </c>
      <c r="BL214">
        <v>1.6799999999999999E-2</v>
      </c>
    </row>
    <row r="215" spans="1:64" x14ac:dyDescent="0.25">
      <c r="A215" t="s">
        <v>232</v>
      </c>
      <c r="B215">
        <v>50013</v>
      </c>
      <c r="C215">
        <v>33</v>
      </c>
      <c r="D215">
        <v>128.27000000000001</v>
      </c>
      <c r="E215" s="67">
        <v>4232.8500000000004</v>
      </c>
      <c r="F215" s="67">
        <v>3934.82</v>
      </c>
      <c r="G215">
        <v>2.06E-2</v>
      </c>
      <c r="H215">
        <v>5.0000000000000001E-4</v>
      </c>
      <c r="I215">
        <v>1.8499999999999999E-2</v>
      </c>
      <c r="J215">
        <v>1.1999999999999999E-3</v>
      </c>
      <c r="K215">
        <v>1.1900000000000001E-2</v>
      </c>
      <c r="L215">
        <v>0.92510000000000003</v>
      </c>
      <c r="M215">
        <v>2.2200000000000001E-2</v>
      </c>
      <c r="N215">
        <v>0.19700000000000001</v>
      </c>
      <c r="O215">
        <v>7.1999999999999998E-3</v>
      </c>
      <c r="P215">
        <v>0.1258</v>
      </c>
      <c r="Q215" s="67">
        <v>58815.47</v>
      </c>
      <c r="R215">
        <v>0.1905</v>
      </c>
      <c r="S215">
        <v>0.24679999999999999</v>
      </c>
      <c r="T215">
        <v>0.56279999999999997</v>
      </c>
      <c r="U215">
        <v>19.07</v>
      </c>
      <c r="V215">
        <v>25</v>
      </c>
      <c r="W215" s="67">
        <v>77253.2</v>
      </c>
      <c r="X215">
        <v>166.44</v>
      </c>
      <c r="Y215" s="67">
        <v>158000.63</v>
      </c>
      <c r="Z215">
        <v>0.78590000000000004</v>
      </c>
      <c r="AA215">
        <v>0.18740000000000001</v>
      </c>
      <c r="AB215">
        <v>2.6800000000000001E-2</v>
      </c>
      <c r="AC215">
        <v>0.21410000000000001</v>
      </c>
      <c r="AD215">
        <v>158</v>
      </c>
      <c r="AE215" s="67">
        <v>6006.62</v>
      </c>
      <c r="AF215">
        <v>794.81</v>
      </c>
      <c r="AG215" s="67">
        <v>175647.71</v>
      </c>
      <c r="AH215">
        <v>476</v>
      </c>
      <c r="AI215" s="67">
        <v>40882</v>
      </c>
      <c r="AJ215" s="67">
        <v>69665.08</v>
      </c>
      <c r="AK215">
        <v>43.39</v>
      </c>
      <c r="AL215">
        <v>37.53</v>
      </c>
      <c r="AM215">
        <v>39.299999999999997</v>
      </c>
      <c r="AN215">
        <v>0.6</v>
      </c>
      <c r="AO215">
        <v>0</v>
      </c>
      <c r="AP215">
        <v>0.80349999999999999</v>
      </c>
      <c r="AQ215" s="67">
        <v>1089.8599999999999</v>
      </c>
      <c r="AR215" s="67">
        <v>1517</v>
      </c>
      <c r="AS215" s="67">
        <v>5540.75</v>
      </c>
      <c r="AT215">
        <v>644.59</v>
      </c>
      <c r="AU215">
        <v>381.4</v>
      </c>
      <c r="AV215" s="67">
        <v>9173.61</v>
      </c>
      <c r="AW215" s="67">
        <v>3286.09</v>
      </c>
      <c r="AX215">
        <v>0.37719999999999998</v>
      </c>
      <c r="AY215" s="67">
        <v>4522.1099999999997</v>
      </c>
      <c r="AZ215">
        <v>0.51900000000000002</v>
      </c>
      <c r="BA215">
        <v>531.61</v>
      </c>
      <c r="BB215">
        <v>6.0999999999999999E-2</v>
      </c>
      <c r="BC215">
        <v>372.8</v>
      </c>
      <c r="BD215">
        <v>4.2799999999999998E-2</v>
      </c>
      <c r="BE215" s="67">
        <v>8712.6</v>
      </c>
      <c r="BF215" s="67">
        <v>2406.42</v>
      </c>
      <c r="BG215">
        <v>0.34939999999999999</v>
      </c>
      <c r="BH215">
        <v>0.58240000000000003</v>
      </c>
      <c r="BI215">
        <v>0.23380000000000001</v>
      </c>
      <c r="BJ215">
        <v>0.1336</v>
      </c>
      <c r="BK215">
        <v>2.9700000000000001E-2</v>
      </c>
      <c r="BL215">
        <v>2.0500000000000001E-2</v>
      </c>
    </row>
    <row r="216" spans="1:64" x14ac:dyDescent="0.25">
      <c r="A216" t="s">
        <v>233</v>
      </c>
      <c r="B216">
        <v>50559</v>
      </c>
      <c r="C216">
        <v>53</v>
      </c>
      <c r="D216">
        <v>21.12</v>
      </c>
      <c r="E216" s="67">
        <v>1119.3</v>
      </c>
      <c r="F216" s="67">
        <v>1133.78</v>
      </c>
      <c r="G216">
        <v>3.5000000000000001E-3</v>
      </c>
      <c r="H216">
        <v>8.9999999999999998E-4</v>
      </c>
      <c r="I216">
        <v>8.6E-3</v>
      </c>
      <c r="J216">
        <v>5.1999999999999998E-3</v>
      </c>
      <c r="K216">
        <v>1.4E-2</v>
      </c>
      <c r="L216">
        <v>0.95960000000000001</v>
      </c>
      <c r="M216">
        <v>8.2000000000000007E-3</v>
      </c>
      <c r="N216">
        <v>0.28660000000000002</v>
      </c>
      <c r="O216">
        <v>2.8E-3</v>
      </c>
      <c r="P216">
        <v>0.11550000000000001</v>
      </c>
      <c r="Q216" s="67">
        <v>52745.07</v>
      </c>
      <c r="R216">
        <v>0.48420000000000002</v>
      </c>
      <c r="S216">
        <v>0.1789</v>
      </c>
      <c r="T216">
        <v>0.33679999999999999</v>
      </c>
      <c r="U216">
        <v>18.22</v>
      </c>
      <c r="V216">
        <v>8.42</v>
      </c>
      <c r="W216" s="67">
        <v>76034.36</v>
      </c>
      <c r="X216">
        <v>128.03</v>
      </c>
      <c r="Y216" s="67">
        <v>121984.3</v>
      </c>
      <c r="Z216">
        <v>0.88749999999999996</v>
      </c>
      <c r="AA216">
        <v>8.4900000000000003E-2</v>
      </c>
      <c r="AB216">
        <v>2.76E-2</v>
      </c>
      <c r="AC216">
        <v>0.1125</v>
      </c>
      <c r="AD216">
        <v>121.98</v>
      </c>
      <c r="AE216" s="67">
        <v>4109.47</v>
      </c>
      <c r="AF216">
        <v>606.55999999999995</v>
      </c>
      <c r="AG216" s="67">
        <v>122963.29</v>
      </c>
      <c r="AH216">
        <v>290</v>
      </c>
      <c r="AI216" s="67">
        <v>34846</v>
      </c>
      <c r="AJ216" s="67">
        <v>55466.27</v>
      </c>
      <c r="AK216">
        <v>57.15</v>
      </c>
      <c r="AL216">
        <v>32.71</v>
      </c>
      <c r="AM216">
        <v>36.31</v>
      </c>
      <c r="AN216">
        <v>4.9000000000000004</v>
      </c>
      <c r="AO216">
        <v>0</v>
      </c>
      <c r="AP216">
        <v>0.93889999999999996</v>
      </c>
      <c r="AQ216" s="67">
        <v>1351.93</v>
      </c>
      <c r="AR216" s="67">
        <v>1647.62</v>
      </c>
      <c r="AS216" s="67">
        <v>5869.64</v>
      </c>
      <c r="AT216">
        <v>425.51</v>
      </c>
      <c r="AU216">
        <v>95.55</v>
      </c>
      <c r="AV216" s="67">
        <v>9390.2099999999991</v>
      </c>
      <c r="AW216" s="67">
        <v>4970.8599999999997</v>
      </c>
      <c r="AX216">
        <v>0.50900000000000001</v>
      </c>
      <c r="AY216" s="67">
        <v>3205.49</v>
      </c>
      <c r="AZ216">
        <v>0.32829999999999998</v>
      </c>
      <c r="BA216" s="67">
        <v>1091.3900000000001</v>
      </c>
      <c r="BB216">
        <v>0.1118</v>
      </c>
      <c r="BC216">
        <v>497.63</v>
      </c>
      <c r="BD216">
        <v>5.0999999999999997E-2</v>
      </c>
      <c r="BE216" s="67">
        <v>9765.36</v>
      </c>
      <c r="BF216" s="67">
        <v>4935.66</v>
      </c>
      <c r="BG216">
        <v>1.0497000000000001</v>
      </c>
      <c r="BH216">
        <v>0.57579999999999998</v>
      </c>
      <c r="BI216">
        <v>0.1903</v>
      </c>
      <c r="BJ216">
        <v>0.18229999999999999</v>
      </c>
      <c r="BK216">
        <v>3.7199999999999997E-2</v>
      </c>
      <c r="BL216">
        <v>1.43E-2</v>
      </c>
    </row>
    <row r="217" spans="1:64" x14ac:dyDescent="0.25">
      <c r="A217" t="s">
        <v>234</v>
      </c>
      <c r="B217">
        <v>47266</v>
      </c>
      <c r="C217">
        <v>112</v>
      </c>
      <c r="D217">
        <v>11.74</v>
      </c>
      <c r="E217" s="67">
        <v>1314.59</v>
      </c>
      <c r="F217" s="67">
        <v>1370.79</v>
      </c>
      <c r="G217">
        <v>0</v>
      </c>
      <c r="H217">
        <v>6.9999999999999999E-4</v>
      </c>
      <c r="I217">
        <v>7.3000000000000001E-3</v>
      </c>
      <c r="J217">
        <v>0</v>
      </c>
      <c r="K217">
        <v>1.26E-2</v>
      </c>
      <c r="L217">
        <v>0.95750000000000002</v>
      </c>
      <c r="M217">
        <v>2.18E-2</v>
      </c>
      <c r="N217">
        <v>0.33069999999999999</v>
      </c>
      <c r="O217">
        <v>1.5E-3</v>
      </c>
      <c r="P217">
        <v>0.13200000000000001</v>
      </c>
      <c r="Q217" s="67">
        <v>48951.48</v>
      </c>
      <c r="R217">
        <v>0.2258</v>
      </c>
      <c r="S217">
        <v>0.2258</v>
      </c>
      <c r="T217">
        <v>0.5484</v>
      </c>
      <c r="U217">
        <v>20.149999999999999</v>
      </c>
      <c r="V217">
        <v>10.199999999999999</v>
      </c>
      <c r="W217" s="67">
        <v>74728.37</v>
      </c>
      <c r="X217">
        <v>123.98</v>
      </c>
      <c r="Y217" s="67">
        <v>154869.32</v>
      </c>
      <c r="Z217">
        <v>0.89190000000000003</v>
      </c>
      <c r="AA217">
        <v>4.24E-2</v>
      </c>
      <c r="AB217">
        <v>6.5699999999999995E-2</v>
      </c>
      <c r="AC217">
        <v>0.1081</v>
      </c>
      <c r="AD217">
        <v>154.87</v>
      </c>
      <c r="AE217" s="67">
        <v>3559.9</v>
      </c>
      <c r="AF217">
        <v>440.41</v>
      </c>
      <c r="AG217" s="67">
        <v>153857.85</v>
      </c>
      <c r="AH217">
        <v>428</v>
      </c>
      <c r="AI217" s="67">
        <v>36746</v>
      </c>
      <c r="AJ217" s="67">
        <v>51822.53</v>
      </c>
      <c r="AK217">
        <v>32.950000000000003</v>
      </c>
      <c r="AL217">
        <v>22.11</v>
      </c>
      <c r="AM217">
        <v>26.04</v>
      </c>
      <c r="AN217">
        <v>3.95</v>
      </c>
      <c r="AO217" s="67">
        <v>1348.98</v>
      </c>
      <c r="AP217">
        <v>1.3129999999999999</v>
      </c>
      <c r="AQ217" s="67">
        <v>1320.8</v>
      </c>
      <c r="AR217" s="67">
        <v>2177.6799999999998</v>
      </c>
      <c r="AS217" s="67">
        <v>5222.54</v>
      </c>
      <c r="AT217">
        <v>261.41000000000003</v>
      </c>
      <c r="AU217">
        <v>244.62</v>
      </c>
      <c r="AV217" s="67">
        <v>9227.0400000000009</v>
      </c>
      <c r="AW217" s="67">
        <v>4243.59</v>
      </c>
      <c r="AX217">
        <v>0.44169999999999998</v>
      </c>
      <c r="AY217" s="67">
        <v>3905.1</v>
      </c>
      <c r="AZ217">
        <v>0.40639999999999998</v>
      </c>
      <c r="BA217">
        <v>957.99</v>
      </c>
      <c r="BB217">
        <v>9.9699999999999997E-2</v>
      </c>
      <c r="BC217">
        <v>501.26</v>
      </c>
      <c r="BD217">
        <v>5.2200000000000003E-2</v>
      </c>
      <c r="BE217" s="67">
        <v>9607.94</v>
      </c>
      <c r="BF217" s="67">
        <v>3722.56</v>
      </c>
      <c r="BG217">
        <v>0.94940000000000002</v>
      </c>
      <c r="BH217">
        <v>0.51870000000000005</v>
      </c>
      <c r="BI217">
        <v>0.2281</v>
      </c>
      <c r="BJ217">
        <v>0.1825</v>
      </c>
      <c r="BK217">
        <v>5.3999999999999999E-2</v>
      </c>
      <c r="BL217">
        <v>1.67E-2</v>
      </c>
    </row>
    <row r="218" spans="1:64" x14ac:dyDescent="0.25">
      <c r="A218" t="s">
        <v>235</v>
      </c>
      <c r="B218">
        <v>45401</v>
      </c>
      <c r="C218">
        <v>164</v>
      </c>
      <c r="D218">
        <v>12.68</v>
      </c>
      <c r="E218" s="67">
        <v>2080.0300000000002</v>
      </c>
      <c r="F218" s="67">
        <v>1958.97</v>
      </c>
      <c r="G218">
        <v>1E-3</v>
      </c>
      <c r="H218">
        <v>0</v>
      </c>
      <c r="I218">
        <v>6.1000000000000004E-3</v>
      </c>
      <c r="J218">
        <v>1E-3</v>
      </c>
      <c r="K218">
        <v>1.14E-2</v>
      </c>
      <c r="L218">
        <v>0.94969999999999999</v>
      </c>
      <c r="M218">
        <v>3.0800000000000001E-2</v>
      </c>
      <c r="N218">
        <v>0.56299999999999994</v>
      </c>
      <c r="O218">
        <v>0</v>
      </c>
      <c r="P218">
        <v>0.1225</v>
      </c>
      <c r="Q218" s="67">
        <v>48169.91</v>
      </c>
      <c r="R218">
        <v>0.23580000000000001</v>
      </c>
      <c r="S218">
        <v>0.20330000000000001</v>
      </c>
      <c r="T218">
        <v>0.56100000000000005</v>
      </c>
      <c r="U218">
        <v>20.29</v>
      </c>
      <c r="V218">
        <v>14</v>
      </c>
      <c r="W218" s="67">
        <v>67513.14</v>
      </c>
      <c r="X218">
        <v>146.99</v>
      </c>
      <c r="Y218" s="67">
        <v>82568.72</v>
      </c>
      <c r="Z218">
        <v>0.86070000000000002</v>
      </c>
      <c r="AA218">
        <v>8.7300000000000003E-2</v>
      </c>
      <c r="AB218">
        <v>5.1999999999999998E-2</v>
      </c>
      <c r="AC218">
        <v>0.13930000000000001</v>
      </c>
      <c r="AD218">
        <v>82.57</v>
      </c>
      <c r="AE218" s="67">
        <v>1917.23</v>
      </c>
      <c r="AF218">
        <v>268.97000000000003</v>
      </c>
      <c r="AG218" s="67">
        <v>75500.7</v>
      </c>
      <c r="AH218">
        <v>57</v>
      </c>
      <c r="AI218" s="67">
        <v>26942</v>
      </c>
      <c r="AJ218" s="67">
        <v>37227.410000000003</v>
      </c>
      <c r="AK218">
        <v>25.4</v>
      </c>
      <c r="AL218">
        <v>22.89</v>
      </c>
      <c r="AM218">
        <v>25.16</v>
      </c>
      <c r="AN218">
        <v>4</v>
      </c>
      <c r="AO218">
        <v>874.37</v>
      </c>
      <c r="AP218">
        <v>1.7408999999999999</v>
      </c>
      <c r="AQ218" s="67">
        <v>1402.42</v>
      </c>
      <c r="AR218" s="67">
        <v>1771.26</v>
      </c>
      <c r="AS218" s="67">
        <v>5942.38</v>
      </c>
      <c r="AT218">
        <v>452.04</v>
      </c>
      <c r="AU218">
        <v>50.13</v>
      </c>
      <c r="AV218" s="67">
        <v>9618.25</v>
      </c>
      <c r="AW218" s="67">
        <v>6520.99</v>
      </c>
      <c r="AX218">
        <v>0.65159999999999996</v>
      </c>
      <c r="AY218" s="67">
        <v>2297.08</v>
      </c>
      <c r="AZ218">
        <v>0.22950000000000001</v>
      </c>
      <c r="BA218">
        <v>617.91</v>
      </c>
      <c r="BB218">
        <v>6.1699999999999998E-2</v>
      </c>
      <c r="BC218">
        <v>571.37</v>
      </c>
      <c r="BD218">
        <v>5.7099999999999998E-2</v>
      </c>
      <c r="BE218" s="67">
        <v>10007.34</v>
      </c>
      <c r="BF218" s="67">
        <v>6117.47</v>
      </c>
      <c r="BG218">
        <v>3.3393000000000002</v>
      </c>
      <c r="BH218">
        <v>0.4879</v>
      </c>
      <c r="BI218">
        <v>0.27639999999999998</v>
      </c>
      <c r="BJ218">
        <v>0.16950000000000001</v>
      </c>
      <c r="BK218">
        <v>5.3600000000000002E-2</v>
      </c>
      <c r="BL218">
        <v>1.2500000000000001E-2</v>
      </c>
    </row>
    <row r="219" spans="1:64" x14ac:dyDescent="0.25">
      <c r="A219" t="s">
        <v>236</v>
      </c>
      <c r="B219">
        <v>46235</v>
      </c>
      <c r="C219">
        <v>45</v>
      </c>
      <c r="D219">
        <v>39.78</v>
      </c>
      <c r="E219" s="67">
        <v>1790.05</v>
      </c>
      <c r="F219" s="67">
        <v>1746.75</v>
      </c>
      <c r="G219">
        <v>1.09E-2</v>
      </c>
      <c r="H219">
        <v>0</v>
      </c>
      <c r="I219">
        <v>8.5000000000000006E-3</v>
      </c>
      <c r="J219">
        <v>5.9999999999999995E-4</v>
      </c>
      <c r="K219">
        <v>2.0500000000000001E-2</v>
      </c>
      <c r="L219">
        <v>0.9234</v>
      </c>
      <c r="M219">
        <v>3.61E-2</v>
      </c>
      <c r="N219">
        <v>0.3417</v>
      </c>
      <c r="O219">
        <v>1.6999999999999999E-3</v>
      </c>
      <c r="P219">
        <v>0.1179</v>
      </c>
      <c r="Q219" s="67">
        <v>53996.7</v>
      </c>
      <c r="R219">
        <v>0.27029999999999998</v>
      </c>
      <c r="S219">
        <v>0.22520000000000001</v>
      </c>
      <c r="T219">
        <v>0.50449999999999995</v>
      </c>
      <c r="U219">
        <v>21.21</v>
      </c>
      <c r="V219">
        <v>13.19</v>
      </c>
      <c r="W219" s="67">
        <v>70382.41</v>
      </c>
      <c r="X219">
        <v>133.72999999999999</v>
      </c>
      <c r="Y219" s="67">
        <v>142063.01</v>
      </c>
      <c r="Z219">
        <v>0.83379999999999999</v>
      </c>
      <c r="AA219">
        <v>0.12720000000000001</v>
      </c>
      <c r="AB219">
        <v>3.9E-2</v>
      </c>
      <c r="AC219">
        <v>0.16619999999999999</v>
      </c>
      <c r="AD219">
        <v>142.06</v>
      </c>
      <c r="AE219" s="67">
        <v>4552.9799999999996</v>
      </c>
      <c r="AF219">
        <v>642.46</v>
      </c>
      <c r="AG219" s="67">
        <v>144572.22</v>
      </c>
      <c r="AH219">
        <v>391</v>
      </c>
      <c r="AI219" s="67">
        <v>36790</v>
      </c>
      <c r="AJ219" s="67">
        <v>56951.5</v>
      </c>
      <c r="AK219">
        <v>38.299999999999997</v>
      </c>
      <c r="AL219">
        <v>31.55</v>
      </c>
      <c r="AM219">
        <v>33.369999999999997</v>
      </c>
      <c r="AN219">
        <v>6.2</v>
      </c>
      <c r="AO219">
        <v>0</v>
      </c>
      <c r="AP219">
        <v>0.77929999999999999</v>
      </c>
      <c r="AQ219" s="67">
        <v>1232.9100000000001</v>
      </c>
      <c r="AR219" s="67">
        <v>1859.99</v>
      </c>
      <c r="AS219" s="67">
        <v>5044.16</v>
      </c>
      <c r="AT219">
        <v>365.67</v>
      </c>
      <c r="AU219">
        <v>185</v>
      </c>
      <c r="AV219" s="67">
        <v>8687.73</v>
      </c>
      <c r="AW219" s="67">
        <v>3893.87</v>
      </c>
      <c r="AX219">
        <v>0.4592</v>
      </c>
      <c r="AY219" s="67">
        <v>3317.29</v>
      </c>
      <c r="AZ219">
        <v>0.39119999999999999</v>
      </c>
      <c r="BA219">
        <v>708.13</v>
      </c>
      <c r="BB219">
        <v>8.3500000000000005E-2</v>
      </c>
      <c r="BC219">
        <v>560.15</v>
      </c>
      <c r="BD219">
        <v>6.6100000000000006E-2</v>
      </c>
      <c r="BE219" s="67">
        <v>8479.44</v>
      </c>
      <c r="BF219" s="67">
        <v>3367.22</v>
      </c>
      <c r="BG219">
        <v>0.68410000000000004</v>
      </c>
      <c r="BH219">
        <v>0.56479999999999997</v>
      </c>
      <c r="BI219">
        <v>0.20699999999999999</v>
      </c>
      <c r="BJ219">
        <v>0.17829999999999999</v>
      </c>
      <c r="BK219">
        <v>3.49E-2</v>
      </c>
      <c r="BL219">
        <v>1.4999999999999999E-2</v>
      </c>
    </row>
    <row r="220" spans="1:64" x14ac:dyDescent="0.25">
      <c r="A220" t="s">
        <v>237</v>
      </c>
      <c r="B220">
        <v>44099</v>
      </c>
      <c r="C220">
        <v>127</v>
      </c>
      <c r="D220">
        <v>24.61</v>
      </c>
      <c r="E220" s="67">
        <v>3124.97</v>
      </c>
      <c r="F220" s="67">
        <v>2673.75</v>
      </c>
      <c r="G220">
        <v>1.11E-2</v>
      </c>
      <c r="H220">
        <v>0</v>
      </c>
      <c r="I220">
        <v>5.7000000000000002E-3</v>
      </c>
      <c r="J220">
        <v>6.9999999999999999E-4</v>
      </c>
      <c r="K220">
        <v>1.4500000000000001E-2</v>
      </c>
      <c r="L220">
        <v>0.9375</v>
      </c>
      <c r="M220">
        <v>3.0499999999999999E-2</v>
      </c>
      <c r="N220">
        <v>0.48320000000000002</v>
      </c>
      <c r="O220">
        <v>7.1000000000000004E-3</v>
      </c>
      <c r="P220">
        <v>0.16980000000000001</v>
      </c>
      <c r="Q220" s="67">
        <v>48836.63</v>
      </c>
      <c r="R220">
        <v>0.27839999999999998</v>
      </c>
      <c r="S220">
        <v>0.14949999999999999</v>
      </c>
      <c r="T220">
        <v>0.57220000000000004</v>
      </c>
      <c r="U220">
        <v>19.23</v>
      </c>
      <c r="V220">
        <v>19.36</v>
      </c>
      <c r="W220" s="67">
        <v>76386.14</v>
      </c>
      <c r="X220">
        <v>160.54</v>
      </c>
      <c r="Y220" s="67">
        <v>132857.98000000001</v>
      </c>
      <c r="Z220">
        <v>0.73929999999999996</v>
      </c>
      <c r="AA220">
        <v>0.2087</v>
      </c>
      <c r="AB220">
        <v>5.1999999999999998E-2</v>
      </c>
      <c r="AC220">
        <v>0.26069999999999999</v>
      </c>
      <c r="AD220">
        <v>132.86000000000001</v>
      </c>
      <c r="AE220" s="67">
        <v>3498.35</v>
      </c>
      <c r="AF220">
        <v>481.59</v>
      </c>
      <c r="AG220" s="67">
        <v>129575.79</v>
      </c>
      <c r="AH220">
        <v>313</v>
      </c>
      <c r="AI220" s="67">
        <v>27782</v>
      </c>
      <c r="AJ220" s="67">
        <v>42869.79</v>
      </c>
      <c r="AK220">
        <v>35.43</v>
      </c>
      <c r="AL220">
        <v>24.79</v>
      </c>
      <c r="AM220">
        <v>29.52</v>
      </c>
      <c r="AN220">
        <v>3.7</v>
      </c>
      <c r="AO220">
        <v>639.87</v>
      </c>
      <c r="AP220">
        <v>1.1391</v>
      </c>
      <c r="AQ220" s="67">
        <v>1404.18</v>
      </c>
      <c r="AR220" s="67">
        <v>1191.43</v>
      </c>
      <c r="AS220" s="67">
        <v>6259.28</v>
      </c>
      <c r="AT220">
        <v>358.12</v>
      </c>
      <c r="AU220">
        <v>250.6</v>
      </c>
      <c r="AV220" s="67">
        <v>9463.6299999999992</v>
      </c>
      <c r="AW220" s="67">
        <v>4692.9399999999996</v>
      </c>
      <c r="AX220">
        <v>0.47470000000000001</v>
      </c>
      <c r="AY220" s="67">
        <v>3860.88</v>
      </c>
      <c r="AZ220">
        <v>0.39050000000000001</v>
      </c>
      <c r="BA220">
        <v>477.15</v>
      </c>
      <c r="BB220">
        <v>4.8300000000000003E-2</v>
      </c>
      <c r="BC220">
        <v>854.86</v>
      </c>
      <c r="BD220">
        <v>8.6499999999999994E-2</v>
      </c>
      <c r="BE220" s="67">
        <v>9885.83</v>
      </c>
      <c r="BF220" s="67">
        <v>2946.15</v>
      </c>
      <c r="BG220">
        <v>0.82110000000000005</v>
      </c>
      <c r="BH220">
        <v>0.54420000000000002</v>
      </c>
      <c r="BI220">
        <v>0.21829999999999999</v>
      </c>
      <c r="BJ220">
        <v>0.19189999999999999</v>
      </c>
      <c r="BK220">
        <v>2.6200000000000001E-2</v>
      </c>
      <c r="BL220">
        <v>1.9400000000000001E-2</v>
      </c>
    </row>
    <row r="221" spans="1:64" x14ac:dyDescent="0.25">
      <c r="A221" t="s">
        <v>238</v>
      </c>
      <c r="B221">
        <v>46979</v>
      </c>
      <c r="C221">
        <v>40</v>
      </c>
      <c r="D221">
        <v>184.53</v>
      </c>
      <c r="E221" s="67">
        <v>7381.04</v>
      </c>
      <c r="F221" s="67">
        <v>5316.12</v>
      </c>
      <c r="G221">
        <v>2.0199999999999999E-2</v>
      </c>
      <c r="H221">
        <v>2.0999999999999999E-3</v>
      </c>
      <c r="I221">
        <v>0.39190000000000003</v>
      </c>
      <c r="J221">
        <v>1.2999999999999999E-3</v>
      </c>
      <c r="K221">
        <v>4.87E-2</v>
      </c>
      <c r="L221">
        <v>0.50119999999999998</v>
      </c>
      <c r="M221">
        <v>3.4599999999999999E-2</v>
      </c>
      <c r="N221">
        <v>0.61680000000000001</v>
      </c>
      <c r="O221">
        <v>3.9399999999999998E-2</v>
      </c>
      <c r="P221">
        <v>0.15010000000000001</v>
      </c>
      <c r="Q221" s="67">
        <v>53792.61</v>
      </c>
      <c r="R221">
        <v>0.4425</v>
      </c>
      <c r="S221">
        <v>0.2</v>
      </c>
      <c r="T221">
        <v>0.35749999999999998</v>
      </c>
      <c r="U221">
        <v>23.44</v>
      </c>
      <c r="V221">
        <v>40.61</v>
      </c>
      <c r="W221" s="67">
        <v>79772.42</v>
      </c>
      <c r="X221">
        <v>177.11</v>
      </c>
      <c r="Y221" s="67">
        <v>104828.14</v>
      </c>
      <c r="Z221">
        <v>0.59619999999999995</v>
      </c>
      <c r="AA221">
        <v>0.34699999999999998</v>
      </c>
      <c r="AB221">
        <v>5.6800000000000003E-2</v>
      </c>
      <c r="AC221">
        <v>0.40379999999999999</v>
      </c>
      <c r="AD221">
        <v>104.83</v>
      </c>
      <c r="AE221" s="67">
        <v>4048.14</v>
      </c>
      <c r="AF221">
        <v>338.17</v>
      </c>
      <c r="AG221" s="67">
        <v>113906</v>
      </c>
      <c r="AH221">
        <v>233</v>
      </c>
      <c r="AI221" s="67">
        <v>30852</v>
      </c>
      <c r="AJ221" s="67">
        <v>40267.35</v>
      </c>
      <c r="AK221">
        <v>58.13</v>
      </c>
      <c r="AL221">
        <v>35.57</v>
      </c>
      <c r="AM221">
        <v>40.659999999999997</v>
      </c>
      <c r="AN221">
        <v>4.2</v>
      </c>
      <c r="AO221">
        <v>0</v>
      </c>
      <c r="AP221">
        <v>1.0257000000000001</v>
      </c>
      <c r="AQ221" s="67">
        <v>1561.61</v>
      </c>
      <c r="AR221" s="67">
        <v>2189.89</v>
      </c>
      <c r="AS221" s="67">
        <v>6059.04</v>
      </c>
      <c r="AT221">
        <v>744.16</v>
      </c>
      <c r="AU221">
        <v>507.71</v>
      </c>
      <c r="AV221" s="67">
        <v>11062.42</v>
      </c>
      <c r="AW221" s="67">
        <v>5928.9</v>
      </c>
      <c r="AX221">
        <v>0.47720000000000001</v>
      </c>
      <c r="AY221" s="67">
        <v>4123.78</v>
      </c>
      <c r="AZ221">
        <v>0.33189999999999997</v>
      </c>
      <c r="BA221" s="67">
        <v>1373.74</v>
      </c>
      <c r="BB221">
        <v>0.1106</v>
      </c>
      <c r="BC221">
        <v>996.7</v>
      </c>
      <c r="BD221">
        <v>8.0199999999999994E-2</v>
      </c>
      <c r="BE221" s="67">
        <v>12423.12</v>
      </c>
      <c r="BF221" s="67">
        <v>2596.08</v>
      </c>
      <c r="BG221">
        <v>1.0652999999999999</v>
      </c>
      <c r="BH221">
        <v>0.44069999999999998</v>
      </c>
      <c r="BI221">
        <v>0.19040000000000001</v>
      </c>
      <c r="BJ221">
        <v>0.32800000000000001</v>
      </c>
      <c r="BK221">
        <v>1.9800000000000002E-2</v>
      </c>
      <c r="BL221">
        <v>2.12E-2</v>
      </c>
    </row>
    <row r="222" spans="1:64" x14ac:dyDescent="0.25">
      <c r="A222" t="s">
        <v>239</v>
      </c>
      <c r="B222">
        <v>44107</v>
      </c>
      <c r="C222">
        <v>22</v>
      </c>
      <c r="D222">
        <v>466.39</v>
      </c>
      <c r="E222" s="67">
        <v>10260.540000000001</v>
      </c>
      <c r="F222" s="67">
        <v>9414.66</v>
      </c>
      <c r="G222">
        <v>4.1000000000000003E-3</v>
      </c>
      <c r="H222">
        <v>5.7999999999999996E-3</v>
      </c>
      <c r="I222">
        <v>0.1179</v>
      </c>
      <c r="J222">
        <v>1.1000000000000001E-3</v>
      </c>
      <c r="K222">
        <v>0.1142</v>
      </c>
      <c r="L222">
        <v>0.71730000000000005</v>
      </c>
      <c r="M222">
        <v>3.95E-2</v>
      </c>
      <c r="N222">
        <v>0.71940000000000004</v>
      </c>
      <c r="O222">
        <v>5.5500000000000001E-2</v>
      </c>
      <c r="P222">
        <v>0.15629999999999999</v>
      </c>
      <c r="Q222" s="67">
        <v>50983.45</v>
      </c>
      <c r="R222">
        <v>0.28370000000000001</v>
      </c>
      <c r="S222">
        <v>0.23880000000000001</v>
      </c>
      <c r="T222">
        <v>0.47760000000000002</v>
      </c>
      <c r="U222">
        <v>19.670000000000002</v>
      </c>
      <c r="V222">
        <v>60.42</v>
      </c>
      <c r="W222" s="67">
        <v>71067.77</v>
      </c>
      <c r="X222">
        <v>169.3</v>
      </c>
      <c r="Y222" s="67">
        <v>78483.199999999997</v>
      </c>
      <c r="Z222">
        <v>0.77</v>
      </c>
      <c r="AA222">
        <v>0.22570000000000001</v>
      </c>
      <c r="AB222">
        <v>4.3E-3</v>
      </c>
      <c r="AC222">
        <v>0.23</v>
      </c>
      <c r="AD222">
        <v>78.48</v>
      </c>
      <c r="AE222" s="67">
        <v>1928.6</v>
      </c>
      <c r="AF222">
        <v>376.32</v>
      </c>
      <c r="AG222" s="67">
        <v>81258.59</v>
      </c>
      <c r="AH222">
        <v>72</v>
      </c>
      <c r="AI222" s="67">
        <v>26459</v>
      </c>
      <c r="AJ222" s="67">
        <v>39156.19</v>
      </c>
      <c r="AK222">
        <v>40.81</v>
      </c>
      <c r="AL222">
        <v>22.84</v>
      </c>
      <c r="AM222">
        <v>30.17</v>
      </c>
      <c r="AN222">
        <v>1.27</v>
      </c>
      <c r="AO222">
        <v>0</v>
      </c>
      <c r="AP222">
        <v>0.68430000000000002</v>
      </c>
      <c r="AQ222">
        <v>956.71</v>
      </c>
      <c r="AR222" s="67">
        <v>1666.49</v>
      </c>
      <c r="AS222" s="67">
        <v>5787.11</v>
      </c>
      <c r="AT222">
        <v>652.44000000000005</v>
      </c>
      <c r="AU222">
        <v>147.63999999999999</v>
      </c>
      <c r="AV222" s="67">
        <v>9210.3799999999992</v>
      </c>
      <c r="AW222" s="67">
        <v>5543.67</v>
      </c>
      <c r="AX222">
        <v>0.63739999999999997</v>
      </c>
      <c r="AY222" s="67">
        <v>1604.17</v>
      </c>
      <c r="AZ222">
        <v>0.1845</v>
      </c>
      <c r="BA222">
        <v>277</v>
      </c>
      <c r="BB222">
        <v>3.1899999999999998E-2</v>
      </c>
      <c r="BC222" s="67">
        <v>1271.8900000000001</v>
      </c>
      <c r="BD222">
        <v>0.1462</v>
      </c>
      <c r="BE222" s="67">
        <v>8696.73</v>
      </c>
      <c r="BF222" s="67">
        <v>5202.78</v>
      </c>
      <c r="BG222">
        <v>2.3618000000000001</v>
      </c>
      <c r="BH222">
        <v>0.6159</v>
      </c>
      <c r="BI222">
        <v>0.21929999999999999</v>
      </c>
      <c r="BJ222">
        <v>0.12740000000000001</v>
      </c>
      <c r="BK222">
        <v>2.5100000000000001E-2</v>
      </c>
      <c r="BL222">
        <v>1.23E-2</v>
      </c>
    </row>
    <row r="223" spans="1:64" x14ac:dyDescent="0.25">
      <c r="A223" t="s">
        <v>240</v>
      </c>
      <c r="B223">
        <v>46953</v>
      </c>
      <c r="C223">
        <v>19</v>
      </c>
      <c r="D223">
        <v>173.1</v>
      </c>
      <c r="E223" s="67">
        <v>3288.83</v>
      </c>
      <c r="F223" s="67">
        <v>2896.94</v>
      </c>
      <c r="G223">
        <v>1.5299999999999999E-2</v>
      </c>
      <c r="H223">
        <v>2.9999999999999997E-4</v>
      </c>
      <c r="I223">
        <v>0.1057</v>
      </c>
      <c r="J223">
        <v>2.9999999999999997E-4</v>
      </c>
      <c r="K223">
        <v>3.78E-2</v>
      </c>
      <c r="L223">
        <v>0.78380000000000005</v>
      </c>
      <c r="M223">
        <v>5.6800000000000003E-2</v>
      </c>
      <c r="N223">
        <v>0.68310000000000004</v>
      </c>
      <c r="O223">
        <v>8.3000000000000001E-3</v>
      </c>
      <c r="P223">
        <v>0.1022</v>
      </c>
      <c r="Q223" s="67">
        <v>60305.41</v>
      </c>
      <c r="R223">
        <v>0.45629999999999998</v>
      </c>
      <c r="S223">
        <v>0.20630000000000001</v>
      </c>
      <c r="T223">
        <v>0.33750000000000002</v>
      </c>
      <c r="U223">
        <v>18.93</v>
      </c>
      <c r="V223">
        <v>15</v>
      </c>
      <c r="W223" s="67">
        <v>94377.4</v>
      </c>
      <c r="X223">
        <v>216.05</v>
      </c>
      <c r="Y223" s="67">
        <v>65438.1</v>
      </c>
      <c r="Z223">
        <v>0.61319999999999997</v>
      </c>
      <c r="AA223">
        <v>0.3357</v>
      </c>
      <c r="AB223">
        <v>5.0999999999999997E-2</v>
      </c>
      <c r="AC223">
        <v>0.38679999999999998</v>
      </c>
      <c r="AD223">
        <v>65.44</v>
      </c>
      <c r="AE223" s="67">
        <v>1688.44</v>
      </c>
      <c r="AF223">
        <v>210.65</v>
      </c>
      <c r="AG223" s="67">
        <v>69714.5</v>
      </c>
      <c r="AH223">
        <v>41</v>
      </c>
      <c r="AI223" s="67">
        <v>28660</v>
      </c>
      <c r="AJ223" s="67">
        <v>38459.08</v>
      </c>
      <c r="AK223">
        <v>48.4</v>
      </c>
      <c r="AL223">
        <v>23.8</v>
      </c>
      <c r="AM223">
        <v>26.02</v>
      </c>
      <c r="AN223">
        <v>4.2</v>
      </c>
      <c r="AO223">
        <v>0</v>
      </c>
      <c r="AP223">
        <v>0.64259999999999995</v>
      </c>
      <c r="AQ223" s="67">
        <v>1620.73</v>
      </c>
      <c r="AR223" s="67">
        <v>1840.98</v>
      </c>
      <c r="AS223" s="67">
        <v>5134.63</v>
      </c>
      <c r="AT223">
        <v>403.02</v>
      </c>
      <c r="AU223">
        <v>214.23</v>
      </c>
      <c r="AV223" s="67">
        <v>9213.6</v>
      </c>
      <c r="AW223" s="67">
        <v>6100.88</v>
      </c>
      <c r="AX223">
        <v>0.68120000000000003</v>
      </c>
      <c r="AY223" s="67">
        <v>1497.39</v>
      </c>
      <c r="AZ223">
        <v>0.16719999999999999</v>
      </c>
      <c r="BA223">
        <v>541</v>
      </c>
      <c r="BB223">
        <v>6.0400000000000002E-2</v>
      </c>
      <c r="BC223">
        <v>817.15</v>
      </c>
      <c r="BD223">
        <v>9.1200000000000003E-2</v>
      </c>
      <c r="BE223" s="67">
        <v>8956.42</v>
      </c>
      <c r="BF223" s="67">
        <v>4501.33</v>
      </c>
      <c r="BG223">
        <v>2.8605999999999998</v>
      </c>
      <c r="BH223">
        <v>0.58650000000000002</v>
      </c>
      <c r="BI223">
        <v>0.20799999999999999</v>
      </c>
      <c r="BJ223">
        <v>0.1777</v>
      </c>
      <c r="BK223">
        <v>2.2100000000000002E-2</v>
      </c>
      <c r="BL223">
        <v>5.5999999999999999E-3</v>
      </c>
    </row>
    <row r="224" spans="1:64" x14ac:dyDescent="0.25">
      <c r="A224" t="s">
        <v>241</v>
      </c>
      <c r="B224">
        <v>47498</v>
      </c>
      <c r="C224">
        <v>89</v>
      </c>
      <c r="D224">
        <v>5.14</v>
      </c>
      <c r="E224">
        <v>457.84</v>
      </c>
      <c r="F224">
        <v>444.42</v>
      </c>
      <c r="G224">
        <v>4.4999999999999997E-3</v>
      </c>
      <c r="H224">
        <v>0</v>
      </c>
      <c r="I224">
        <v>4.4999999999999997E-3</v>
      </c>
      <c r="J224">
        <v>2.2000000000000001E-3</v>
      </c>
      <c r="K224">
        <v>1.7299999999999999E-2</v>
      </c>
      <c r="L224">
        <v>0.95440000000000003</v>
      </c>
      <c r="M224">
        <v>1.7100000000000001E-2</v>
      </c>
      <c r="N224">
        <v>0.45839999999999997</v>
      </c>
      <c r="O224">
        <v>0</v>
      </c>
      <c r="P224">
        <v>0.11940000000000001</v>
      </c>
      <c r="Q224" s="67">
        <v>45610.3</v>
      </c>
      <c r="R224">
        <v>0.35899999999999999</v>
      </c>
      <c r="S224">
        <v>0.12820000000000001</v>
      </c>
      <c r="T224">
        <v>0.51280000000000003</v>
      </c>
      <c r="U224">
        <v>16.510000000000002</v>
      </c>
      <c r="V224">
        <v>5.2</v>
      </c>
      <c r="W224" s="67">
        <v>55488.85</v>
      </c>
      <c r="X224">
        <v>85.76</v>
      </c>
      <c r="Y224" s="67">
        <v>142683.69</v>
      </c>
      <c r="Z224">
        <v>0.93559999999999999</v>
      </c>
      <c r="AA224">
        <v>2.46E-2</v>
      </c>
      <c r="AB224">
        <v>3.9800000000000002E-2</v>
      </c>
      <c r="AC224">
        <v>6.4399999999999999E-2</v>
      </c>
      <c r="AD224">
        <v>142.68</v>
      </c>
      <c r="AE224" s="67">
        <v>3190.99</v>
      </c>
      <c r="AF224">
        <v>501.34</v>
      </c>
      <c r="AG224" s="67">
        <v>119304.35</v>
      </c>
      <c r="AH224">
        <v>265</v>
      </c>
      <c r="AI224" s="67">
        <v>34374</v>
      </c>
      <c r="AJ224" s="67">
        <v>49117.120000000003</v>
      </c>
      <c r="AK224">
        <v>36.700000000000003</v>
      </c>
      <c r="AL224">
        <v>21.7</v>
      </c>
      <c r="AM224">
        <v>24.4</v>
      </c>
      <c r="AN224">
        <v>4.8</v>
      </c>
      <c r="AO224" s="67">
        <v>2212.84</v>
      </c>
      <c r="AP224">
        <v>1.7137</v>
      </c>
      <c r="AQ224" s="67">
        <v>1738.59</v>
      </c>
      <c r="AR224" s="67">
        <v>2211.91</v>
      </c>
      <c r="AS224" s="67">
        <v>6781.09</v>
      </c>
      <c r="AT224">
        <v>466.38</v>
      </c>
      <c r="AU224">
        <v>377.27</v>
      </c>
      <c r="AV224" s="67">
        <v>11575.22</v>
      </c>
      <c r="AW224" s="67">
        <v>5705.7</v>
      </c>
      <c r="AX224">
        <v>0.45590000000000003</v>
      </c>
      <c r="AY224" s="67">
        <v>4918.1899999999996</v>
      </c>
      <c r="AZ224">
        <v>0.39300000000000002</v>
      </c>
      <c r="BA224" s="67">
        <v>1226.78</v>
      </c>
      <c r="BB224">
        <v>9.8000000000000004E-2</v>
      </c>
      <c r="BC224">
        <v>663.64</v>
      </c>
      <c r="BD224">
        <v>5.2999999999999999E-2</v>
      </c>
      <c r="BE224" s="67">
        <v>12514.33</v>
      </c>
      <c r="BF224" s="67">
        <v>5016.03</v>
      </c>
      <c r="BG224">
        <v>1.4119999999999999</v>
      </c>
      <c r="BH224">
        <v>0.53049999999999997</v>
      </c>
      <c r="BI224">
        <v>0.21160000000000001</v>
      </c>
      <c r="BJ224">
        <v>0.21110000000000001</v>
      </c>
      <c r="BK224">
        <v>2.4899999999999999E-2</v>
      </c>
      <c r="BL224">
        <v>2.1899999999999999E-2</v>
      </c>
    </row>
    <row r="225" spans="1:64" x14ac:dyDescent="0.25">
      <c r="A225" t="s">
        <v>242</v>
      </c>
      <c r="B225">
        <v>49791</v>
      </c>
      <c r="C225">
        <v>76</v>
      </c>
      <c r="D225">
        <v>11.88</v>
      </c>
      <c r="E225">
        <v>902.51</v>
      </c>
      <c r="F225">
        <v>931.38</v>
      </c>
      <c r="G225">
        <v>3.0999999999999999E-3</v>
      </c>
      <c r="H225">
        <v>0</v>
      </c>
      <c r="I225">
        <v>2.7000000000000001E-3</v>
      </c>
      <c r="J225">
        <v>1.1000000000000001E-3</v>
      </c>
      <c r="K225">
        <v>1.06E-2</v>
      </c>
      <c r="L225">
        <v>0.96</v>
      </c>
      <c r="M225">
        <v>2.2599999999999999E-2</v>
      </c>
      <c r="N225">
        <v>0.38669999999999999</v>
      </c>
      <c r="O225">
        <v>0</v>
      </c>
      <c r="P225">
        <v>0.1321</v>
      </c>
      <c r="Q225" s="67">
        <v>46183.46</v>
      </c>
      <c r="R225">
        <v>0.15290000000000001</v>
      </c>
      <c r="S225">
        <v>0.24709999999999999</v>
      </c>
      <c r="T225">
        <v>0.6</v>
      </c>
      <c r="U225">
        <v>15.66</v>
      </c>
      <c r="V225">
        <v>10.14</v>
      </c>
      <c r="W225" s="67">
        <v>40353.85</v>
      </c>
      <c r="X225">
        <v>83.87</v>
      </c>
      <c r="Y225" s="67">
        <v>109573.45</v>
      </c>
      <c r="Z225">
        <v>0.87990000000000002</v>
      </c>
      <c r="AA225">
        <v>8.4000000000000005E-2</v>
      </c>
      <c r="AB225">
        <v>3.61E-2</v>
      </c>
      <c r="AC225">
        <v>0.1201</v>
      </c>
      <c r="AD225">
        <v>109.57</v>
      </c>
      <c r="AE225" s="67">
        <v>2531.4699999999998</v>
      </c>
      <c r="AF225">
        <v>400.69</v>
      </c>
      <c r="AG225" s="67">
        <v>110266.09</v>
      </c>
      <c r="AH225">
        <v>210</v>
      </c>
      <c r="AI225" s="67">
        <v>33029</v>
      </c>
      <c r="AJ225" s="67">
        <v>46828.25</v>
      </c>
      <c r="AK225">
        <v>32.4</v>
      </c>
      <c r="AL225">
        <v>22.65</v>
      </c>
      <c r="AM225">
        <v>23.84</v>
      </c>
      <c r="AN225">
        <v>5.7</v>
      </c>
      <c r="AO225">
        <v>263.58</v>
      </c>
      <c r="AP225">
        <v>0.93600000000000005</v>
      </c>
      <c r="AQ225" s="67">
        <v>1137.9100000000001</v>
      </c>
      <c r="AR225" s="67">
        <v>1775.69</v>
      </c>
      <c r="AS225" s="67">
        <v>4621.1499999999996</v>
      </c>
      <c r="AT225">
        <v>966.46</v>
      </c>
      <c r="AU225">
        <v>62.45</v>
      </c>
      <c r="AV225" s="67">
        <v>8563.68</v>
      </c>
      <c r="AW225" s="67">
        <v>4874.26</v>
      </c>
      <c r="AX225">
        <v>0.52739999999999998</v>
      </c>
      <c r="AY225" s="67">
        <v>2390.0700000000002</v>
      </c>
      <c r="AZ225">
        <v>0.2586</v>
      </c>
      <c r="BA225" s="67">
        <v>1494.96</v>
      </c>
      <c r="BB225">
        <v>0.1618</v>
      </c>
      <c r="BC225">
        <v>482.59</v>
      </c>
      <c r="BD225">
        <v>5.2200000000000003E-2</v>
      </c>
      <c r="BE225" s="67">
        <v>9241.8799999999992</v>
      </c>
      <c r="BF225" s="67">
        <v>4937.8</v>
      </c>
      <c r="BG225">
        <v>1.5612999999999999</v>
      </c>
      <c r="BH225">
        <v>0.4647</v>
      </c>
      <c r="BI225">
        <v>0.18279999999999999</v>
      </c>
      <c r="BJ225">
        <v>0.30070000000000002</v>
      </c>
      <c r="BK225">
        <v>3.5700000000000003E-2</v>
      </c>
      <c r="BL225">
        <v>1.61E-2</v>
      </c>
    </row>
    <row r="226" spans="1:64" x14ac:dyDescent="0.25">
      <c r="A226" t="s">
        <v>243</v>
      </c>
      <c r="B226">
        <v>45245</v>
      </c>
      <c r="C226">
        <v>383</v>
      </c>
      <c r="D226">
        <v>5.01</v>
      </c>
      <c r="E226" s="67">
        <v>1918.9</v>
      </c>
      <c r="F226" s="67">
        <v>1504.28</v>
      </c>
      <c r="G226">
        <v>2.2000000000000001E-3</v>
      </c>
      <c r="H226">
        <v>0</v>
      </c>
      <c r="I226">
        <v>1.34E-2</v>
      </c>
      <c r="J226">
        <v>5.9999999999999995E-4</v>
      </c>
      <c r="K226">
        <v>6.4999999999999997E-3</v>
      </c>
      <c r="L226">
        <v>0.94789999999999996</v>
      </c>
      <c r="M226">
        <v>2.9499999999999998E-2</v>
      </c>
      <c r="N226">
        <v>0.55920000000000003</v>
      </c>
      <c r="O226">
        <v>8.0000000000000004E-4</v>
      </c>
      <c r="P226">
        <v>0.17549999999999999</v>
      </c>
      <c r="Q226" s="67">
        <v>42765.59</v>
      </c>
      <c r="R226">
        <v>0.2243</v>
      </c>
      <c r="S226">
        <v>0.1963</v>
      </c>
      <c r="T226">
        <v>0.57940000000000003</v>
      </c>
      <c r="U226">
        <v>14.34</v>
      </c>
      <c r="V226">
        <v>12</v>
      </c>
      <c r="W226" s="67">
        <v>85721.83</v>
      </c>
      <c r="X226">
        <v>152.22</v>
      </c>
      <c r="Y226" s="67">
        <v>142906.69</v>
      </c>
      <c r="Z226">
        <v>0.64490000000000003</v>
      </c>
      <c r="AA226">
        <v>0.26450000000000001</v>
      </c>
      <c r="AB226">
        <v>9.06E-2</v>
      </c>
      <c r="AC226">
        <v>0.35510000000000003</v>
      </c>
      <c r="AD226">
        <v>142.91</v>
      </c>
      <c r="AE226" s="67">
        <v>3422.35</v>
      </c>
      <c r="AF226">
        <v>349.85</v>
      </c>
      <c r="AG226" s="67">
        <v>119666.49</v>
      </c>
      <c r="AH226">
        <v>267</v>
      </c>
      <c r="AI226" s="67">
        <v>30750</v>
      </c>
      <c r="AJ226" s="67">
        <v>50185.61</v>
      </c>
      <c r="AK226">
        <v>36.200000000000003</v>
      </c>
      <c r="AL226">
        <v>21.45</v>
      </c>
      <c r="AM226">
        <v>25.83</v>
      </c>
      <c r="AN226">
        <v>3.4</v>
      </c>
      <c r="AO226">
        <v>0</v>
      </c>
      <c r="AP226">
        <v>0.64970000000000006</v>
      </c>
      <c r="AQ226" s="67">
        <v>1851.02</v>
      </c>
      <c r="AR226" s="67">
        <v>2240.61</v>
      </c>
      <c r="AS226" s="67">
        <v>5941.34</v>
      </c>
      <c r="AT226">
        <v>457.32</v>
      </c>
      <c r="AU226">
        <v>244.61</v>
      </c>
      <c r="AV226" s="67">
        <v>10734.9</v>
      </c>
      <c r="AW226" s="67">
        <v>7032.7</v>
      </c>
      <c r="AX226">
        <v>0.58309999999999995</v>
      </c>
      <c r="AY226" s="67">
        <v>3233.65</v>
      </c>
      <c r="AZ226">
        <v>0.2681</v>
      </c>
      <c r="BA226">
        <v>473.66</v>
      </c>
      <c r="BB226">
        <v>3.9300000000000002E-2</v>
      </c>
      <c r="BC226" s="67">
        <v>1321.52</v>
      </c>
      <c r="BD226">
        <v>0.1096</v>
      </c>
      <c r="BE226" s="67">
        <v>12061.53</v>
      </c>
      <c r="BF226" s="67">
        <v>4334.2299999999996</v>
      </c>
      <c r="BG226">
        <v>1.0327</v>
      </c>
      <c r="BH226">
        <v>0.41149999999999998</v>
      </c>
      <c r="BI226">
        <v>0.25359999999999999</v>
      </c>
      <c r="BJ226">
        <v>0.26129999999999998</v>
      </c>
      <c r="BK226">
        <v>4.9399999999999999E-2</v>
      </c>
      <c r="BL226">
        <v>2.4199999999999999E-2</v>
      </c>
    </row>
    <row r="227" spans="1:64" x14ac:dyDescent="0.25">
      <c r="A227" t="s">
        <v>244</v>
      </c>
      <c r="B227">
        <v>44115</v>
      </c>
      <c r="C227">
        <v>10</v>
      </c>
      <c r="D227">
        <v>168.04</v>
      </c>
      <c r="E227" s="67">
        <v>1680.44</v>
      </c>
      <c r="F227" s="67">
        <v>1551.82</v>
      </c>
      <c r="G227">
        <v>0.01</v>
      </c>
      <c r="H227">
        <v>0</v>
      </c>
      <c r="I227">
        <v>3.1699999999999999E-2</v>
      </c>
      <c r="J227">
        <v>2.2000000000000001E-3</v>
      </c>
      <c r="K227">
        <v>2.23E-2</v>
      </c>
      <c r="L227">
        <v>0.86399999999999999</v>
      </c>
      <c r="M227">
        <v>6.9800000000000001E-2</v>
      </c>
      <c r="N227">
        <v>0.442</v>
      </c>
      <c r="O227">
        <v>7.3000000000000001E-3</v>
      </c>
      <c r="P227">
        <v>0.10440000000000001</v>
      </c>
      <c r="Q227" s="67">
        <v>52670.9</v>
      </c>
      <c r="R227">
        <v>0.2243</v>
      </c>
      <c r="S227">
        <v>0.15890000000000001</v>
      </c>
      <c r="T227">
        <v>0.61680000000000001</v>
      </c>
      <c r="U227">
        <v>21.47</v>
      </c>
      <c r="V227">
        <v>18.329999999999998</v>
      </c>
      <c r="W227" s="67">
        <v>61526.34</v>
      </c>
      <c r="X227">
        <v>90.4</v>
      </c>
      <c r="Y227" s="67">
        <v>152592.47</v>
      </c>
      <c r="Z227">
        <v>0.51690000000000003</v>
      </c>
      <c r="AA227">
        <v>0.45200000000000001</v>
      </c>
      <c r="AB227">
        <v>3.1099999999999999E-2</v>
      </c>
      <c r="AC227">
        <v>0.48309999999999997</v>
      </c>
      <c r="AD227">
        <v>152.59</v>
      </c>
      <c r="AE227" s="67">
        <v>6134.99</v>
      </c>
      <c r="AF227">
        <v>489.49</v>
      </c>
      <c r="AG227" s="67">
        <v>144783.51</v>
      </c>
      <c r="AH227">
        <v>392</v>
      </c>
      <c r="AI227" s="67">
        <v>31311</v>
      </c>
      <c r="AJ227" s="67">
        <v>44981.39</v>
      </c>
      <c r="AK227">
        <v>57.5</v>
      </c>
      <c r="AL227">
        <v>39.130000000000003</v>
      </c>
      <c r="AM227">
        <v>40.25</v>
      </c>
      <c r="AN227">
        <v>4.9000000000000004</v>
      </c>
      <c r="AO227">
        <v>0</v>
      </c>
      <c r="AP227">
        <v>0.87219999999999998</v>
      </c>
      <c r="AQ227" s="67">
        <v>1655.49</v>
      </c>
      <c r="AR227" s="67">
        <v>1580.39</v>
      </c>
      <c r="AS227" s="67">
        <v>5853.99</v>
      </c>
      <c r="AT227">
        <v>403.84</v>
      </c>
      <c r="AU227">
        <v>151.19</v>
      </c>
      <c r="AV227" s="67">
        <v>9644.9</v>
      </c>
      <c r="AW227" s="67">
        <v>3782.16</v>
      </c>
      <c r="AX227">
        <v>0.38790000000000002</v>
      </c>
      <c r="AY227" s="67">
        <v>3940.4</v>
      </c>
      <c r="AZ227">
        <v>0.40410000000000001</v>
      </c>
      <c r="BA227" s="67">
        <v>1584.88</v>
      </c>
      <c r="BB227">
        <v>0.16250000000000001</v>
      </c>
      <c r="BC227">
        <v>443.59</v>
      </c>
      <c r="BD227">
        <v>4.5499999999999999E-2</v>
      </c>
      <c r="BE227" s="67">
        <v>9751.0300000000007</v>
      </c>
      <c r="BF227" s="67">
        <v>1999.69</v>
      </c>
      <c r="BG227">
        <v>0.65529999999999999</v>
      </c>
      <c r="BH227">
        <v>0.53659999999999997</v>
      </c>
      <c r="BI227">
        <v>0.2167</v>
      </c>
      <c r="BJ227">
        <v>0.16320000000000001</v>
      </c>
      <c r="BK227">
        <v>2.4899999999999999E-2</v>
      </c>
      <c r="BL227">
        <v>5.8500000000000003E-2</v>
      </c>
    </row>
    <row r="228" spans="1:64" x14ac:dyDescent="0.25">
      <c r="A228" t="s">
        <v>245</v>
      </c>
      <c r="B228">
        <v>45419</v>
      </c>
      <c r="C228">
        <v>44</v>
      </c>
      <c r="D228">
        <v>20.98</v>
      </c>
      <c r="E228">
        <v>923.13</v>
      </c>
      <c r="F228">
        <v>907.87</v>
      </c>
      <c r="G228">
        <v>6.6E-3</v>
      </c>
      <c r="H228">
        <v>1.1000000000000001E-3</v>
      </c>
      <c r="I228">
        <v>2.2000000000000001E-3</v>
      </c>
      <c r="J228">
        <v>0</v>
      </c>
      <c r="K228">
        <v>6.7500000000000004E-2</v>
      </c>
      <c r="L228">
        <v>0.90159999999999996</v>
      </c>
      <c r="M228">
        <v>2.0899999999999998E-2</v>
      </c>
      <c r="N228">
        <v>0.45419999999999999</v>
      </c>
      <c r="O228">
        <v>2.2000000000000001E-3</v>
      </c>
      <c r="P228">
        <v>0.1883</v>
      </c>
      <c r="Q228" s="67">
        <v>48317.29</v>
      </c>
      <c r="R228">
        <v>0.378</v>
      </c>
      <c r="S228">
        <v>0.1341</v>
      </c>
      <c r="T228">
        <v>0.48780000000000001</v>
      </c>
      <c r="U228">
        <v>17.3</v>
      </c>
      <c r="V228">
        <v>20.72</v>
      </c>
      <c r="W228" s="67">
        <v>55573.3</v>
      </c>
      <c r="X228">
        <v>43.06</v>
      </c>
      <c r="Y228" s="67">
        <v>92232.72</v>
      </c>
      <c r="Z228">
        <v>0.82809999999999995</v>
      </c>
      <c r="AA228">
        <v>0.1187</v>
      </c>
      <c r="AB228">
        <v>5.3199999999999997E-2</v>
      </c>
      <c r="AC228">
        <v>0.1719</v>
      </c>
      <c r="AD228">
        <v>92.23</v>
      </c>
      <c r="AE228" s="67">
        <v>2124.4699999999998</v>
      </c>
      <c r="AF228">
        <v>393.68</v>
      </c>
      <c r="AG228" s="67">
        <v>91957.4</v>
      </c>
      <c r="AH228">
        <v>119</v>
      </c>
      <c r="AI228" s="67">
        <v>29605</v>
      </c>
      <c r="AJ228" s="67">
        <v>43266.01</v>
      </c>
      <c r="AK228">
        <v>33.700000000000003</v>
      </c>
      <c r="AL228">
        <v>22.08</v>
      </c>
      <c r="AM228">
        <v>24.91</v>
      </c>
      <c r="AN228">
        <v>4.3</v>
      </c>
      <c r="AO228" s="67">
        <v>1546.44</v>
      </c>
      <c r="AP228">
        <v>1.4712000000000001</v>
      </c>
      <c r="AQ228" s="67">
        <v>1457.51</v>
      </c>
      <c r="AR228" s="67">
        <v>1743.56</v>
      </c>
      <c r="AS228" s="67">
        <v>6363.9</v>
      </c>
      <c r="AT228">
        <v>481.78</v>
      </c>
      <c r="AU228">
        <v>487.21</v>
      </c>
      <c r="AV228" s="67">
        <v>10533.91</v>
      </c>
      <c r="AW228" s="67">
        <v>4971.3599999999997</v>
      </c>
      <c r="AX228">
        <v>0.51180000000000003</v>
      </c>
      <c r="AY228" s="67">
        <v>3010.81</v>
      </c>
      <c r="AZ228">
        <v>0.31</v>
      </c>
      <c r="BA228">
        <v>809.86</v>
      </c>
      <c r="BB228">
        <v>8.3400000000000002E-2</v>
      </c>
      <c r="BC228">
        <v>921.24</v>
      </c>
      <c r="BD228">
        <v>9.4799999999999995E-2</v>
      </c>
      <c r="BE228" s="67">
        <v>9713.27</v>
      </c>
      <c r="BF228" s="67">
        <v>4925.05</v>
      </c>
      <c r="BG228">
        <v>1.7524</v>
      </c>
      <c r="BH228">
        <v>0.59609999999999996</v>
      </c>
      <c r="BI228">
        <v>0.216</v>
      </c>
      <c r="BJ228">
        <v>0.13239999999999999</v>
      </c>
      <c r="BK228">
        <v>3.8600000000000002E-2</v>
      </c>
      <c r="BL228">
        <v>1.6899999999999998E-2</v>
      </c>
    </row>
    <row r="229" spans="1:64" x14ac:dyDescent="0.25">
      <c r="A229" t="s">
        <v>246</v>
      </c>
      <c r="B229">
        <v>48496</v>
      </c>
      <c r="C229">
        <v>78</v>
      </c>
      <c r="D229">
        <v>40.69</v>
      </c>
      <c r="E229" s="67">
        <v>3174.11</v>
      </c>
      <c r="F229" s="67">
        <v>3145</v>
      </c>
      <c r="G229">
        <v>1.95E-2</v>
      </c>
      <c r="H229">
        <v>1.2999999999999999E-3</v>
      </c>
      <c r="I229">
        <v>4.7999999999999996E-3</v>
      </c>
      <c r="J229">
        <v>0</v>
      </c>
      <c r="K229">
        <v>6.7999999999999996E-3</v>
      </c>
      <c r="L229">
        <v>0.95579999999999998</v>
      </c>
      <c r="M229">
        <v>1.18E-2</v>
      </c>
      <c r="N229">
        <v>9.0300000000000005E-2</v>
      </c>
      <c r="O229">
        <v>6.1999999999999998E-3</v>
      </c>
      <c r="P229">
        <v>0.12559999999999999</v>
      </c>
      <c r="Q229" s="67">
        <v>61440.21</v>
      </c>
      <c r="R229">
        <v>0.2389</v>
      </c>
      <c r="S229">
        <v>0.2389</v>
      </c>
      <c r="T229">
        <v>0.5222</v>
      </c>
      <c r="U229">
        <v>21.4</v>
      </c>
      <c r="V229">
        <v>15</v>
      </c>
      <c r="W229" s="67">
        <v>84082.67</v>
      </c>
      <c r="X229">
        <v>207.85</v>
      </c>
      <c r="Y229" s="67">
        <v>222119.36</v>
      </c>
      <c r="Z229">
        <v>0.91080000000000005</v>
      </c>
      <c r="AA229">
        <v>7.1800000000000003E-2</v>
      </c>
      <c r="AB229">
        <v>1.7399999999999999E-2</v>
      </c>
      <c r="AC229">
        <v>8.9200000000000002E-2</v>
      </c>
      <c r="AD229">
        <v>222.12</v>
      </c>
      <c r="AE229" s="67">
        <v>7805.44</v>
      </c>
      <c r="AF229" s="67">
        <v>1005.28</v>
      </c>
      <c r="AG229" s="67">
        <v>238138.13</v>
      </c>
      <c r="AH229">
        <v>575</v>
      </c>
      <c r="AI229" s="67">
        <v>53404</v>
      </c>
      <c r="AJ229" s="67">
        <v>100520.2</v>
      </c>
      <c r="AK229">
        <v>75.349999999999994</v>
      </c>
      <c r="AL229">
        <v>34.630000000000003</v>
      </c>
      <c r="AM229">
        <v>31.85</v>
      </c>
      <c r="AN229">
        <v>4.9000000000000004</v>
      </c>
      <c r="AO229">
        <v>0</v>
      </c>
      <c r="AP229">
        <v>0.70050000000000001</v>
      </c>
      <c r="AQ229" s="67">
        <v>1104.81</v>
      </c>
      <c r="AR229" s="67">
        <v>1735.71</v>
      </c>
      <c r="AS229" s="67">
        <v>5429.4</v>
      </c>
      <c r="AT229">
        <v>514.46</v>
      </c>
      <c r="AU229">
        <v>239.76</v>
      </c>
      <c r="AV229" s="67">
        <v>9024.1299999999992</v>
      </c>
      <c r="AW229" s="67">
        <v>2223.6999999999998</v>
      </c>
      <c r="AX229">
        <v>0.2477</v>
      </c>
      <c r="AY229" s="67">
        <v>5783.41</v>
      </c>
      <c r="AZ229">
        <v>0.64410000000000001</v>
      </c>
      <c r="BA229">
        <v>687.24</v>
      </c>
      <c r="BB229">
        <v>7.6499999999999999E-2</v>
      </c>
      <c r="BC229">
        <v>284.63</v>
      </c>
      <c r="BD229">
        <v>3.1699999999999999E-2</v>
      </c>
      <c r="BE229" s="67">
        <v>8978.99</v>
      </c>
      <c r="BF229" s="67">
        <v>1346.17</v>
      </c>
      <c r="BG229">
        <v>0.1258</v>
      </c>
      <c r="BH229">
        <v>0.61170000000000002</v>
      </c>
      <c r="BI229">
        <v>0.20200000000000001</v>
      </c>
      <c r="BJ229">
        <v>0.1298</v>
      </c>
      <c r="BK229">
        <v>3.8199999999999998E-2</v>
      </c>
      <c r="BL229">
        <v>1.83E-2</v>
      </c>
    </row>
    <row r="230" spans="1:64" x14ac:dyDescent="0.25">
      <c r="A230" t="s">
        <v>247</v>
      </c>
      <c r="B230">
        <v>48801</v>
      </c>
      <c r="C230">
        <v>120</v>
      </c>
      <c r="D230">
        <v>15.11</v>
      </c>
      <c r="E230" s="67">
        <v>1813.5</v>
      </c>
      <c r="F230" s="67">
        <v>1781.09</v>
      </c>
      <c r="G230">
        <v>3.0000000000000001E-3</v>
      </c>
      <c r="H230">
        <v>0</v>
      </c>
      <c r="I230">
        <v>4.8999999999999998E-3</v>
      </c>
      <c r="J230">
        <v>2.2000000000000001E-3</v>
      </c>
      <c r="K230">
        <v>2.0199999999999999E-2</v>
      </c>
      <c r="L230">
        <v>0.96060000000000001</v>
      </c>
      <c r="M230">
        <v>9.1000000000000004E-3</v>
      </c>
      <c r="N230">
        <v>0.40479999999999999</v>
      </c>
      <c r="O230">
        <v>5.0000000000000001E-4</v>
      </c>
      <c r="P230">
        <v>0.1056</v>
      </c>
      <c r="Q230" s="67">
        <v>51102.13</v>
      </c>
      <c r="R230">
        <v>0.19819999999999999</v>
      </c>
      <c r="S230">
        <v>0.31530000000000002</v>
      </c>
      <c r="T230">
        <v>0.48649999999999999</v>
      </c>
      <c r="U230">
        <v>16.829999999999998</v>
      </c>
      <c r="V230">
        <v>16.25</v>
      </c>
      <c r="W230" s="67">
        <v>60640.37</v>
      </c>
      <c r="X230">
        <v>110.12</v>
      </c>
      <c r="Y230" s="67">
        <v>113414.27</v>
      </c>
      <c r="Z230">
        <v>0.90239999999999998</v>
      </c>
      <c r="AA230">
        <v>7.17E-2</v>
      </c>
      <c r="AB230">
        <v>2.5899999999999999E-2</v>
      </c>
      <c r="AC230">
        <v>9.7600000000000006E-2</v>
      </c>
      <c r="AD230">
        <v>113.41</v>
      </c>
      <c r="AE230" s="67">
        <v>2405.02</v>
      </c>
      <c r="AF230">
        <v>354.87</v>
      </c>
      <c r="AG230" s="67">
        <v>109838.87</v>
      </c>
      <c r="AH230">
        <v>205</v>
      </c>
      <c r="AI230" s="67">
        <v>32864</v>
      </c>
      <c r="AJ230" s="67">
        <v>47567.6</v>
      </c>
      <c r="AK230">
        <v>23.4</v>
      </c>
      <c r="AL230">
        <v>21.04</v>
      </c>
      <c r="AM230">
        <v>22.56</v>
      </c>
      <c r="AN230">
        <v>1</v>
      </c>
      <c r="AO230">
        <v>549.41</v>
      </c>
      <c r="AP230">
        <v>1.1246</v>
      </c>
      <c r="AQ230" s="67">
        <v>1028.3599999999999</v>
      </c>
      <c r="AR230" s="67">
        <v>2115.0100000000002</v>
      </c>
      <c r="AS230" s="67">
        <v>5426.84</v>
      </c>
      <c r="AT230">
        <v>550.11</v>
      </c>
      <c r="AU230">
        <v>175.87</v>
      </c>
      <c r="AV230" s="67">
        <v>9296.19</v>
      </c>
      <c r="AW230" s="67">
        <v>5370.17</v>
      </c>
      <c r="AX230">
        <v>0.59450000000000003</v>
      </c>
      <c r="AY230" s="67">
        <v>2399.14</v>
      </c>
      <c r="AZ230">
        <v>0.2656</v>
      </c>
      <c r="BA230">
        <v>521.35</v>
      </c>
      <c r="BB230">
        <v>5.7700000000000001E-2</v>
      </c>
      <c r="BC230">
        <v>741.97</v>
      </c>
      <c r="BD230">
        <v>8.2100000000000006E-2</v>
      </c>
      <c r="BE230" s="67">
        <v>9032.6299999999992</v>
      </c>
      <c r="BF230" s="67">
        <v>5111.42</v>
      </c>
      <c r="BG230">
        <v>1.7601</v>
      </c>
      <c r="BH230">
        <v>0.59</v>
      </c>
      <c r="BI230">
        <v>0.1988</v>
      </c>
      <c r="BJ230">
        <v>0.11849999999999999</v>
      </c>
      <c r="BK230">
        <v>4.6399999999999997E-2</v>
      </c>
      <c r="BL230">
        <v>4.6300000000000001E-2</v>
      </c>
    </row>
    <row r="231" spans="1:64" x14ac:dyDescent="0.25">
      <c r="A231" t="s">
        <v>248</v>
      </c>
      <c r="B231">
        <v>47019</v>
      </c>
      <c r="C231">
        <v>59</v>
      </c>
      <c r="D231">
        <v>263.19</v>
      </c>
      <c r="E231" s="67">
        <v>15527.98</v>
      </c>
      <c r="F231" s="67">
        <v>14732.1</v>
      </c>
      <c r="G231">
        <v>6.8500000000000005E-2</v>
      </c>
      <c r="H231">
        <v>1.1000000000000001E-3</v>
      </c>
      <c r="I231">
        <v>6.08E-2</v>
      </c>
      <c r="J231">
        <v>1.5E-3</v>
      </c>
      <c r="K231">
        <v>6.3600000000000004E-2</v>
      </c>
      <c r="L231">
        <v>0.76029999999999998</v>
      </c>
      <c r="M231">
        <v>4.4200000000000003E-2</v>
      </c>
      <c r="N231">
        <v>0.2492</v>
      </c>
      <c r="O231">
        <v>7.1999999999999995E-2</v>
      </c>
      <c r="P231">
        <v>0.1137</v>
      </c>
      <c r="Q231" s="67">
        <v>71082.600000000006</v>
      </c>
      <c r="R231">
        <v>0.14899999999999999</v>
      </c>
      <c r="S231">
        <v>0.11360000000000001</v>
      </c>
      <c r="T231">
        <v>0.73740000000000006</v>
      </c>
      <c r="U231">
        <v>18.760000000000002</v>
      </c>
      <c r="V231">
        <v>88</v>
      </c>
      <c r="W231" s="67">
        <v>93126.22</v>
      </c>
      <c r="X231">
        <v>174.51</v>
      </c>
      <c r="Y231" s="67">
        <v>150980.5</v>
      </c>
      <c r="Z231">
        <v>0.74270000000000003</v>
      </c>
      <c r="AA231">
        <v>0.2293</v>
      </c>
      <c r="AB231">
        <v>2.7900000000000001E-2</v>
      </c>
      <c r="AC231">
        <v>0.25729999999999997</v>
      </c>
      <c r="AD231">
        <v>150.97999999999999</v>
      </c>
      <c r="AE231" s="67">
        <v>7959.88</v>
      </c>
      <c r="AF231">
        <v>879.44</v>
      </c>
      <c r="AG231" s="67">
        <v>169641.02</v>
      </c>
      <c r="AH231">
        <v>465</v>
      </c>
      <c r="AI231" s="67">
        <v>49086</v>
      </c>
      <c r="AJ231" s="67">
        <v>72772.45</v>
      </c>
      <c r="AK231">
        <v>82.05</v>
      </c>
      <c r="AL231">
        <v>50.11</v>
      </c>
      <c r="AM231">
        <v>57.59</v>
      </c>
      <c r="AN231">
        <v>4.45</v>
      </c>
      <c r="AO231">
        <v>0</v>
      </c>
      <c r="AP231">
        <v>0.89219999999999999</v>
      </c>
      <c r="AQ231" s="67">
        <v>1165.97</v>
      </c>
      <c r="AR231" s="67">
        <v>1862.19</v>
      </c>
      <c r="AS231" s="67">
        <v>7123.76</v>
      </c>
      <c r="AT231">
        <v>842.92</v>
      </c>
      <c r="AU231">
        <v>615.96</v>
      </c>
      <c r="AV231" s="67">
        <v>11610.8</v>
      </c>
      <c r="AW231" s="67">
        <v>3473.36</v>
      </c>
      <c r="AX231">
        <v>0.31580000000000003</v>
      </c>
      <c r="AY231" s="67">
        <v>6393.76</v>
      </c>
      <c r="AZ231">
        <v>0.58130000000000004</v>
      </c>
      <c r="BA231">
        <v>708.91</v>
      </c>
      <c r="BB231">
        <v>6.4399999999999999E-2</v>
      </c>
      <c r="BC231">
        <v>423.35</v>
      </c>
      <c r="BD231">
        <v>3.85E-2</v>
      </c>
      <c r="BE231" s="67">
        <v>10999.38</v>
      </c>
      <c r="BF231" s="67">
        <v>2079.41</v>
      </c>
      <c r="BG231">
        <v>0.34279999999999999</v>
      </c>
      <c r="BH231">
        <v>0.62409999999999999</v>
      </c>
      <c r="BI231">
        <v>0.23699999999999999</v>
      </c>
      <c r="BJ231">
        <v>8.8400000000000006E-2</v>
      </c>
      <c r="BK231">
        <v>2.8299999999999999E-2</v>
      </c>
      <c r="BL231">
        <v>2.23E-2</v>
      </c>
    </row>
    <row r="232" spans="1:64" x14ac:dyDescent="0.25">
      <c r="A232" t="s">
        <v>249</v>
      </c>
      <c r="B232">
        <v>44123</v>
      </c>
      <c r="C232">
        <v>152</v>
      </c>
      <c r="D232">
        <v>17.420000000000002</v>
      </c>
      <c r="E232" s="67">
        <v>2647.94</v>
      </c>
      <c r="F232" s="67">
        <v>2548.4299999999998</v>
      </c>
      <c r="G232">
        <v>3.0000000000000001E-3</v>
      </c>
      <c r="H232">
        <v>4.0000000000000002E-4</v>
      </c>
      <c r="I232">
        <v>2.6100000000000002E-2</v>
      </c>
      <c r="J232">
        <v>3.5999999999999999E-3</v>
      </c>
      <c r="K232">
        <v>1.61E-2</v>
      </c>
      <c r="L232">
        <v>0.90029999999999999</v>
      </c>
      <c r="M232">
        <v>5.0500000000000003E-2</v>
      </c>
      <c r="N232">
        <v>0.63029999999999997</v>
      </c>
      <c r="O232">
        <v>4.0000000000000002E-4</v>
      </c>
      <c r="P232">
        <v>0.1358</v>
      </c>
      <c r="Q232" s="67">
        <v>46937.3</v>
      </c>
      <c r="R232">
        <v>0.21759999999999999</v>
      </c>
      <c r="S232">
        <v>0.2059</v>
      </c>
      <c r="T232">
        <v>0.57650000000000001</v>
      </c>
      <c r="U232">
        <v>19.77</v>
      </c>
      <c r="V232">
        <v>18</v>
      </c>
      <c r="W232" s="67">
        <v>56917.67</v>
      </c>
      <c r="X232">
        <v>144.61000000000001</v>
      </c>
      <c r="Y232" s="67">
        <v>106071.32</v>
      </c>
      <c r="Z232">
        <v>0.76910000000000001</v>
      </c>
      <c r="AA232">
        <v>0.1799</v>
      </c>
      <c r="AB232">
        <v>5.0999999999999997E-2</v>
      </c>
      <c r="AC232">
        <v>0.23089999999999999</v>
      </c>
      <c r="AD232">
        <v>106.07</v>
      </c>
      <c r="AE232" s="67">
        <v>2519.6</v>
      </c>
      <c r="AF232">
        <v>332.95</v>
      </c>
      <c r="AG232" s="67">
        <v>102866.58</v>
      </c>
      <c r="AH232">
        <v>166</v>
      </c>
      <c r="AI232" s="67">
        <v>26000</v>
      </c>
      <c r="AJ232" s="67">
        <v>39608.07</v>
      </c>
      <c r="AK232">
        <v>29.2</v>
      </c>
      <c r="AL232">
        <v>23.11</v>
      </c>
      <c r="AM232">
        <v>24.97</v>
      </c>
      <c r="AN232">
        <v>3.9</v>
      </c>
      <c r="AO232">
        <v>899.94</v>
      </c>
      <c r="AP232">
        <v>1.6903999999999999</v>
      </c>
      <c r="AQ232" s="67">
        <v>1053.58</v>
      </c>
      <c r="AR232" s="67">
        <v>1837.43</v>
      </c>
      <c r="AS232" s="67">
        <v>5375.87</v>
      </c>
      <c r="AT232">
        <v>447.81</v>
      </c>
      <c r="AU232">
        <v>303.36</v>
      </c>
      <c r="AV232" s="67">
        <v>9018.06</v>
      </c>
      <c r="AW232" s="67">
        <v>5090.88</v>
      </c>
      <c r="AX232">
        <v>0.53959999999999997</v>
      </c>
      <c r="AY232" s="67">
        <v>2724.09</v>
      </c>
      <c r="AZ232">
        <v>0.28870000000000001</v>
      </c>
      <c r="BA232">
        <v>789.51</v>
      </c>
      <c r="BB232">
        <v>8.3699999999999997E-2</v>
      </c>
      <c r="BC232">
        <v>829.65</v>
      </c>
      <c r="BD232">
        <v>8.7900000000000006E-2</v>
      </c>
      <c r="BE232" s="67">
        <v>9434.1299999999992</v>
      </c>
      <c r="BF232" s="67">
        <v>4891.6000000000004</v>
      </c>
      <c r="BG232">
        <v>2.1625000000000001</v>
      </c>
      <c r="BH232">
        <v>0.58350000000000002</v>
      </c>
      <c r="BI232">
        <v>0.215</v>
      </c>
      <c r="BJ232">
        <v>0.1457</v>
      </c>
      <c r="BK232">
        <v>4.24E-2</v>
      </c>
      <c r="BL232">
        <v>1.34E-2</v>
      </c>
    </row>
    <row r="233" spans="1:64" x14ac:dyDescent="0.25">
      <c r="A233" t="s">
        <v>250</v>
      </c>
      <c r="B233">
        <v>45823</v>
      </c>
      <c r="C233">
        <v>96</v>
      </c>
      <c r="D233">
        <v>10.09</v>
      </c>
      <c r="E233">
        <v>968.55</v>
      </c>
      <c r="F233">
        <v>938.41</v>
      </c>
      <c r="G233">
        <v>0</v>
      </c>
      <c r="H233">
        <v>0</v>
      </c>
      <c r="I233">
        <v>1.5E-3</v>
      </c>
      <c r="J233">
        <v>2.0999999999999999E-3</v>
      </c>
      <c r="K233">
        <v>8.6E-3</v>
      </c>
      <c r="L233">
        <v>0.97489999999999999</v>
      </c>
      <c r="M233">
        <v>1.29E-2</v>
      </c>
      <c r="N233">
        <v>0.31630000000000003</v>
      </c>
      <c r="O233">
        <v>0</v>
      </c>
      <c r="P233">
        <v>0.1173</v>
      </c>
      <c r="Q233" s="67">
        <v>52986.879999999997</v>
      </c>
      <c r="R233">
        <v>0.30159999999999998</v>
      </c>
      <c r="S233">
        <v>9.5200000000000007E-2</v>
      </c>
      <c r="T233">
        <v>0.60319999999999996</v>
      </c>
      <c r="U233">
        <v>18.37</v>
      </c>
      <c r="V233">
        <v>5.0999999999999996</v>
      </c>
      <c r="W233" s="67">
        <v>77876.160000000003</v>
      </c>
      <c r="X233">
        <v>181.96</v>
      </c>
      <c r="Y233" s="67">
        <v>155033.35</v>
      </c>
      <c r="Z233">
        <v>0.83050000000000002</v>
      </c>
      <c r="AA233">
        <v>4.4299999999999999E-2</v>
      </c>
      <c r="AB233">
        <v>0.12520000000000001</v>
      </c>
      <c r="AC233">
        <v>0.16950000000000001</v>
      </c>
      <c r="AD233">
        <v>155.03</v>
      </c>
      <c r="AE233" s="67">
        <v>5174.45</v>
      </c>
      <c r="AF233">
        <v>578.11</v>
      </c>
      <c r="AG233" s="67">
        <v>152505.79999999999</v>
      </c>
      <c r="AH233">
        <v>423</v>
      </c>
      <c r="AI233" s="67">
        <v>34387</v>
      </c>
      <c r="AJ233" s="67">
        <v>49627.11</v>
      </c>
      <c r="AK233">
        <v>50.6</v>
      </c>
      <c r="AL233">
        <v>30.65</v>
      </c>
      <c r="AM233">
        <v>35.81</v>
      </c>
      <c r="AN233">
        <v>4.7</v>
      </c>
      <c r="AO233">
        <v>89.33</v>
      </c>
      <c r="AP233">
        <v>1.0819000000000001</v>
      </c>
      <c r="AQ233" s="67">
        <v>1481.59</v>
      </c>
      <c r="AR233" s="67">
        <v>2015.93</v>
      </c>
      <c r="AS233" s="67">
        <v>5984.48</v>
      </c>
      <c r="AT233">
        <v>464.56</v>
      </c>
      <c r="AU233">
        <v>215.74</v>
      </c>
      <c r="AV233" s="67">
        <v>10162.34</v>
      </c>
      <c r="AW233" s="67">
        <v>4515.78</v>
      </c>
      <c r="AX233">
        <v>0.41389999999999999</v>
      </c>
      <c r="AY233" s="67">
        <v>4335.34</v>
      </c>
      <c r="AZ233">
        <v>0.39729999999999999</v>
      </c>
      <c r="BA233" s="67">
        <v>1508.93</v>
      </c>
      <c r="BB233">
        <v>0.13830000000000001</v>
      </c>
      <c r="BC233">
        <v>550.83000000000004</v>
      </c>
      <c r="BD233">
        <v>5.0500000000000003E-2</v>
      </c>
      <c r="BE233" s="67">
        <v>10910.87</v>
      </c>
      <c r="BF233" s="67">
        <v>3730.47</v>
      </c>
      <c r="BG233">
        <v>0.8296</v>
      </c>
      <c r="BH233">
        <v>0.53300000000000003</v>
      </c>
      <c r="BI233">
        <v>0.2442</v>
      </c>
      <c r="BJ233">
        <v>0.13370000000000001</v>
      </c>
      <c r="BK233">
        <v>4.1300000000000003E-2</v>
      </c>
      <c r="BL233">
        <v>4.7800000000000002E-2</v>
      </c>
    </row>
    <row r="234" spans="1:64" x14ac:dyDescent="0.25">
      <c r="A234" t="s">
        <v>251</v>
      </c>
      <c r="B234">
        <v>47571</v>
      </c>
      <c r="C234">
        <v>54</v>
      </c>
      <c r="D234">
        <v>8.6199999999999992</v>
      </c>
      <c r="E234">
        <v>465.64</v>
      </c>
      <c r="F234">
        <v>483.77</v>
      </c>
      <c r="G234">
        <v>2.5000000000000001E-3</v>
      </c>
      <c r="H234">
        <v>0</v>
      </c>
      <c r="I234">
        <v>7.1999999999999998E-3</v>
      </c>
      <c r="J234">
        <v>2E-3</v>
      </c>
      <c r="K234">
        <v>9.9400000000000002E-2</v>
      </c>
      <c r="L234">
        <v>0.85660000000000003</v>
      </c>
      <c r="M234">
        <v>3.2199999999999999E-2</v>
      </c>
      <c r="N234">
        <v>0.36159999999999998</v>
      </c>
      <c r="O234">
        <v>0</v>
      </c>
      <c r="P234">
        <v>0.1198</v>
      </c>
      <c r="Q234" s="67">
        <v>49049.599999999999</v>
      </c>
      <c r="R234">
        <v>0.45829999999999999</v>
      </c>
      <c r="S234">
        <v>0.125</v>
      </c>
      <c r="T234">
        <v>0.41670000000000001</v>
      </c>
      <c r="U234">
        <v>14.6</v>
      </c>
      <c r="V234">
        <v>8.02</v>
      </c>
      <c r="W234" s="67">
        <v>55458.12</v>
      </c>
      <c r="X234">
        <v>56.37</v>
      </c>
      <c r="Y234" s="67">
        <v>117598.66</v>
      </c>
      <c r="Z234">
        <v>0.91239999999999999</v>
      </c>
      <c r="AA234">
        <v>4.5900000000000003E-2</v>
      </c>
      <c r="AB234">
        <v>4.1700000000000001E-2</v>
      </c>
      <c r="AC234">
        <v>8.7599999999999997E-2</v>
      </c>
      <c r="AD234">
        <v>117.6</v>
      </c>
      <c r="AE234" s="67">
        <v>2862.67</v>
      </c>
      <c r="AF234">
        <v>467.91</v>
      </c>
      <c r="AG234" s="67">
        <v>109350.51</v>
      </c>
      <c r="AH234">
        <v>199</v>
      </c>
      <c r="AI234" s="67">
        <v>36224</v>
      </c>
      <c r="AJ234" s="67">
        <v>47201.96</v>
      </c>
      <c r="AK234">
        <v>33.799999999999997</v>
      </c>
      <c r="AL234">
        <v>23.89</v>
      </c>
      <c r="AM234">
        <v>24.84</v>
      </c>
      <c r="AN234">
        <v>3.5</v>
      </c>
      <c r="AO234" s="67">
        <v>1609.75</v>
      </c>
      <c r="AP234">
        <v>1.5631999999999999</v>
      </c>
      <c r="AQ234" s="67">
        <v>1827.61</v>
      </c>
      <c r="AR234" s="67">
        <v>1914.93</v>
      </c>
      <c r="AS234" s="67">
        <v>6479.36</v>
      </c>
      <c r="AT234">
        <v>616.54</v>
      </c>
      <c r="AU234">
        <v>534.04</v>
      </c>
      <c r="AV234" s="67">
        <v>11372.48</v>
      </c>
      <c r="AW234" s="67">
        <v>6095.12</v>
      </c>
      <c r="AX234">
        <v>0.498</v>
      </c>
      <c r="AY234" s="67">
        <v>3758.14</v>
      </c>
      <c r="AZ234">
        <v>0.30709999999999998</v>
      </c>
      <c r="BA234" s="67">
        <v>1625.35</v>
      </c>
      <c r="BB234">
        <v>0.1328</v>
      </c>
      <c r="BC234">
        <v>760.02</v>
      </c>
      <c r="BD234">
        <v>6.2100000000000002E-2</v>
      </c>
      <c r="BE234" s="67">
        <v>12238.62</v>
      </c>
      <c r="BF234" s="67">
        <v>5095.4399999999996</v>
      </c>
      <c r="BG234">
        <v>1.7825</v>
      </c>
      <c r="BH234">
        <v>0.53820000000000001</v>
      </c>
      <c r="BI234">
        <v>0.18990000000000001</v>
      </c>
      <c r="BJ234">
        <v>0.22359999999999999</v>
      </c>
      <c r="BK234">
        <v>3.2000000000000001E-2</v>
      </c>
      <c r="BL234">
        <v>1.6299999999999999E-2</v>
      </c>
    </row>
    <row r="235" spans="1:64" x14ac:dyDescent="0.25">
      <c r="A235" t="s">
        <v>252</v>
      </c>
      <c r="B235">
        <v>49700</v>
      </c>
      <c r="C235">
        <v>66</v>
      </c>
      <c r="D235">
        <v>10.45</v>
      </c>
      <c r="E235">
        <v>689.6</v>
      </c>
      <c r="F235">
        <v>876.2</v>
      </c>
      <c r="G235">
        <v>3.3999999999999998E-3</v>
      </c>
      <c r="H235">
        <v>0</v>
      </c>
      <c r="I235">
        <v>3.2000000000000002E-3</v>
      </c>
      <c r="J235">
        <v>2.3E-3</v>
      </c>
      <c r="K235">
        <v>5.0999999999999997E-2</v>
      </c>
      <c r="L235">
        <v>0.91210000000000002</v>
      </c>
      <c r="M235">
        <v>2.81E-2</v>
      </c>
      <c r="N235">
        <v>0.3014</v>
      </c>
      <c r="O235">
        <v>6.9999999999999999E-4</v>
      </c>
      <c r="P235">
        <v>0.153</v>
      </c>
      <c r="Q235" s="67">
        <v>52419.54</v>
      </c>
      <c r="R235">
        <v>6.7799999999999999E-2</v>
      </c>
      <c r="S235">
        <v>0.18640000000000001</v>
      </c>
      <c r="T235">
        <v>0.74580000000000002</v>
      </c>
      <c r="U235">
        <v>20.57</v>
      </c>
      <c r="V235">
        <v>8</v>
      </c>
      <c r="W235" s="67">
        <v>61800</v>
      </c>
      <c r="X235">
        <v>83.28</v>
      </c>
      <c r="Y235" s="67">
        <v>157839.1</v>
      </c>
      <c r="Z235">
        <v>0.77569999999999995</v>
      </c>
      <c r="AA235">
        <v>0.17730000000000001</v>
      </c>
      <c r="AB235">
        <v>4.6899999999999997E-2</v>
      </c>
      <c r="AC235">
        <v>0.2243</v>
      </c>
      <c r="AD235">
        <v>157.84</v>
      </c>
      <c r="AE235" s="67">
        <v>4363.5</v>
      </c>
      <c r="AF235">
        <v>578.92999999999995</v>
      </c>
      <c r="AG235" s="67">
        <v>115939.96</v>
      </c>
      <c r="AH235">
        <v>249</v>
      </c>
      <c r="AI235" s="67">
        <v>34021</v>
      </c>
      <c r="AJ235" s="67">
        <v>48062.46</v>
      </c>
      <c r="AK235">
        <v>41.74</v>
      </c>
      <c r="AL235">
        <v>26.84</v>
      </c>
      <c r="AM235">
        <v>27.43</v>
      </c>
      <c r="AN235">
        <v>4.5999999999999996</v>
      </c>
      <c r="AO235">
        <v>0</v>
      </c>
      <c r="AP235">
        <v>0.95860000000000001</v>
      </c>
      <c r="AQ235" s="67">
        <v>1115.3900000000001</v>
      </c>
      <c r="AR235" s="67">
        <v>2085.13</v>
      </c>
      <c r="AS235" s="67">
        <v>4952.03</v>
      </c>
      <c r="AT235">
        <v>278.7</v>
      </c>
      <c r="AU235">
        <v>232</v>
      </c>
      <c r="AV235" s="67">
        <v>8663.23</v>
      </c>
      <c r="AW235" s="67">
        <v>2880.64</v>
      </c>
      <c r="AX235">
        <v>0.32419999999999999</v>
      </c>
      <c r="AY235" s="67">
        <v>3187.02</v>
      </c>
      <c r="AZ235">
        <v>0.35870000000000002</v>
      </c>
      <c r="BA235" s="67">
        <v>2402.9699999999998</v>
      </c>
      <c r="BB235">
        <v>0.27050000000000002</v>
      </c>
      <c r="BC235">
        <v>414.35</v>
      </c>
      <c r="BD235">
        <v>4.6600000000000003E-2</v>
      </c>
      <c r="BE235" s="67">
        <v>8884.9699999999993</v>
      </c>
      <c r="BF235" s="67">
        <v>3992.05</v>
      </c>
      <c r="BG235">
        <v>1.0533999999999999</v>
      </c>
      <c r="BH235">
        <v>0.52349999999999997</v>
      </c>
      <c r="BI235">
        <v>0.21260000000000001</v>
      </c>
      <c r="BJ235">
        <v>0.2205</v>
      </c>
      <c r="BK235">
        <v>3.04E-2</v>
      </c>
      <c r="BL235">
        <v>1.2999999999999999E-2</v>
      </c>
    </row>
    <row r="236" spans="1:64" x14ac:dyDescent="0.25">
      <c r="A236" t="s">
        <v>253</v>
      </c>
      <c r="B236">
        <v>50161</v>
      </c>
      <c r="C236">
        <v>19</v>
      </c>
      <c r="D236">
        <v>151.36000000000001</v>
      </c>
      <c r="E236" s="67">
        <v>2875.81</v>
      </c>
      <c r="F236" s="67">
        <v>2808.63</v>
      </c>
      <c r="G236">
        <v>1.01E-2</v>
      </c>
      <c r="H236">
        <v>4.0000000000000002E-4</v>
      </c>
      <c r="I236">
        <v>5.0500000000000003E-2</v>
      </c>
      <c r="J236">
        <v>1.8E-3</v>
      </c>
      <c r="K236">
        <v>1.41E-2</v>
      </c>
      <c r="L236">
        <v>0.87070000000000003</v>
      </c>
      <c r="M236">
        <v>5.2400000000000002E-2</v>
      </c>
      <c r="N236">
        <v>0.31219999999999998</v>
      </c>
      <c r="O236">
        <v>8.3999999999999995E-3</v>
      </c>
      <c r="P236">
        <v>0.1125</v>
      </c>
      <c r="Q236" s="67">
        <v>57815.05</v>
      </c>
      <c r="R236">
        <v>0.1981</v>
      </c>
      <c r="S236">
        <v>0.22639999999999999</v>
      </c>
      <c r="T236">
        <v>0.57550000000000001</v>
      </c>
      <c r="U236">
        <v>17.62</v>
      </c>
      <c r="V236">
        <v>12.43</v>
      </c>
      <c r="W236" s="67">
        <v>88948.09</v>
      </c>
      <c r="X236">
        <v>228.78</v>
      </c>
      <c r="Y236" s="67">
        <v>184489.95</v>
      </c>
      <c r="Z236">
        <v>0.68010000000000004</v>
      </c>
      <c r="AA236">
        <v>0.30299999999999999</v>
      </c>
      <c r="AB236">
        <v>1.6799999999999999E-2</v>
      </c>
      <c r="AC236">
        <v>0.31990000000000002</v>
      </c>
      <c r="AD236">
        <v>184.49</v>
      </c>
      <c r="AE236" s="67">
        <v>6471.56</v>
      </c>
      <c r="AF236">
        <v>790.14</v>
      </c>
      <c r="AG236" s="67">
        <v>186803.34</v>
      </c>
      <c r="AH236">
        <v>505</v>
      </c>
      <c r="AI236" s="67">
        <v>32543</v>
      </c>
      <c r="AJ236" s="67">
        <v>57443.68</v>
      </c>
      <c r="AK236">
        <v>42.95</v>
      </c>
      <c r="AL236">
        <v>34.64</v>
      </c>
      <c r="AM236">
        <v>35.619999999999997</v>
      </c>
      <c r="AN236">
        <v>4.7</v>
      </c>
      <c r="AO236">
        <v>0</v>
      </c>
      <c r="AP236">
        <v>0.87509999999999999</v>
      </c>
      <c r="AQ236" s="67">
        <v>1165.9100000000001</v>
      </c>
      <c r="AR236" s="67">
        <v>1746.46</v>
      </c>
      <c r="AS236" s="67">
        <v>5695.38</v>
      </c>
      <c r="AT236">
        <v>512.75</v>
      </c>
      <c r="AU236">
        <v>184.98</v>
      </c>
      <c r="AV236" s="67">
        <v>9305.48</v>
      </c>
      <c r="AW236" s="67">
        <v>3363.9</v>
      </c>
      <c r="AX236">
        <v>0.3357</v>
      </c>
      <c r="AY236" s="67">
        <v>5369.9</v>
      </c>
      <c r="AZ236">
        <v>0.53590000000000004</v>
      </c>
      <c r="BA236">
        <v>763.15</v>
      </c>
      <c r="BB236">
        <v>7.6200000000000004E-2</v>
      </c>
      <c r="BC236">
        <v>524.01</v>
      </c>
      <c r="BD236">
        <v>5.2299999999999999E-2</v>
      </c>
      <c r="BE236" s="67">
        <v>10020.959999999999</v>
      </c>
      <c r="BF236">
        <v>876.84</v>
      </c>
      <c r="BG236">
        <v>0.1346</v>
      </c>
      <c r="BH236">
        <v>0.58989999999999998</v>
      </c>
      <c r="BI236">
        <v>0.18029999999999999</v>
      </c>
      <c r="BJ236">
        <v>0.17119999999999999</v>
      </c>
      <c r="BK236">
        <v>3.2800000000000003E-2</v>
      </c>
      <c r="BL236">
        <v>2.5899999999999999E-2</v>
      </c>
    </row>
    <row r="237" spans="1:64" x14ac:dyDescent="0.25">
      <c r="A237" t="s">
        <v>254</v>
      </c>
      <c r="B237">
        <v>45427</v>
      </c>
      <c r="C237">
        <v>25</v>
      </c>
      <c r="D237">
        <v>74.34</v>
      </c>
      <c r="E237" s="67">
        <v>1858.48</v>
      </c>
      <c r="F237" s="67">
        <v>1996.55</v>
      </c>
      <c r="G237">
        <v>1.9E-3</v>
      </c>
      <c r="H237">
        <v>5.0000000000000001E-4</v>
      </c>
      <c r="I237">
        <v>3.5900000000000001E-2</v>
      </c>
      <c r="J237">
        <v>5.0000000000000001E-4</v>
      </c>
      <c r="K237">
        <v>1.5599999999999999E-2</v>
      </c>
      <c r="L237">
        <v>0.92390000000000005</v>
      </c>
      <c r="M237">
        <v>2.1700000000000001E-2</v>
      </c>
      <c r="N237">
        <v>0.40510000000000002</v>
      </c>
      <c r="O237">
        <v>1.1000000000000001E-3</v>
      </c>
      <c r="P237">
        <v>0.1232</v>
      </c>
      <c r="Q237" s="67">
        <v>54241.37</v>
      </c>
      <c r="R237">
        <v>7.4999999999999997E-2</v>
      </c>
      <c r="S237">
        <v>0.1583</v>
      </c>
      <c r="T237">
        <v>0.76670000000000005</v>
      </c>
      <c r="U237">
        <v>18.239999999999998</v>
      </c>
      <c r="V237">
        <v>15.87</v>
      </c>
      <c r="W237" s="67">
        <v>48044.77</v>
      </c>
      <c r="X237">
        <v>113.62</v>
      </c>
      <c r="Y237" s="67">
        <v>109137.2</v>
      </c>
      <c r="Z237">
        <v>0.8</v>
      </c>
      <c r="AA237">
        <v>0.16689999999999999</v>
      </c>
      <c r="AB237">
        <v>3.3099999999999997E-2</v>
      </c>
      <c r="AC237">
        <v>0.2</v>
      </c>
      <c r="AD237">
        <v>109.14</v>
      </c>
      <c r="AE237" s="67">
        <v>3871.63</v>
      </c>
      <c r="AF237">
        <v>644.77</v>
      </c>
      <c r="AG237" s="67">
        <v>111052.59</v>
      </c>
      <c r="AH237">
        <v>214</v>
      </c>
      <c r="AI237" s="67">
        <v>30034</v>
      </c>
      <c r="AJ237" s="67">
        <v>43721</v>
      </c>
      <c r="AK237">
        <v>54.9</v>
      </c>
      <c r="AL237">
        <v>34.08</v>
      </c>
      <c r="AM237">
        <v>38.31</v>
      </c>
      <c r="AN237">
        <v>5.0999999999999996</v>
      </c>
      <c r="AO237">
        <v>0</v>
      </c>
      <c r="AP237">
        <v>0.86450000000000005</v>
      </c>
      <c r="AQ237" s="67">
        <v>1184.75</v>
      </c>
      <c r="AR237" s="67">
        <v>1862.15</v>
      </c>
      <c r="AS237" s="67">
        <v>5508.91</v>
      </c>
      <c r="AT237">
        <v>460.36</v>
      </c>
      <c r="AU237">
        <v>114.61</v>
      </c>
      <c r="AV237" s="67">
        <v>9130.7900000000009</v>
      </c>
      <c r="AW237" s="67">
        <v>4668.7700000000004</v>
      </c>
      <c r="AX237">
        <v>0.47099999999999997</v>
      </c>
      <c r="AY237" s="67">
        <v>2791.04</v>
      </c>
      <c r="AZ237">
        <v>0.28149999999999997</v>
      </c>
      <c r="BA237" s="67">
        <v>1840.91</v>
      </c>
      <c r="BB237">
        <v>0.1857</v>
      </c>
      <c r="BC237">
        <v>612.61</v>
      </c>
      <c r="BD237">
        <v>6.1800000000000001E-2</v>
      </c>
      <c r="BE237" s="67">
        <v>9913.33</v>
      </c>
      <c r="BF237" s="67">
        <v>4679.76</v>
      </c>
      <c r="BG237">
        <v>1.1971000000000001</v>
      </c>
      <c r="BH237">
        <v>0.50929999999999997</v>
      </c>
      <c r="BI237">
        <v>0.23619999999999999</v>
      </c>
      <c r="BJ237">
        <v>0.2175</v>
      </c>
      <c r="BK237">
        <v>2.5999999999999999E-2</v>
      </c>
      <c r="BL237">
        <v>1.11E-2</v>
      </c>
    </row>
    <row r="238" spans="1:64" x14ac:dyDescent="0.25">
      <c r="A238" t="s">
        <v>255</v>
      </c>
      <c r="B238">
        <v>48751</v>
      </c>
      <c r="C238">
        <v>23</v>
      </c>
      <c r="D238">
        <v>290.57</v>
      </c>
      <c r="E238" s="67">
        <v>6683</v>
      </c>
      <c r="F238" s="67">
        <v>5922.56</v>
      </c>
      <c r="G238">
        <v>2.1100000000000001E-2</v>
      </c>
      <c r="H238">
        <v>2.2000000000000001E-3</v>
      </c>
      <c r="I238">
        <v>0.1893</v>
      </c>
      <c r="J238">
        <v>1.5E-3</v>
      </c>
      <c r="K238">
        <v>5.5399999999999998E-2</v>
      </c>
      <c r="L238">
        <v>0.63749999999999996</v>
      </c>
      <c r="M238">
        <v>9.2999999999999999E-2</v>
      </c>
      <c r="N238">
        <v>0.51290000000000002</v>
      </c>
      <c r="O238">
        <v>2.63E-2</v>
      </c>
      <c r="P238">
        <v>0.1555</v>
      </c>
      <c r="Q238" s="67">
        <v>65139.53</v>
      </c>
      <c r="R238">
        <v>7.3499999999999996E-2</v>
      </c>
      <c r="S238">
        <v>0.14410000000000001</v>
      </c>
      <c r="T238">
        <v>0.78239999999999998</v>
      </c>
      <c r="U238">
        <v>19.04</v>
      </c>
      <c r="V238">
        <v>36</v>
      </c>
      <c r="W238" s="67">
        <v>83942.17</v>
      </c>
      <c r="X238">
        <v>181.98</v>
      </c>
      <c r="Y238" s="67">
        <v>105189.59</v>
      </c>
      <c r="Z238">
        <v>0.81059999999999999</v>
      </c>
      <c r="AA238">
        <v>0.17130000000000001</v>
      </c>
      <c r="AB238">
        <v>1.8100000000000002E-2</v>
      </c>
      <c r="AC238">
        <v>0.18940000000000001</v>
      </c>
      <c r="AD238">
        <v>105.19</v>
      </c>
      <c r="AE238" s="67">
        <v>4772.91</v>
      </c>
      <c r="AF238">
        <v>728.51</v>
      </c>
      <c r="AG238" s="67">
        <v>110182.16</v>
      </c>
      <c r="AH238">
        <v>208</v>
      </c>
      <c r="AI238" s="67">
        <v>32839</v>
      </c>
      <c r="AJ238" s="67">
        <v>47766.54</v>
      </c>
      <c r="AK238">
        <v>60.83</v>
      </c>
      <c r="AL238">
        <v>44.93</v>
      </c>
      <c r="AM238">
        <v>45.85</v>
      </c>
      <c r="AN238">
        <v>6.8</v>
      </c>
      <c r="AO238">
        <v>0</v>
      </c>
      <c r="AP238">
        <v>1.2213000000000001</v>
      </c>
      <c r="AQ238">
        <v>972.51</v>
      </c>
      <c r="AR238" s="67">
        <v>1590.08</v>
      </c>
      <c r="AS238" s="67">
        <v>6494.7</v>
      </c>
      <c r="AT238">
        <v>421.51</v>
      </c>
      <c r="AU238">
        <v>86.08</v>
      </c>
      <c r="AV238" s="67">
        <v>9564.8799999999992</v>
      </c>
      <c r="AW238" s="67">
        <v>4709.49</v>
      </c>
      <c r="AX238">
        <v>0.48270000000000002</v>
      </c>
      <c r="AY238" s="67">
        <v>3798.88</v>
      </c>
      <c r="AZ238">
        <v>0.38940000000000002</v>
      </c>
      <c r="BA238">
        <v>461.5</v>
      </c>
      <c r="BB238">
        <v>4.7300000000000002E-2</v>
      </c>
      <c r="BC238">
        <v>785.78</v>
      </c>
      <c r="BD238">
        <v>8.0500000000000002E-2</v>
      </c>
      <c r="BE238" s="67">
        <v>9755.66</v>
      </c>
      <c r="BF238" s="67">
        <v>3099.75</v>
      </c>
      <c r="BG238">
        <v>0.96909999999999996</v>
      </c>
      <c r="BH238">
        <v>0.54290000000000005</v>
      </c>
      <c r="BI238">
        <v>0.23810000000000001</v>
      </c>
      <c r="BJ238">
        <v>0.192</v>
      </c>
      <c r="BK238">
        <v>1.7600000000000001E-2</v>
      </c>
      <c r="BL238">
        <v>9.4000000000000004E-3</v>
      </c>
    </row>
    <row r="239" spans="1:64" x14ac:dyDescent="0.25">
      <c r="A239" t="s">
        <v>256</v>
      </c>
      <c r="B239">
        <v>50021</v>
      </c>
      <c r="C239">
        <v>30</v>
      </c>
      <c r="D239">
        <v>150.96</v>
      </c>
      <c r="E239" s="67">
        <v>4528.78</v>
      </c>
      <c r="F239" s="67">
        <v>4449.71</v>
      </c>
      <c r="G239">
        <v>5.0099999999999999E-2</v>
      </c>
      <c r="H239">
        <v>2.0000000000000001E-4</v>
      </c>
      <c r="I239">
        <v>1.0500000000000001E-2</v>
      </c>
      <c r="J239">
        <v>8.0000000000000004E-4</v>
      </c>
      <c r="K239">
        <v>1.7399999999999999E-2</v>
      </c>
      <c r="L239">
        <v>0.89510000000000001</v>
      </c>
      <c r="M239">
        <v>2.58E-2</v>
      </c>
      <c r="N239">
        <v>5.6000000000000001E-2</v>
      </c>
      <c r="O239">
        <v>8.6E-3</v>
      </c>
      <c r="P239">
        <v>0.15040000000000001</v>
      </c>
      <c r="Q239" s="67">
        <v>72038.33</v>
      </c>
      <c r="R239">
        <v>6.4299999999999996E-2</v>
      </c>
      <c r="S239">
        <v>0.1736</v>
      </c>
      <c r="T239">
        <v>0.7621</v>
      </c>
      <c r="U239">
        <v>17.88</v>
      </c>
      <c r="V239">
        <v>24.76</v>
      </c>
      <c r="W239" s="67">
        <v>92390.31</v>
      </c>
      <c r="X239">
        <v>182.89</v>
      </c>
      <c r="Y239" s="67">
        <v>198137.72</v>
      </c>
      <c r="Z239">
        <v>0.86080000000000001</v>
      </c>
      <c r="AA239">
        <v>0.1321</v>
      </c>
      <c r="AB239">
        <v>7.1000000000000004E-3</v>
      </c>
      <c r="AC239">
        <v>0.13919999999999999</v>
      </c>
      <c r="AD239">
        <v>198.14</v>
      </c>
      <c r="AE239" s="67">
        <v>10069</v>
      </c>
      <c r="AF239" s="67">
        <v>1180.6199999999999</v>
      </c>
      <c r="AG239" s="67">
        <v>237354.73</v>
      </c>
      <c r="AH239">
        <v>573</v>
      </c>
      <c r="AI239" s="67">
        <v>69802</v>
      </c>
      <c r="AJ239" s="67">
        <v>147102.48000000001</v>
      </c>
      <c r="AK239">
        <v>86.93</v>
      </c>
      <c r="AL239">
        <v>48.3</v>
      </c>
      <c r="AM239">
        <v>65.3</v>
      </c>
      <c r="AN239">
        <v>4.2300000000000004</v>
      </c>
      <c r="AO239">
        <v>0</v>
      </c>
      <c r="AP239">
        <v>0.4778</v>
      </c>
      <c r="AQ239" s="67">
        <v>1712.35</v>
      </c>
      <c r="AR239" s="67">
        <v>2139.11</v>
      </c>
      <c r="AS239" s="67">
        <v>7690.46</v>
      </c>
      <c r="AT239" s="67">
        <v>1007.7</v>
      </c>
      <c r="AU239">
        <v>305.01</v>
      </c>
      <c r="AV239" s="67">
        <v>12854.65</v>
      </c>
      <c r="AW239" s="67">
        <v>3200.28</v>
      </c>
      <c r="AX239">
        <v>0.27189999999999998</v>
      </c>
      <c r="AY239" s="67">
        <v>7476.15</v>
      </c>
      <c r="AZ239">
        <v>0.63519999999999999</v>
      </c>
      <c r="BA239">
        <v>740.06</v>
      </c>
      <c r="BB239">
        <v>6.2899999999999998E-2</v>
      </c>
      <c r="BC239">
        <v>353.94</v>
      </c>
      <c r="BD239">
        <v>3.0099999999999998E-2</v>
      </c>
      <c r="BE239" s="67">
        <v>11770.44</v>
      </c>
      <c r="BF239" s="67">
        <v>2222.7800000000002</v>
      </c>
      <c r="BG239">
        <v>0.14319999999999999</v>
      </c>
      <c r="BH239">
        <v>0.59330000000000005</v>
      </c>
      <c r="BI239">
        <v>0.21609999999999999</v>
      </c>
      <c r="BJ239">
        <v>0.13189999999999999</v>
      </c>
      <c r="BK239">
        <v>3.2399999999999998E-2</v>
      </c>
      <c r="BL239">
        <v>2.63E-2</v>
      </c>
    </row>
    <row r="240" spans="1:64" x14ac:dyDescent="0.25">
      <c r="A240" t="s">
        <v>257</v>
      </c>
      <c r="B240">
        <v>49502</v>
      </c>
      <c r="C240">
        <v>60</v>
      </c>
      <c r="D240">
        <v>20.95</v>
      </c>
      <c r="E240" s="67">
        <v>1257.03</v>
      </c>
      <c r="F240" s="67">
        <v>1202.56</v>
      </c>
      <c r="G240">
        <v>8.0000000000000004E-4</v>
      </c>
      <c r="H240">
        <v>0</v>
      </c>
      <c r="I240">
        <v>4.1000000000000003E-3</v>
      </c>
      <c r="J240">
        <v>0</v>
      </c>
      <c r="K240">
        <v>8.6E-3</v>
      </c>
      <c r="L240">
        <v>0.96689999999999998</v>
      </c>
      <c r="M240">
        <v>1.9599999999999999E-2</v>
      </c>
      <c r="N240">
        <v>0.97250000000000003</v>
      </c>
      <c r="O240">
        <v>0</v>
      </c>
      <c r="P240">
        <v>0.14480000000000001</v>
      </c>
      <c r="Q240" s="67">
        <v>56488.3</v>
      </c>
      <c r="R240">
        <v>0.186</v>
      </c>
      <c r="S240">
        <v>0.22090000000000001</v>
      </c>
      <c r="T240">
        <v>0.59299999999999997</v>
      </c>
      <c r="U240">
        <v>19.71</v>
      </c>
      <c r="V240">
        <v>13.14</v>
      </c>
      <c r="W240" s="67">
        <v>60120.73</v>
      </c>
      <c r="X240">
        <v>90.64</v>
      </c>
      <c r="Y240" s="67">
        <v>54511.24</v>
      </c>
      <c r="Z240">
        <v>0.92290000000000005</v>
      </c>
      <c r="AA240">
        <v>1.4E-2</v>
      </c>
      <c r="AB240">
        <v>6.3200000000000006E-2</v>
      </c>
      <c r="AC240">
        <v>7.7100000000000002E-2</v>
      </c>
      <c r="AD240">
        <v>54.51</v>
      </c>
      <c r="AE240" s="67">
        <v>1266.3599999999999</v>
      </c>
      <c r="AF240">
        <v>171.15</v>
      </c>
      <c r="AG240" s="67">
        <v>46646.01</v>
      </c>
      <c r="AH240">
        <v>6</v>
      </c>
      <c r="AI240" s="67">
        <v>27183</v>
      </c>
      <c r="AJ240" s="67">
        <v>37991.68</v>
      </c>
      <c r="AK240">
        <v>32.700000000000003</v>
      </c>
      <c r="AL240">
        <v>22.58</v>
      </c>
      <c r="AM240">
        <v>23.14</v>
      </c>
      <c r="AN240">
        <v>3.9</v>
      </c>
      <c r="AO240">
        <v>0</v>
      </c>
      <c r="AP240">
        <v>0.75790000000000002</v>
      </c>
      <c r="AQ240" s="67">
        <v>1139.75</v>
      </c>
      <c r="AR240" s="67">
        <v>2258.46</v>
      </c>
      <c r="AS240" s="67">
        <v>6860.81</v>
      </c>
      <c r="AT240">
        <v>511.96</v>
      </c>
      <c r="AU240">
        <v>279.42</v>
      </c>
      <c r="AV240" s="67">
        <v>11050.36</v>
      </c>
      <c r="AW240" s="67">
        <v>7378.2</v>
      </c>
      <c r="AX240">
        <v>0.69769999999999999</v>
      </c>
      <c r="AY240">
        <v>940.91</v>
      </c>
      <c r="AZ240">
        <v>8.8999999999999996E-2</v>
      </c>
      <c r="BA240" s="67">
        <v>1099.3699999999999</v>
      </c>
      <c r="BB240">
        <v>0.104</v>
      </c>
      <c r="BC240" s="67">
        <v>1156.7</v>
      </c>
      <c r="BD240">
        <v>0.1094</v>
      </c>
      <c r="BE240" s="67">
        <v>10575.17</v>
      </c>
      <c r="BF240" s="67">
        <v>7436.78</v>
      </c>
      <c r="BG240">
        <v>4.3992000000000004</v>
      </c>
      <c r="BH240">
        <v>0.55769999999999997</v>
      </c>
      <c r="BI240">
        <v>0.23400000000000001</v>
      </c>
      <c r="BJ240">
        <v>0.17030000000000001</v>
      </c>
      <c r="BK240">
        <v>3.1199999999999999E-2</v>
      </c>
      <c r="BL240">
        <v>6.7999999999999996E-3</v>
      </c>
    </row>
    <row r="241" spans="1:64" x14ac:dyDescent="0.25">
      <c r="A241" t="s">
        <v>258</v>
      </c>
      <c r="B241">
        <v>44131</v>
      </c>
      <c r="C241">
        <v>22</v>
      </c>
      <c r="D241">
        <v>63.65</v>
      </c>
      <c r="E241" s="67">
        <v>1400.21</v>
      </c>
      <c r="F241" s="67">
        <v>1422.42</v>
      </c>
      <c r="G241">
        <v>7.9000000000000008E-3</v>
      </c>
      <c r="H241">
        <v>6.9999999999999999E-4</v>
      </c>
      <c r="I241">
        <v>1.2999999999999999E-2</v>
      </c>
      <c r="J241">
        <v>1.4E-3</v>
      </c>
      <c r="K241">
        <v>3.1699999999999999E-2</v>
      </c>
      <c r="L241">
        <v>0.9204</v>
      </c>
      <c r="M241">
        <v>2.5000000000000001E-2</v>
      </c>
      <c r="N241">
        <v>0.30170000000000002</v>
      </c>
      <c r="O241">
        <v>4.1999999999999997E-3</v>
      </c>
      <c r="P241">
        <v>0.10340000000000001</v>
      </c>
      <c r="Q241" s="67">
        <v>61684.98</v>
      </c>
      <c r="R241">
        <v>0.1714</v>
      </c>
      <c r="S241">
        <v>0.219</v>
      </c>
      <c r="T241">
        <v>0.60950000000000004</v>
      </c>
      <c r="U241">
        <v>20.14</v>
      </c>
      <c r="V241">
        <v>9.5</v>
      </c>
      <c r="W241" s="67">
        <v>82284.42</v>
      </c>
      <c r="X241">
        <v>142.93</v>
      </c>
      <c r="Y241" s="67">
        <v>229458.34</v>
      </c>
      <c r="Z241">
        <v>0.85489999999999999</v>
      </c>
      <c r="AA241">
        <v>0.12379999999999999</v>
      </c>
      <c r="AB241">
        <v>2.1299999999999999E-2</v>
      </c>
      <c r="AC241">
        <v>0.14510000000000001</v>
      </c>
      <c r="AD241">
        <v>229.46</v>
      </c>
      <c r="AE241" s="67">
        <v>8264.32</v>
      </c>
      <c r="AF241">
        <v>998.1</v>
      </c>
      <c r="AG241" s="67">
        <v>245090.59</v>
      </c>
      <c r="AH241">
        <v>581</v>
      </c>
      <c r="AI241" s="67">
        <v>36682</v>
      </c>
      <c r="AJ241" s="67">
        <v>66527.210000000006</v>
      </c>
      <c r="AK241">
        <v>74.67</v>
      </c>
      <c r="AL241">
        <v>33.68</v>
      </c>
      <c r="AM241">
        <v>45.48</v>
      </c>
      <c r="AN241">
        <v>5.3</v>
      </c>
      <c r="AO241">
        <v>0</v>
      </c>
      <c r="AP241">
        <v>1.0224</v>
      </c>
      <c r="AQ241" s="67">
        <v>1607.93</v>
      </c>
      <c r="AR241" s="67">
        <v>1840.37</v>
      </c>
      <c r="AS241" s="67">
        <v>6014.96</v>
      </c>
      <c r="AT241">
        <v>562.41</v>
      </c>
      <c r="AU241">
        <v>224.27</v>
      </c>
      <c r="AV241" s="67">
        <v>10249.91</v>
      </c>
      <c r="AW241" s="67">
        <v>3073.69</v>
      </c>
      <c r="AX241">
        <v>0.28799999999999998</v>
      </c>
      <c r="AY241" s="67">
        <v>6137.94</v>
      </c>
      <c r="AZ241">
        <v>0.57509999999999994</v>
      </c>
      <c r="BA241">
        <v>907.52</v>
      </c>
      <c r="BB241">
        <v>8.5000000000000006E-2</v>
      </c>
      <c r="BC241">
        <v>553.88</v>
      </c>
      <c r="BD241">
        <v>5.1900000000000002E-2</v>
      </c>
      <c r="BE241" s="67">
        <v>10673.03</v>
      </c>
      <c r="BF241" s="67">
        <v>1612.84</v>
      </c>
      <c r="BG241">
        <v>0.19189999999999999</v>
      </c>
      <c r="BH241">
        <v>0.51639999999999997</v>
      </c>
      <c r="BI241">
        <v>0.22209999999999999</v>
      </c>
      <c r="BJ241">
        <v>0.16320000000000001</v>
      </c>
      <c r="BK241">
        <v>4.8300000000000003E-2</v>
      </c>
      <c r="BL241">
        <v>0.05</v>
      </c>
    </row>
    <row r="242" spans="1:64" x14ac:dyDescent="0.25">
      <c r="A242" t="s">
        <v>259</v>
      </c>
      <c r="B242">
        <v>46565</v>
      </c>
      <c r="C242">
        <v>10</v>
      </c>
      <c r="D242">
        <v>105.29</v>
      </c>
      <c r="E242" s="67">
        <v>1052.9000000000001</v>
      </c>
      <c r="F242" s="67">
        <v>1020.01</v>
      </c>
      <c r="G242">
        <v>1.35E-2</v>
      </c>
      <c r="H242">
        <v>0</v>
      </c>
      <c r="I242">
        <v>4.7000000000000002E-3</v>
      </c>
      <c r="J242">
        <v>0</v>
      </c>
      <c r="K242">
        <v>6.7999999999999996E-3</v>
      </c>
      <c r="L242">
        <v>0.96540000000000004</v>
      </c>
      <c r="M242">
        <v>9.7000000000000003E-3</v>
      </c>
      <c r="N242">
        <v>0.1206</v>
      </c>
      <c r="O242">
        <v>1.9E-3</v>
      </c>
      <c r="P242">
        <v>7.8399999999999997E-2</v>
      </c>
      <c r="Q242" s="67">
        <v>70021.58</v>
      </c>
      <c r="R242">
        <v>0.2278</v>
      </c>
      <c r="S242">
        <v>0.1646</v>
      </c>
      <c r="T242">
        <v>0.60760000000000003</v>
      </c>
      <c r="U242">
        <v>16.23</v>
      </c>
      <c r="V242">
        <v>9.2200000000000006</v>
      </c>
      <c r="W242" s="67">
        <v>88009.45</v>
      </c>
      <c r="X242">
        <v>112.51</v>
      </c>
      <c r="Y242" s="67">
        <v>433444.88</v>
      </c>
      <c r="Z242">
        <v>0.52390000000000003</v>
      </c>
      <c r="AA242">
        <v>0.43769999999999998</v>
      </c>
      <c r="AB242">
        <v>3.8399999999999997E-2</v>
      </c>
      <c r="AC242">
        <v>0.47610000000000002</v>
      </c>
      <c r="AD242">
        <v>433.44</v>
      </c>
      <c r="AE242" s="67">
        <v>14562.89</v>
      </c>
      <c r="AF242" s="67">
        <v>1153.6300000000001</v>
      </c>
      <c r="AG242" s="67">
        <v>468441.25</v>
      </c>
      <c r="AH242">
        <v>605</v>
      </c>
      <c r="AI242" s="67">
        <v>43870</v>
      </c>
      <c r="AJ242" s="67">
        <v>82221.440000000002</v>
      </c>
      <c r="AK242">
        <v>34.35</v>
      </c>
      <c r="AL242">
        <v>32.909999999999997</v>
      </c>
      <c r="AM242">
        <v>34.35</v>
      </c>
      <c r="AN242">
        <v>6.1</v>
      </c>
      <c r="AO242">
        <v>0</v>
      </c>
      <c r="AP242">
        <v>0.81389999999999996</v>
      </c>
      <c r="AQ242" s="67">
        <v>2155.7800000000002</v>
      </c>
      <c r="AR242" s="67">
        <v>2763.05</v>
      </c>
      <c r="AS242" s="67">
        <v>8785.14</v>
      </c>
      <c r="AT242">
        <v>793.31</v>
      </c>
      <c r="AU242">
        <v>686.74</v>
      </c>
      <c r="AV242" s="67">
        <v>15184.08</v>
      </c>
      <c r="AW242" s="67">
        <v>2140.61</v>
      </c>
      <c r="AX242">
        <v>0.13420000000000001</v>
      </c>
      <c r="AY242" s="67">
        <v>12954.78</v>
      </c>
      <c r="AZ242">
        <v>0.81220000000000003</v>
      </c>
      <c r="BA242">
        <v>720.37</v>
      </c>
      <c r="BB242">
        <v>4.5199999999999997E-2</v>
      </c>
      <c r="BC242">
        <v>135.34</v>
      </c>
      <c r="BD242">
        <v>8.5000000000000006E-3</v>
      </c>
      <c r="BE242" s="67">
        <v>15951.11</v>
      </c>
      <c r="BF242">
        <v>464.77</v>
      </c>
      <c r="BG242">
        <v>4.53E-2</v>
      </c>
      <c r="BH242">
        <v>0.56679999999999997</v>
      </c>
      <c r="BI242">
        <v>0.2</v>
      </c>
      <c r="BJ242">
        <v>0.17810000000000001</v>
      </c>
      <c r="BK242">
        <v>3.2399999999999998E-2</v>
      </c>
      <c r="BL242">
        <v>2.2800000000000001E-2</v>
      </c>
    </row>
    <row r="243" spans="1:64" x14ac:dyDescent="0.25">
      <c r="A243" t="s">
        <v>260</v>
      </c>
      <c r="B243">
        <v>47803</v>
      </c>
      <c r="C243">
        <v>74</v>
      </c>
      <c r="D243">
        <v>32.03</v>
      </c>
      <c r="E243" s="67">
        <v>2370.25</v>
      </c>
      <c r="F243" s="67">
        <v>2167.79</v>
      </c>
      <c r="G243">
        <v>2.5000000000000001E-3</v>
      </c>
      <c r="H243">
        <v>0</v>
      </c>
      <c r="I243">
        <v>2.8299999999999999E-2</v>
      </c>
      <c r="J243">
        <v>1.1000000000000001E-3</v>
      </c>
      <c r="K243">
        <v>5.4000000000000003E-3</v>
      </c>
      <c r="L243">
        <v>0.9214</v>
      </c>
      <c r="M243">
        <v>4.1300000000000003E-2</v>
      </c>
      <c r="N243">
        <v>0.53069999999999995</v>
      </c>
      <c r="O243">
        <v>8.9999999999999998E-4</v>
      </c>
      <c r="P243">
        <v>0.14349999999999999</v>
      </c>
      <c r="Q243" s="67">
        <v>39342.65</v>
      </c>
      <c r="R243">
        <v>9.6799999999999997E-2</v>
      </c>
      <c r="S243">
        <v>0.20649999999999999</v>
      </c>
      <c r="T243">
        <v>0.69679999999999997</v>
      </c>
      <c r="U243">
        <v>14.77</v>
      </c>
      <c r="V243">
        <v>12</v>
      </c>
      <c r="W243" s="67">
        <v>57248.33</v>
      </c>
      <c r="X243">
        <v>190.72</v>
      </c>
      <c r="Y243" s="67">
        <v>140035.23000000001</v>
      </c>
      <c r="Z243">
        <v>0.72350000000000003</v>
      </c>
      <c r="AA243">
        <v>0.22700000000000001</v>
      </c>
      <c r="AB243">
        <v>4.9500000000000002E-2</v>
      </c>
      <c r="AC243">
        <v>0.27650000000000002</v>
      </c>
      <c r="AD243">
        <v>140.04</v>
      </c>
      <c r="AE243" s="67">
        <v>3601.69</v>
      </c>
      <c r="AF243">
        <v>474.22</v>
      </c>
      <c r="AG243" s="67">
        <v>140603.5</v>
      </c>
      <c r="AH243">
        <v>380</v>
      </c>
      <c r="AI243" s="67">
        <v>30843</v>
      </c>
      <c r="AJ243" s="67">
        <v>50653.17</v>
      </c>
      <c r="AK243">
        <v>41.16</v>
      </c>
      <c r="AL243">
        <v>23.62</v>
      </c>
      <c r="AM243">
        <v>29.05</v>
      </c>
      <c r="AN243">
        <v>4.8600000000000003</v>
      </c>
      <c r="AO243">
        <v>0</v>
      </c>
      <c r="AP243">
        <v>0.56499999999999995</v>
      </c>
      <c r="AQ243" s="67">
        <v>1178.78</v>
      </c>
      <c r="AR243" s="67">
        <v>1792.9</v>
      </c>
      <c r="AS243" s="67">
        <v>4931.67</v>
      </c>
      <c r="AT243">
        <v>335.91</v>
      </c>
      <c r="AU243">
        <v>350.75</v>
      </c>
      <c r="AV243" s="67">
        <v>8590.0400000000009</v>
      </c>
      <c r="AW243" s="67">
        <v>4520.28</v>
      </c>
      <c r="AX243">
        <v>0.48230000000000001</v>
      </c>
      <c r="AY243" s="67">
        <v>2994.72</v>
      </c>
      <c r="AZ243">
        <v>0.3196</v>
      </c>
      <c r="BA243" s="67">
        <v>1044.04</v>
      </c>
      <c r="BB243">
        <v>0.1114</v>
      </c>
      <c r="BC243">
        <v>812.4</v>
      </c>
      <c r="BD243">
        <v>8.6699999999999999E-2</v>
      </c>
      <c r="BE243" s="67">
        <v>9371.44</v>
      </c>
      <c r="BF243" s="67">
        <v>2994.96</v>
      </c>
      <c r="BG243">
        <v>0.59530000000000005</v>
      </c>
      <c r="BH243">
        <v>0.42870000000000003</v>
      </c>
      <c r="BI243">
        <v>0.21679999999999999</v>
      </c>
      <c r="BJ243">
        <v>0.30559999999999998</v>
      </c>
      <c r="BK243">
        <v>3.0200000000000001E-2</v>
      </c>
      <c r="BL243">
        <v>1.8700000000000001E-2</v>
      </c>
    </row>
    <row r="244" spans="1:64" x14ac:dyDescent="0.25">
      <c r="A244" t="s">
        <v>261</v>
      </c>
      <c r="B244">
        <v>45435</v>
      </c>
      <c r="C244">
        <v>23</v>
      </c>
      <c r="D244">
        <v>83.15</v>
      </c>
      <c r="E244" s="67">
        <v>1912.38</v>
      </c>
      <c r="F244" s="67">
        <v>1793.82</v>
      </c>
      <c r="G244">
        <v>7.4700000000000003E-2</v>
      </c>
      <c r="H244">
        <v>0</v>
      </c>
      <c r="I244">
        <v>3.6499999999999998E-2</v>
      </c>
      <c r="J244">
        <v>0</v>
      </c>
      <c r="K244">
        <v>2.3199999999999998E-2</v>
      </c>
      <c r="L244">
        <v>0.82399999999999995</v>
      </c>
      <c r="M244">
        <v>4.1599999999999998E-2</v>
      </c>
      <c r="N244">
        <v>5.8500000000000003E-2</v>
      </c>
      <c r="O244">
        <v>7.7999999999999996E-3</v>
      </c>
      <c r="P244">
        <v>8.3599999999999994E-2</v>
      </c>
      <c r="Q244" s="67">
        <v>71023.429999999993</v>
      </c>
      <c r="R244">
        <v>0.30980000000000002</v>
      </c>
      <c r="S244">
        <v>0.21740000000000001</v>
      </c>
      <c r="T244">
        <v>0.4728</v>
      </c>
      <c r="U244">
        <v>16.05</v>
      </c>
      <c r="V244">
        <v>11</v>
      </c>
      <c r="W244" s="67">
        <v>102329.36</v>
      </c>
      <c r="X244">
        <v>168.76</v>
      </c>
      <c r="Y244" s="67">
        <v>615601.81999999995</v>
      </c>
      <c r="Z244">
        <v>0.89190000000000003</v>
      </c>
      <c r="AA244">
        <v>9.8299999999999998E-2</v>
      </c>
      <c r="AB244">
        <v>9.7999999999999997E-3</v>
      </c>
      <c r="AC244">
        <v>0.1081</v>
      </c>
      <c r="AD244">
        <v>615.6</v>
      </c>
      <c r="AE244" s="67">
        <v>15244.77</v>
      </c>
      <c r="AF244" s="67">
        <v>1807.73</v>
      </c>
      <c r="AG244" s="67">
        <v>708614.07</v>
      </c>
      <c r="AH244">
        <v>608</v>
      </c>
      <c r="AI244" s="67">
        <v>71472</v>
      </c>
      <c r="AJ244" s="67">
        <v>347453.05</v>
      </c>
      <c r="AK244">
        <v>44.37</v>
      </c>
      <c r="AL244">
        <v>24.72</v>
      </c>
      <c r="AM244">
        <v>23.21</v>
      </c>
      <c r="AN244">
        <v>6.41</v>
      </c>
      <c r="AO244">
        <v>0</v>
      </c>
      <c r="AP244">
        <v>0.2467</v>
      </c>
      <c r="AQ244" s="67">
        <v>2158.27</v>
      </c>
      <c r="AR244" s="67">
        <v>3885.15</v>
      </c>
      <c r="AS244" s="67">
        <v>9483.6200000000008</v>
      </c>
      <c r="AT244" s="67">
        <v>1337.74</v>
      </c>
      <c r="AU244" s="67">
        <v>1150.8900000000001</v>
      </c>
      <c r="AV244" s="67">
        <v>18015.7</v>
      </c>
      <c r="AW244" s="67">
        <v>2171.6999999999998</v>
      </c>
      <c r="AX244">
        <v>0.124</v>
      </c>
      <c r="AY244" s="67">
        <v>12428.93</v>
      </c>
      <c r="AZ244">
        <v>0.7097</v>
      </c>
      <c r="BA244" s="67">
        <v>2450.27</v>
      </c>
      <c r="BB244">
        <v>0.1399</v>
      </c>
      <c r="BC244">
        <v>462.67</v>
      </c>
      <c r="BD244">
        <v>2.64E-2</v>
      </c>
      <c r="BE244" s="67">
        <v>17513.57</v>
      </c>
      <c r="BF244">
        <v>414.17</v>
      </c>
      <c r="BG244">
        <v>7.1000000000000004E-3</v>
      </c>
      <c r="BH244">
        <v>0.60399999999999998</v>
      </c>
      <c r="BI244">
        <v>0.2077</v>
      </c>
      <c r="BJ244">
        <v>0.13159999999999999</v>
      </c>
      <c r="BK244">
        <v>4.2599999999999999E-2</v>
      </c>
      <c r="BL244">
        <v>1.41E-2</v>
      </c>
    </row>
    <row r="245" spans="1:64" x14ac:dyDescent="0.25">
      <c r="A245" t="s">
        <v>262</v>
      </c>
      <c r="B245">
        <v>48082</v>
      </c>
      <c r="C245">
        <v>126</v>
      </c>
      <c r="D245">
        <v>13.7</v>
      </c>
      <c r="E245" s="67">
        <v>1726.03</v>
      </c>
      <c r="F245" s="67">
        <v>1730.98</v>
      </c>
      <c r="G245">
        <v>3.3E-3</v>
      </c>
      <c r="H245">
        <v>0</v>
      </c>
      <c r="I245">
        <v>3.5000000000000001E-3</v>
      </c>
      <c r="J245">
        <v>4.5999999999999999E-3</v>
      </c>
      <c r="K245">
        <v>2.1999999999999999E-2</v>
      </c>
      <c r="L245">
        <v>0.93569999999999998</v>
      </c>
      <c r="M245">
        <v>3.0800000000000001E-2</v>
      </c>
      <c r="N245">
        <v>0.46500000000000002</v>
      </c>
      <c r="O245">
        <v>0</v>
      </c>
      <c r="P245">
        <v>0.1346</v>
      </c>
      <c r="Q245" s="67">
        <v>50437</v>
      </c>
      <c r="R245">
        <v>0.13569999999999999</v>
      </c>
      <c r="S245">
        <v>0.17860000000000001</v>
      </c>
      <c r="T245">
        <v>0.68569999999999998</v>
      </c>
      <c r="U245">
        <v>17.13</v>
      </c>
      <c r="V245">
        <v>11.7</v>
      </c>
      <c r="W245" s="67">
        <v>69529.94</v>
      </c>
      <c r="X245">
        <v>143.16999999999999</v>
      </c>
      <c r="Y245" s="67">
        <v>231676.67</v>
      </c>
      <c r="Z245">
        <v>0.85519999999999996</v>
      </c>
      <c r="AA245">
        <v>0.1148</v>
      </c>
      <c r="AB245">
        <v>0.03</v>
      </c>
      <c r="AC245">
        <v>0.14480000000000001</v>
      </c>
      <c r="AD245">
        <v>231.68</v>
      </c>
      <c r="AE245" s="67">
        <v>6433.34</v>
      </c>
      <c r="AF245">
        <v>818.22</v>
      </c>
      <c r="AG245" s="67">
        <v>216393.86</v>
      </c>
      <c r="AH245">
        <v>542</v>
      </c>
      <c r="AI245" s="67">
        <v>30795</v>
      </c>
      <c r="AJ245" s="67">
        <v>48966.81</v>
      </c>
      <c r="AK245">
        <v>46.15</v>
      </c>
      <c r="AL245">
        <v>27.2</v>
      </c>
      <c r="AM245">
        <v>27.2</v>
      </c>
      <c r="AN245">
        <v>4.4000000000000004</v>
      </c>
      <c r="AO245">
        <v>0</v>
      </c>
      <c r="AP245">
        <v>1.6878</v>
      </c>
      <c r="AQ245" s="67">
        <v>1147.53</v>
      </c>
      <c r="AR245" s="67">
        <v>2036.03</v>
      </c>
      <c r="AS245" s="67">
        <v>5680.93</v>
      </c>
      <c r="AT245">
        <v>783.79</v>
      </c>
      <c r="AU245">
        <v>350.19</v>
      </c>
      <c r="AV245" s="67">
        <v>9998.4699999999993</v>
      </c>
      <c r="AW245" s="67">
        <v>3314.11</v>
      </c>
      <c r="AX245">
        <v>0.33229999999999998</v>
      </c>
      <c r="AY245" s="67">
        <v>5055.45</v>
      </c>
      <c r="AZ245">
        <v>0.50680000000000003</v>
      </c>
      <c r="BA245">
        <v>841.13</v>
      </c>
      <c r="BB245">
        <v>8.43E-2</v>
      </c>
      <c r="BC245">
        <v>764.05</v>
      </c>
      <c r="BD245">
        <v>7.6600000000000001E-2</v>
      </c>
      <c r="BE245" s="67">
        <v>9974.74</v>
      </c>
      <c r="BF245" s="67">
        <v>2497.75</v>
      </c>
      <c r="BG245">
        <v>0.59199999999999997</v>
      </c>
      <c r="BH245">
        <v>0.5383</v>
      </c>
      <c r="BI245">
        <v>0.2303</v>
      </c>
      <c r="BJ245">
        <v>0.17860000000000001</v>
      </c>
      <c r="BK245">
        <v>3.3399999999999999E-2</v>
      </c>
      <c r="BL245">
        <v>1.9400000000000001E-2</v>
      </c>
    </row>
    <row r="246" spans="1:64" x14ac:dyDescent="0.25">
      <c r="A246" t="s">
        <v>263</v>
      </c>
      <c r="B246">
        <v>50286</v>
      </c>
      <c r="C246">
        <v>125</v>
      </c>
      <c r="D246">
        <v>14.46</v>
      </c>
      <c r="E246" s="67">
        <v>1807.35</v>
      </c>
      <c r="F246" s="67">
        <v>1890.05</v>
      </c>
      <c r="G246">
        <v>0</v>
      </c>
      <c r="H246">
        <v>5.0000000000000001E-4</v>
      </c>
      <c r="I246">
        <v>3.3E-3</v>
      </c>
      <c r="J246">
        <v>1.6000000000000001E-3</v>
      </c>
      <c r="K246">
        <v>7.4000000000000003E-3</v>
      </c>
      <c r="L246">
        <v>0.97660000000000002</v>
      </c>
      <c r="M246">
        <v>1.06E-2</v>
      </c>
      <c r="N246">
        <v>0.4</v>
      </c>
      <c r="O246">
        <v>0</v>
      </c>
      <c r="P246">
        <v>0.1217</v>
      </c>
      <c r="Q246" s="67">
        <v>49394.35</v>
      </c>
      <c r="R246">
        <v>0.2162</v>
      </c>
      <c r="S246">
        <v>0.1081</v>
      </c>
      <c r="T246">
        <v>0.67569999999999997</v>
      </c>
      <c r="U246">
        <v>18.559999999999999</v>
      </c>
      <c r="V246">
        <v>11.1</v>
      </c>
      <c r="W246" s="67">
        <v>62622.52</v>
      </c>
      <c r="X246">
        <v>157.16999999999999</v>
      </c>
      <c r="Y246" s="67">
        <v>95450.23</v>
      </c>
      <c r="Z246">
        <v>0.77270000000000005</v>
      </c>
      <c r="AA246">
        <v>9.8400000000000001E-2</v>
      </c>
      <c r="AB246">
        <v>0.12889999999999999</v>
      </c>
      <c r="AC246">
        <v>0.2273</v>
      </c>
      <c r="AD246">
        <v>95.45</v>
      </c>
      <c r="AE246" s="67">
        <v>2703.15</v>
      </c>
      <c r="AF246">
        <v>362.05</v>
      </c>
      <c r="AG246" s="67">
        <v>91141.94</v>
      </c>
      <c r="AH246">
        <v>115</v>
      </c>
      <c r="AI246" s="67">
        <v>31622</v>
      </c>
      <c r="AJ246" s="67">
        <v>43635</v>
      </c>
      <c r="AK246">
        <v>39.200000000000003</v>
      </c>
      <c r="AL246">
        <v>25.85</v>
      </c>
      <c r="AM246">
        <v>33.49</v>
      </c>
      <c r="AN246">
        <v>5</v>
      </c>
      <c r="AO246">
        <v>0</v>
      </c>
      <c r="AP246">
        <v>0.77200000000000002</v>
      </c>
      <c r="AQ246" s="67">
        <v>1012.81</v>
      </c>
      <c r="AR246" s="67">
        <v>2059.4699999999998</v>
      </c>
      <c r="AS246" s="67">
        <v>5113.92</v>
      </c>
      <c r="AT246">
        <v>255.52</v>
      </c>
      <c r="AU246">
        <v>276.02999999999997</v>
      </c>
      <c r="AV246" s="67">
        <v>8717.75</v>
      </c>
      <c r="AW246" s="67">
        <v>5090.53</v>
      </c>
      <c r="AX246">
        <v>0.54410000000000003</v>
      </c>
      <c r="AY246" s="67">
        <v>1997.81</v>
      </c>
      <c r="AZ246">
        <v>0.2135</v>
      </c>
      <c r="BA246" s="67">
        <v>1365.5</v>
      </c>
      <c r="BB246">
        <v>0.14599999999999999</v>
      </c>
      <c r="BC246">
        <v>901.51</v>
      </c>
      <c r="BD246">
        <v>9.64E-2</v>
      </c>
      <c r="BE246" s="67">
        <v>9355.34</v>
      </c>
      <c r="BF246" s="67">
        <v>5366.9</v>
      </c>
      <c r="BG246">
        <v>2.0293000000000001</v>
      </c>
      <c r="BH246">
        <v>0.52080000000000004</v>
      </c>
      <c r="BI246">
        <v>0.2261</v>
      </c>
      <c r="BJ246">
        <v>0.18790000000000001</v>
      </c>
      <c r="BK246">
        <v>5.21E-2</v>
      </c>
      <c r="BL246">
        <v>1.32E-2</v>
      </c>
    </row>
    <row r="247" spans="1:64" x14ac:dyDescent="0.25">
      <c r="A247" t="s">
        <v>264</v>
      </c>
      <c r="B247">
        <v>44149</v>
      </c>
      <c r="C247">
        <v>4</v>
      </c>
      <c r="D247">
        <v>370.24</v>
      </c>
      <c r="E247" s="67">
        <v>1480.94</v>
      </c>
      <c r="F247" s="67">
        <v>1441.41</v>
      </c>
      <c r="G247">
        <v>2E-3</v>
      </c>
      <c r="H247">
        <v>0</v>
      </c>
      <c r="I247">
        <v>5.1200000000000002E-2</v>
      </c>
      <c r="J247">
        <v>1.2999999999999999E-3</v>
      </c>
      <c r="K247">
        <v>3.8E-3</v>
      </c>
      <c r="L247">
        <v>0.88180000000000003</v>
      </c>
      <c r="M247">
        <v>5.9799999999999999E-2</v>
      </c>
      <c r="N247">
        <v>0.60370000000000001</v>
      </c>
      <c r="O247">
        <v>6.9999999999999999E-4</v>
      </c>
      <c r="P247">
        <v>0.15060000000000001</v>
      </c>
      <c r="Q247" s="67">
        <v>43272.56</v>
      </c>
      <c r="R247">
        <v>0.17069999999999999</v>
      </c>
      <c r="S247">
        <v>0.2276</v>
      </c>
      <c r="T247">
        <v>0.60160000000000002</v>
      </c>
      <c r="U247">
        <v>15.45</v>
      </c>
      <c r="V247">
        <v>9.8800000000000008</v>
      </c>
      <c r="W247" s="67">
        <v>67971.86</v>
      </c>
      <c r="X247">
        <v>145.07</v>
      </c>
      <c r="Y247" s="67">
        <v>99194.77</v>
      </c>
      <c r="Z247">
        <v>0.73099999999999998</v>
      </c>
      <c r="AA247">
        <v>0.217</v>
      </c>
      <c r="AB247">
        <v>5.1999999999999998E-2</v>
      </c>
      <c r="AC247">
        <v>0.26900000000000002</v>
      </c>
      <c r="AD247">
        <v>99.19</v>
      </c>
      <c r="AE247" s="67">
        <v>2217.0300000000002</v>
      </c>
      <c r="AF247">
        <v>423.47</v>
      </c>
      <c r="AG247" s="67">
        <v>90510.68</v>
      </c>
      <c r="AH247">
        <v>110</v>
      </c>
      <c r="AI247" s="67">
        <v>25111</v>
      </c>
      <c r="AJ247" s="67">
        <v>41162.29</v>
      </c>
      <c r="AK247">
        <v>27.4</v>
      </c>
      <c r="AL247">
        <v>22</v>
      </c>
      <c r="AM247">
        <v>22.32</v>
      </c>
      <c r="AN247">
        <v>4</v>
      </c>
      <c r="AO247">
        <v>0</v>
      </c>
      <c r="AP247">
        <v>0.65169999999999995</v>
      </c>
      <c r="AQ247" s="67">
        <v>1457.37</v>
      </c>
      <c r="AR247" s="67">
        <v>2309.23</v>
      </c>
      <c r="AS247" s="67">
        <v>5240.07</v>
      </c>
      <c r="AT247">
        <v>507.53</v>
      </c>
      <c r="AU247">
        <v>85.28</v>
      </c>
      <c r="AV247" s="67">
        <v>9599.51</v>
      </c>
      <c r="AW247" s="67">
        <v>5571.99</v>
      </c>
      <c r="AX247">
        <v>0.57889999999999997</v>
      </c>
      <c r="AY247" s="67">
        <v>1560.19</v>
      </c>
      <c r="AZ247">
        <v>0.16209999999999999</v>
      </c>
      <c r="BA247" s="67">
        <v>1121.22</v>
      </c>
      <c r="BB247">
        <v>0.11650000000000001</v>
      </c>
      <c r="BC247" s="67">
        <v>1371.67</v>
      </c>
      <c r="BD247">
        <v>0.14249999999999999</v>
      </c>
      <c r="BE247" s="67">
        <v>9625.07</v>
      </c>
      <c r="BF247" s="67">
        <v>5755.3</v>
      </c>
      <c r="BG247">
        <v>2.0070999999999999</v>
      </c>
      <c r="BH247">
        <v>0.51919999999999999</v>
      </c>
      <c r="BI247">
        <v>0.21840000000000001</v>
      </c>
      <c r="BJ247">
        <v>0.16450000000000001</v>
      </c>
      <c r="BK247">
        <v>6.83E-2</v>
      </c>
      <c r="BL247">
        <v>2.9700000000000001E-2</v>
      </c>
    </row>
    <row r="248" spans="1:64" x14ac:dyDescent="0.25">
      <c r="A248" t="s">
        <v>265</v>
      </c>
      <c r="B248">
        <v>49809</v>
      </c>
      <c r="C248">
        <v>47</v>
      </c>
      <c r="D248">
        <v>10.49</v>
      </c>
      <c r="E248">
        <v>493.16</v>
      </c>
      <c r="F248">
        <v>510.76</v>
      </c>
      <c r="G248">
        <v>2E-3</v>
      </c>
      <c r="H248">
        <v>0</v>
      </c>
      <c r="I248">
        <v>1.38E-2</v>
      </c>
      <c r="J248">
        <v>0</v>
      </c>
      <c r="K248">
        <v>1.1299999999999999E-2</v>
      </c>
      <c r="L248">
        <v>0.95669999999999999</v>
      </c>
      <c r="M248">
        <v>1.6199999999999999E-2</v>
      </c>
      <c r="N248">
        <v>0.33660000000000001</v>
      </c>
      <c r="O248">
        <v>0</v>
      </c>
      <c r="P248">
        <v>0.17219999999999999</v>
      </c>
      <c r="Q248" s="67">
        <v>47961.11</v>
      </c>
      <c r="R248">
        <v>0.10199999999999999</v>
      </c>
      <c r="S248">
        <v>0.22450000000000001</v>
      </c>
      <c r="T248">
        <v>0.67349999999999999</v>
      </c>
      <c r="U248">
        <v>13.78</v>
      </c>
      <c r="V248">
        <v>6.64</v>
      </c>
      <c r="W248" s="67">
        <v>47750</v>
      </c>
      <c r="X248">
        <v>70.33</v>
      </c>
      <c r="Y248" s="67">
        <v>128139.18</v>
      </c>
      <c r="Z248">
        <v>0.78979999999999995</v>
      </c>
      <c r="AA248">
        <v>0.16969999999999999</v>
      </c>
      <c r="AB248">
        <v>4.0500000000000001E-2</v>
      </c>
      <c r="AC248">
        <v>0.2102</v>
      </c>
      <c r="AD248">
        <v>128.13999999999999</v>
      </c>
      <c r="AE248" s="67">
        <v>3212.15</v>
      </c>
      <c r="AF248">
        <v>375.02</v>
      </c>
      <c r="AG248" s="67">
        <v>124904.38</v>
      </c>
      <c r="AH248">
        <v>300</v>
      </c>
      <c r="AI248" s="67">
        <v>36913</v>
      </c>
      <c r="AJ248" s="67">
        <v>50324.58</v>
      </c>
      <c r="AK248">
        <v>44.09</v>
      </c>
      <c r="AL248">
        <v>22.53</v>
      </c>
      <c r="AM248">
        <v>32.32</v>
      </c>
      <c r="AN248">
        <v>5.4</v>
      </c>
      <c r="AO248" s="67">
        <v>1140.17</v>
      </c>
      <c r="AP248">
        <v>1.1642999999999999</v>
      </c>
      <c r="AQ248" s="67">
        <v>1333.55</v>
      </c>
      <c r="AR248" s="67">
        <v>1977</v>
      </c>
      <c r="AS248" s="67">
        <v>6057.45</v>
      </c>
      <c r="AT248">
        <v>415.78</v>
      </c>
      <c r="AU248">
        <v>106.84</v>
      </c>
      <c r="AV248" s="67">
        <v>9890.7000000000007</v>
      </c>
      <c r="AW248" s="67">
        <v>4312.75</v>
      </c>
      <c r="AX248">
        <v>0.43340000000000001</v>
      </c>
      <c r="AY248" s="67">
        <v>3309.92</v>
      </c>
      <c r="AZ248">
        <v>0.33260000000000001</v>
      </c>
      <c r="BA248" s="67">
        <v>1596.33</v>
      </c>
      <c r="BB248">
        <v>0.16039999999999999</v>
      </c>
      <c r="BC248">
        <v>732.65</v>
      </c>
      <c r="BD248">
        <v>7.3599999999999999E-2</v>
      </c>
      <c r="BE248" s="67">
        <v>9951.66</v>
      </c>
      <c r="BF248" s="67">
        <v>4021.84</v>
      </c>
      <c r="BG248">
        <v>1.1801999999999999</v>
      </c>
      <c r="BH248">
        <v>0.53049999999999997</v>
      </c>
      <c r="BI248">
        <v>0.2097</v>
      </c>
      <c r="BJ248">
        <v>0.20649999999999999</v>
      </c>
      <c r="BK248">
        <v>3.3500000000000002E-2</v>
      </c>
      <c r="BL248">
        <v>1.9800000000000002E-2</v>
      </c>
    </row>
    <row r="249" spans="1:64" x14ac:dyDescent="0.25">
      <c r="A249" t="s">
        <v>266</v>
      </c>
      <c r="B249">
        <v>44156</v>
      </c>
      <c r="C249">
        <v>181</v>
      </c>
      <c r="D249">
        <v>14.13</v>
      </c>
      <c r="E249" s="67">
        <v>2557.4299999999998</v>
      </c>
      <c r="F249" s="67">
        <v>2489.19</v>
      </c>
      <c r="G249">
        <v>3.3E-3</v>
      </c>
      <c r="H249">
        <v>0</v>
      </c>
      <c r="I249">
        <v>1.23E-2</v>
      </c>
      <c r="J249">
        <v>0</v>
      </c>
      <c r="K249">
        <v>5.4999999999999997E-3</v>
      </c>
      <c r="L249">
        <v>0.9647</v>
      </c>
      <c r="M249">
        <v>1.4200000000000001E-2</v>
      </c>
      <c r="N249">
        <v>0.59019999999999995</v>
      </c>
      <c r="O249">
        <v>0</v>
      </c>
      <c r="P249">
        <v>0.14180000000000001</v>
      </c>
      <c r="Q249" s="67">
        <v>47254.49</v>
      </c>
      <c r="R249">
        <v>0.20219999999999999</v>
      </c>
      <c r="S249">
        <v>0.17419999999999999</v>
      </c>
      <c r="T249">
        <v>0.62360000000000004</v>
      </c>
      <c r="U249">
        <v>17.190000000000001</v>
      </c>
      <c r="V249">
        <v>14.15</v>
      </c>
      <c r="W249" s="67">
        <v>75118.16</v>
      </c>
      <c r="X249">
        <v>175.87</v>
      </c>
      <c r="Y249" s="67">
        <v>101238.63</v>
      </c>
      <c r="Z249">
        <v>0.73409999999999997</v>
      </c>
      <c r="AA249">
        <v>0.2104</v>
      </c>
      <c r="AB249">
        <v>5.5500000000000001E-2</v>
      </c>
      <c r="AC249">
        <v>0.26590000000000003</v>
      </c>
      <c r="AD249">
        <v>101.24</v>
      </c>
      <c r="AE249" s="67">
        <v>2274.9699999999998</v>
      </c>
      <c r="AF249">
        <v>329.55</v>
      </c>
      <c r="AG249" s="67">
        <v>102347.23</v>
      </c>
      <c r="AH249">
        <v>163</v>
      </c>
      <c r="AI249" s="67">
        <v>30099</v>
      </c>
      <c r="AJ249" s="67">
        <v>48452.45</v>
      </c>
      <c r="AK249">
        <v>24.5</v>
      </c>
      <c r="AL249">
        <v>22.03</v>
      </c>
      <c r="AM249">
        <v>23.46</v>
      </c>
      <c r="AN249">
        <v>3.6</v>
      </c>
      <c r="AO249">
        <v>0</v>
      </c>
      <c r="AP249">
        <v>0.62129999999999996</v>
      </c>
      <c r="AQ249" s="67">
        <v>1086.22</v>
      </c>
      <c r="AR249" s="67">
        <v>1998.27</v>
      </c>
      <c r="AS249" s="67">
        <v>5353.81</v>
      </c>
      <c r="AT249">
        <v>324.85000000000002</v>
      </c>
      <c r="AU249">
        <v>185.52</v>
      </c>
      <c r="AV249" s="67">
        <v>8948.67</v>
      </c>
      <c r="AW249" s="67">
        <v>5575.53</v>
      </c>
      <c r="AX249">
        <v>0.61719999999999997</v>
      </c>
      <c r="AY249" s="67">
        <v>1681.88</v>
      </c>
      <c r="AZ249">
        <v>0.1862</v>
      </c>
      <c r="BA249">
        <v>877.2</v>
      </c>
      <c r="BB249">
        <v>9.7100000000000006E-2</v>
      </c>
      <c r="BC249">
        <v>898.49</v>
      </c>
      <c r="BD249">
        <v>9.9500000000000005E-2</v>
      </c>
      <c r="BE249" s="67">
        <v>9033.1</v>
      </c>
      <c r="BF249" s="67">
        <v>5641.42</v>
      </c>
      <c r="BG249">
        <v>1.6946000000000001</v>
      </c>
      <c r="BH249">
        <v>0.58360000000000001</v>
      </c>
      <c r="BI249">
        <v>0.2208</v>
      </c>
      <c r="BJ249">
        <v>0.14480000000000001</v>
      </c>
      <c r="BK249">
        <v>4.2599999999999999E-2</v>
      </c>
      <c r="BL249">
        <v>8.2000000000000007E-3</v>
      </c>
    </row>
    <row r="250" spans="1:64" x14ac:dyDescent="0.25">
      <c r="A250" t="s">
        <v>267</v>
      </c>
      <c r="B250">
        <v>49858</v>
      </c>
      <c r="C250">
        <v>36</v>
      </c>
      <c r="D250">
        <v>169.5</v>
      </c>
      <c r="E250" s="67">
        <v>6102.07</v>
      </c>
      <c r="F250" s="67">
        <v>5737.77</v>
      </c>
      <c r="G250">
        <v>3.7199999999999997E-2</v>
      </c>
      <c r="H250">
        <v>2.9999999999999997E-4</v>
      </c>
      <c r="I250">
        <v>1.67E-2</v>
      </c>
      <c r="J250">
        <v>1E-3</v>
      </c>
      <c r="K250">
        <v>1.41E-2</v>
      </c>
      <c r="L250">
        <v>0.89929999999999999</v>
      </c>
      <c r="M250">
        <v>3.1300000000000001E-2</v>
      </c>
      <c r="N250">
        <v>0.17169999999999999</v>
      </c>
      <c r="O250">
        <v>8.8000000000000005E-3</v>
      </c>
      <c r="P250">
        <v>9.5299999999999996E-2</v>
      </c>
      <c r="Q250" s="67">
        <v>53405.67</v>
      </c>
      <c r="R250">
        <v>0.28120000000000001</v>
      </c>
      <c r="S250">
        <v>0.22040000000000001</v>
      </c>
      <c r="T250">
        <v>0.49840000000000001</v>
      </c>
      <c r="U250">
        <v>20.86</v>
      </c>
      <c r="V250">
        <v>19</v>
      </c>
      <c r="W250" s="67">
        <v>93832.95</v>
      </c>
      <c r="X250">
        <v>320.89</v>
      </c>
      <c r="Y250" s="67">
        <v>194922.29</v>
      </c>
      <c r="Z250">
        <v>0.69599999999999995</v>
      </c>
      <c r="AA250">
        <v>0.27</v>
      </c>
      <c r="AB250">
        <v>3.4000000000000002E-2</v>
      </c>
      <c r="AC250">
        <v>0.30399999999999999</v>
      </c>
      <c r="AD250">
        <v>194.92</v>
      </c>
      <c r="AE250" s="67">
        <v>6762.6</v>
      </c>
      <c r="AF250">
        <v>814.12</v>
      </c>
      <c r="AG250" s="67">
        <v>216130.83</v>
      </c>
      <c r="AH250">
        <v>541</v>
      </c>
      <c r="AI250" s="67">
        <v>41249</v>
      </c>
      <c r="AJ250" s="67">
        <v>87089.89</v>
      </c>
      <c r="AK250">
        <v>47.7</v>
      </c>
      <c r="AL250">
        <v>34.020000000000003</v>
      </c>
      <c r="AM250">
        <v>34.81</v>
      </c>
      <c r="AN250">
        <v>4.8</v>
      </c>
      <c r="AO250">
        <v>0</v>
      </c>
      <c r="AP250">
        <v>0.58450000000000002</v>
      </c>
      <c r="AQ250">
        <v>898.62</v>
      </c>
      <c r="AR250" s="67">
        <v>1686.57</v>
      </c>
      <c r="AS250" s="67">
        <v>4829.01</v>
      </c>
      <c r="AT250">
        <v>479.26</v>
      </c>
      <c r="AU250">
        <v>487.74</v>
      </c>
      <c r="AV250" s="67">
        <v>8381.19</v>
      </c>
      <c r="AW250" s="67">
        <v>1969.64</v>
      </c>
      <c r="AX250">
        <v>0.22620000000000001</v>
      </c>
      <c r="AY250" s="67">
        <v>5803.5</v>
      </c>
      <c r="AZ250">
        <v>0.66659999999999997</v>
      </c>
      <c r="BA250">
        <v>551.82000000000005</v>
      </c>
      <c r="BB250">
        <v>6.3399999999999998E-2</v>
      </c>
      <c r="BC250">
        <v>381.68</v>
      </c>
      <c r="BD250">
        <v>4.3799999999999999E-2</v>
      </c>
      <c r="BE250" s="67">
        <v>8706.64</v>
      </c>
      <c r="BF250">
        <v>673.65</v>
      </c>
      <c r="BG250">
        <v>6.7100000000000007E-2</v>
      </c>
      <c r="BH250">
        <v>0.58279999999999998</v>
      </c>
      <c r="BI250">
        <v>0.23760000000000001</v>
      </c>
      <c r="BJ250">
        <v>0.1222</v>
      </c>
      <c r="BK250">
        <v>4.0500000000000001E-2</v>
      </c>
      <c r="BL250">
        <v>1.7000000000000001E-2</v>
      </c>
    </row>
    <row r="251" spans="1:64" x14ac:dyDescent="0.25">
      <c r="A251" t="s">
        <v>268</v>
      </c>
      <c r="B251">
        <v>48322</v>
      </c>
      <c r="C251">
        <v>52</v>
      </c>
      <c r="D251">
        <v>16.71</v>
      </c>
      <c r="E251">
        <v>869</v>
      </c>
      <c r="F251">
        <v>826.46</v>
      </c>
      <c r="G251">
        <v>3.5999999999999999E-3</v>
      </c>
      <c r="H251">
        <v>0</v>
      </c>
      <c r="I251">
        <v>6.0000000000000001E-3</v>
      </c>
      <c r="J251">
        <v>0</v>
      </c>
      <c r="K251">
        <v>1.35E-2</v>
      </c>
      <c r="L251">
        <v>0.96660000000000001</v>
      </c>
      <c r="M251">
        <v>1.0200000000000001E-2</v>
      </c>
      <c r="N251">
        <v>0.46550000000000002</v>
      </c>
      <c r="O251">
        <v>1.1999999999999999E-3</v>
      </c>
      <c r="P251">
        <v>0.17169999999999999</v>
      </c>
      <c r="Q251" s="67">
        <v>47295.71</v>
      </c>
      <c r="R251">
        <v>0.36840000000000001</v>
      </c>
      <c r="S251">
        <v>0.1711</v>
      </c>
      <c r="T251">
        <v>0.46050000000000002</v>
      </c>
      <c r="U251">
        <v>15.64</v>
      </c>
      <c r="V251">
        <v>4.33</v>
      </c>
      <c r="W251" s="67">
        <v>77577.960000000006</v>
      </c>
      <c r="X251">
        <v>190.44</v>
      </c>
      <c r="Y251" s="67">
        <v>224189.09</v>
      </c>
      <c r="Z251">
        <v>0.7117</v>
      </c>
      <c r="AA251">
        <v>0.21429999999999999</v>
      </c>
      <c r="AB251">
        <v>7.3999999999999996E-2</v>
      </c>
      <c r="AC251">
        <v>0.2883</v>
      </c>
      <c r="AD251">
        <v>224.19</v>
      </c>
      <c r="AE251" s="67">
        <v>6795.41</v>
      </c>
      <c r="AF251">
        <v>801.2</v>
      </c>
      <c r="AG251" s="67">
        <v>214071.16</v>
      </c>
      <c r="AH251">
        <v>539</v>
      </c>
      <c r="AI251" s="67">
        <v>32651</v>
      </c>
      <c r="AJ251" s="67">
        <v>54771.55</v>
      </c>
      <c r="AK251">
        <v>41</v>
      </c>
      <c r="AL251">
        <v>29.47</v>
      </c>
      <c r="AM251">
        <v>29.42</v>
      </c>
      <c r="AN251">
        <v>0.35</v>
      </c>
      <c r="AO251">
        <v>0</v>
      </c>
      <c r="AP251">
        <v>1.1268</v>
      </c>
      <c r="AQ251" s="67">
        <v>1584.77</v>
      </c>
      <c r="AR251" s="67">
        <v>2350.37</v>
      </c>
      <c r="AS251" s="67">
        <v>6980.29</v>
      </c>
      <c r="AT251">
        <v>363.85</v>
      </c>
      <c r="AU251">
        <v>162.68</v>
      </c>
      <c r="AV251" s="67">
        <v>11442.01</v>
      </c>
      <c r="AW251" s="67">
        <v>3531.85</v>
      </c>
      <c r="AX251">
        <v>0.32369999999999999</v>
      </c>
      <c r="AY251" s="67">
        <v>5365.99</v>
      </c>
      <c r="AZ251">
        <v>0.49180000000000001</v>
      </c>
      <c r="BA251" s="67">
        <v>1232.27</v>
      </c>
      <c r="BB251">
        <v>0.1129</v>
      </c>
      <c r="BC251">
        <v>781.48</v>
      </c>
      <c r="BD251">
        <v>7.1599999999999997E-2</v>
      </c>
      <c r="BE251" s="67">
        <v>10911.59</v>
      </c>
      <c r="BF251" s="67">
        <v>1357.43</v>
      </c>
      <c r="BG251">
        <v>0.2482</v>
      </c>
      <c r="BH251">
        <v>0.49280000000000002</v>
      </c>
      <c r="BI251">
        <v>0.2082</v>
      </c>
      <c r="BJ251">
        <v>0.2442</v>
      </c>
      <c r="BK251">
        <v>3.56E-2</v>
      </c>
      <c r="BL251">
        <v>1.9099999999999999E-2</v>
      </c>
    </row>
    <row r="252" spans="1:64" x14ac:dyDescent="0.25">
      <c r="A252" t="s">
        <v>269</v>
      </c>
      <c r="B252">
        <v>49205</v>
      </c>
      <c r="C252">
        <v>54</v>
      </c>
      <c r="D252">
        <v>25.21</v>
      </c>
      <c r="E252" s="67">
        <v>1361.22</v>
      </c>
      <c r="F252" s="67">
        <v>1509.02</v>
      </c>
      <c r="G252">
        <v>3.7000000000000002E-3</v>
      </c>
      <c r="H252">
        <v>2.5000000000000001E-3</v>
      </c>
      <c r="I252">
        <v>8.3999999999999995E-3</v>
      </c>
      <c r="J252">
        <v>0</v>
      </c>
      <c r="K252">
        <v>1.2999999999999999E-3</v>
      </c>
      <c r="L252">
        <v>0.97529999999999994</v>
      </c>
      <c r="M252">
        <v>8.8000000000000005E-3</v>
      </c>
      <c r="N252">
        <v>0.39429999999999998</v>
      </c>
      <c r="O252">
        <v>0</v>
      </c>
      <c r="P252">
        <v>0.13120000000000001</v>
      </c>
      <c r="Q252" s="67">
        <v>56142.29</v>
      </c>
      <c r="R252">
        <v>0.1215</v>
      </c>
      <c r="S252">
        <v>0.2336</v>
      </c>
      <c r="T252">
        <v>0.64490000000000003</v>
      </c>
      <c r="U252">
        <v>19.059999999999999</v>
      </c>
      <c r="V252">
        <v>8.8000000000000007</v>
      </c>
      <c r="W252" s="67">
        <v>71592.98</v>
      </c>
      <c r="X252">
        <v>148.87</v>
      </c>
      <c r="Y252" s="67">
        <v>120303.74</v>
      </c>
      <c r="Z252">
        <v>0.86539999999999995</v>
      </c>
      <c r="AA252">
        <v>0.1</v>
      </c>
      <c r="AB252">
        <v>3.4599999999999999E-2</v>
      </c>
      <c r="AC252">
        <v>0.1346</v>
      </c>
      <c r="AD252">
        <v>120.3</v>
      </c>
      <c r="AE252" s="67">
        <v>3743.71</v>
      </c>
      <c r="AF252">
        <v>471.12</v>
      </c>
      <c r="AG252" s="67">
        <v>111318.91</v>
      </c>
      <c r="AH252">
        <v>216</v>
      </c>
      <c r="AI252" s="67">
        <v>34681</v>
      </c>
      <c r="AJ252" s="67">
        <v>46465.02</v>
      </c>
      <c r="AK252">
        <v>66.8</v>
      </c>
      <c r="AL252">
        <v>29.37</v>
      </c>
      <c r="AM252">
        <v>33.92</v>
      </c>
      <c r="AN252">
        <v>5.4</v>
      </c>
      <c r="AO252">
        <v>0</v>
      </c>
      <c r="AP252">
        <v>0.93279999999999996</v>
      </c>
      <c r="AQ252" s="67">
        <v>1002.05</v>
      </c>
      <c r="AR252" s="67">
        <v>1809.13</v>
      </c>
      <c r="AS252" s="67">
        <v>5277.94</v>
      </c>
      <c r="AT252">
        <v>471.02</v>
      </c>
      <c r="AU252">
        <v>268.01</v>
      </c>
      <c r="AV252" s="67">
        <v>8828.16</v>
      </c>
      <c r="AW252" s="67">
        <v>4995.68</v>
      </c>
      <c r="AX252">
        <v>0.53810000000000002</v>
      </c>
      <c r="AY252" s="67">
        <v>2543.91</v>
      </c>
      <c r="AZ252">
        <v>0.27400000000000002</v>
      </c>
      <c r="BA252" s="67">
        <v>1131.8399999999999</v>
      </c>
      <c r="BB252">
        <v>0.12189999999999999</v>
      </c>
      <c r="BC252">
        <v>612.83000000000004</v>
      </c>
      <c r="BD252">
        <v>6.6000000000000003E-2</v>
      </c>
      <c r="BE252" s="67">
        <v>9284.26</v>
      </c>
      <c r="BF252" s="67">
        <v>4613.22</v>
      </c>
      <c r="BG252">
        <v>1.2683</v>
      </c>
      <c r="BH252">
        <v>0.57269999999999999</v>
      </c>
      <c r="BI252">
        <v>0.222</v>
      </c>
      <c r="BJ252">
        <v>0.15140000000000001</v>
      </c>
      <c r="BK252">
        <v>3.5299999999999998E-2</v>
      </c>
      <c r="BL252">
        <v>1.8499999999999999E-2</v>
      </c>
    </row>
    <row r="253" spans="1:64" x14ac:dyDescent="0.25">
      <c r="A253" t="s">
        <v>270</v>
      </c>
      <c r="B253">
        <v>45872</v>
      </c>
      <c r="C253">
        <v>128</v>
      </c>
      <c r="D253">
        <v>13.76</v>
      </c>
      <c r="E253" s="67">
        <v>1761.36</v>
      </c>
      <c r="F253" s="67">
        <v>1778.54</v>
      </c>
      <c r="G253">
        <v>8.9999999999999998E-4</v>
      </c>
      <c r="H253">
        <v>0</v>
      </c>
      <c r="I253">
        <v>4.5999999999999999E-3</v>
      </c>
      <c r="J253">
        <v>0</v>
      </c>
      <c r="K253">
        <v>1.8200000000000001E-2</v>
      </c>
      <c r="L253">
        <v>0.95230000000000004</v>
      </c>
      <c r="M253">
        <v>2.4E-2</v>
      </c>
      <c r="N253">
        <v>0.44090000000000001</v>
      </c>
      <c r="O253">
        <v>3.3999999999999998E-3</v>
      </c>
      <c r="P253">
        <v>0.15629999999999999</v>
      </c>
      <c r="Q253" s="67">
        <v>50286.39</v>
      </c>
      <c r="R253">
        <v>0.2059</v>
      </c>
      <c r="S253">
        <v>0.26469999999999999</v>
      </c>
      <c r="T253">
        <v>0.52939999999999998</v>
      </c>
      <c r="U253">
        <v>20.37</v>
      </c>
      <c r="V253">
        <v>12.3</v>
      </c>
      <c r="W253" s="67">
        <v>68901.740000000005</v>
      </c>
      <c r="X253">
        <v>135.51</v>
      </c>
      <c r="Y253" s="67">
        <v>135354.71</v>
      </c>
      <c r="Z253">
        <v>0.84130000000000005</v>
      </c>
      <c r="AA253">
        <v>0.1157</v>
      </c>
      <c r="AB253">
        <v>4.2999999999999997E-2</v>
      </c>
      <c r="AC253">
        <v>0.15870000000000001</v>
      </c>
      <c r="AD253">
        <v>135.35</v>
      </c>
      <c r="AE253" s="67">
        <v>3338.52</v>
      </c>
      <c r="AF253">
        <v>507.63</v>
      </c>
      <c r="AG253" s="67">
        <v>140507.54</v>
      </c>
      <c r="AH253">
        <v>379</v>
      </c>
      <c r="AI253" s="67">
        <v>31045</v>
      </c>
      <c r="AJ253" s="67">
        <v>46539.43</v>
      </c>
      <c r="AK253">
        <v>47.28</v>
      </c>
      <c r="AL253">
        <v>23.25</v>
      </c>
      <c r="AM253">
        <v>26.58</v>
      </c>
      <c r="AN253">
        <v>3.5</v>
      </c>
      <c r="AO253">
        <v>0</v>
      </c>
      <c r="AP253">
        <v>0.88380000000000003</v>
      </c>
      <c r="AQ253" s="67">
        <v>1149.6300000000001</v>
      </c>
      <c r="AR253" s="67">
        <v>2029.31</v>
      </c>
      <c r="AS253" s="67">
        <v>4757.0600000000004</v>
      </c>
      <c r="AT253">
        <v>381.04</v>
      </c>
      <c r="AU253">
        <v>191.48</v>
      </c>
      <c r="AV253" s="67">
        <v>8508.52</v>
      </c>
      <c r="AW253" s="67">
        <v>4641.6000000000004</v>
      </c>
      <c r="AX253">
        <v>0.54900000000000004</v>
      </c>
      <c r="AY253" s="67">
        <v>2502.42</v>
      </c>
      <c r="AZ253">
        <v>0.29599999999999999</v>
      </c>
      <c r="BA253">
        <v>840.47</v>
      </c>
      <c r="BB253">
        <v>9.9400000000000002E-2</v>
      </c>
      <c r="BC253">
        <v>469.46</v>
      </c>
      <c r="BD253">
        <v>5.5500000000000001E-2</v>
      </c>
      <c r="BE253" s="67">
        <v>8453.9500000000007</v>
      </c>
      <c r="BF253" s="67">
        <v>4247.6099999999997</v>
      </c>
      <c r="BG253">
        <v>1.1577</v>
      </c>
      <c r="BH253">
        <v>0.52639999999999998</v>
      </c>
      <c r="BI253">
        <v>0.23930000000000001</v>
      </c>
      <c r="BJ253">
        <v>0.1661</v>
      </c>
      <c r="BK253">
        <v>2.7099999999999999E-2</v>
      </c>
      <c r="BL253">
        <v>4.1099999999999998E-2</v>
      </c>
    </row>
    <row r="254" spans="1:64" x14ac:dyDescent="0.25">
      <c r="A254" t="s">
        <v>271</v>
      </c>
      <c r="B254">
        <v>48256</v>
      </c>
      <c r="C254">
        <v>40</v>
      </c>
      <c r="D254">
        <v>30.2</v>
      </c>
      <c r="E254" s="67">
        <v>1207.96</v>
      </c>
      <c r="F254" s="67">
        <v>1298.81</v>
      </c>
      <c r="G254">
        <v>8.0000000000000004E-4</v>
      </c>
      <c r="H254">
        <v>0</v>
      </c>
      <c r="I254">
        <v>7.6E-3</v>
      </c>
      <c r="J254">
        <v>0</v>
      </c>
      <c r="K254">
        <v>1.32E-2</v>
      </c>
      <c r="L254">
        <v>0.96679999999999999</v>
      </c>
      <c r="M254">
        <v>1.1599999999999999E-2</v>
      </c>
      <c r="N254">
        <v>0.3957</v>
      </c>
      <c r="O254">
        <v>8.5000000000000006E-3</v>
      </c>
      <c r="P254">
        <v>0.14860000000000001</v>
      </c>
      <c r="Q254" s="67">
        <v>56330.5</v>
      </c>
      <c r="R254">
        <v>0.1875</v>
      </c>
      <c r="S254">
        <v>0.23749999999999999</v>
      </c>
      <c r="T254">
        <v>0.57499999999999996</v>
      </c>
      <c r="U254">
        <v>19.72</v>
      </c>
      <c r="V254">
        <v>11</v>
      </c>
      <c r="W254" s="67">
        <v>71859.5</v>
      </c>
      <c r="X254">
        <v>105.14</v>
      </c>
      <c r="Y254" s="67">
        <v>154950.99</v>
      </c>
      <c r="Z254">
        <v>0.66679999999999995</v>
      </c>
      <c r="AA254">
        <v>0.30199999999999999</v>
      </c>
      <c r="AB254">
        <v>3.1300000000000001E-2</v>
      </c>
      <c r="AC254">
        <v>0.3332</v>
      </c>
      <c r="AD254">
        <v>154.94999999999999</v>
      </c>
      <c r="AE254" s="67">
        <v>4810.8999999999996</v>
      </c>
      <c r="AF254">
        <v>579.08000000000004</v>
      </c>
      <c r="AG254" s="67">
        <v>145054.66</v>
      </c>
      <c r="AH254">
        <v>396</v>
      </c>
      <c r="AI254" s="67">
        <v>34255</v>
      </c>
      <c r="AJ254" s="67">
        <v>56812.82</v>
      </c>
      <c r="AK254">
        <v>33.31</v>
      </c>
      <c r="AL254">
        <v>30.52</v>
      </c>
      <c r="AM254">
        <v>31.99</v>
      </c>
      <c r="AN254">
        <v>5</v>
      </c>
      <c r="AO254">
        <v>707.46</v>
      </c>
      <c r="AP254">
        <v>1.0939000000000001</v>
      </c>
      <c r="AQ254" s="67">
        <v>1525.37</v>
      </c>
      <c r="AR254" s="67">
        <v>1962.78</v>
      </c>
      <c r="AS254" s="67">
        <v>5724.39</v>
      </c>
      <c r="AT254">
        <v>277.44</v>
      </c>
      <c r="AU254">
        <v>285.42</v>
      </c>
      <c r="AV254" s="67">
        <v>9775.4</v>
      </c>
      <c r="AW254" s="67">
        <v>3508.44</v>
      </c>
      <c r="AX254">
        <v>0.35039999999999999</v>
      </c>
      <c r="AY254" s="67">
        <v>4175.8</v>
      </c>
      <c r="AZ254">
        <v>0.41710000000000003</v>
      </c>
      <c r="BA254" s="67">
        <v>1644.05</v>
      </c>
      <c r="BB254">
        <v>0.16420000000000001</v>
      </c>
      <c r="BC254">
        <v>683</v>
      </c>
      <c r="BD254">
        <v>6.8199999999999997E-2</v>
      </c>
      <c r="BE254" s="67">
        <v>10011.290000000001</v>
      </c>
      <c r="BF254" s="67">
        <v>3343.77</v>
      </c>
      <c r="BG254">
        <v>0.70440000000000003</v>
      </c>
      <c r="BH254">
        <v>0.59119999999999995</v>
      </c>
      <c r="BI254">
        <v>0.22259999999999999</v>
      </c>
      <c r="BJ254">
        <v>0.1439</v>
      </c>
      <c r="BK254">
        <v>2.8000000000000001E-2</v>
      </c>
      <c r="BL254">
        <v>1.43E-2</v>
      </c>
    </row>
    <row r="255" spans="1:64" x14ac:dyDescent="0.25">
      <c r="A255" t="s">
        <v>272</v>
      </c>
      <c r="B255">
        <v>48686</v>
      </c>
      <c r="C255">
        <v>30</v>
      </c>
      <c r="D255">
        <v>20.010000000000002</v>
      </c>
      <c r="E255">
        <v>600.27</v>
      </c>
      <c r="F255">
        <v>371.21</v>
      </c>
      <c r="G255">
        <v>2.5999999999999999E-3</v>
      </c>
      <c r="H255">
        <v>2.5999999999999999E-3</v>
      </c>
      <c r="I255">
        <v>0.77129999999999999</v>
      </c>
      <c r="J255">
        <v>2.5999999999999999E-3</v>
      </c>
      <c r="K255">
        <v>3.6200000000000003E-2</v>
      </c>
      <c r="L255">
        <v>0.13189999999999999</v>
      </c>
      <c r="M255">
        <v>5.28E-2</v>
      </c>
      <c r="N255">
        <v>0.9677</v>
      </c>
      <c r="O255">
        <v>0</v>
      </c>
      <c r="P255">
        <v>0.19139999999999999</v>
      </c>
      <c r="Q255" s="67">
        <v>37081.35</v>
      </c>
      <c r="R255">
        <v>0.7288</v>
      </c>
      <c r="S255">
        <v>0.1186</v>
      </c>
      <c r="T255">
        <v>0.1525</v>
      </c>
      <c r="U255">
        <v>11.33</v>
      </c>
      <c r="V255">
        <v>7</v>
      </c>
      <c r="W255" s="67">
        <v>70000</v>
      </c>
      <c r="X255">
        <v>84.72</v>
      </c>
      <c r="Y255" s="67">
        <v>158035.38</v>
      </c>
      <c r="Z255">
        <v>0.87760000000000005</v>
      </c>
      <c r="AA255">
        <v>7.0900000000000005E-2</v>
      </c>
      <c r="AB255">
        <v>5.1499999999999997E-2</v>
      </c>
      <c r="AC255">
        <v>0.12239999999999999</v>
      </c>
      <c r="AD255">
        <v>158.04</v>
      </c>
      <c r="AE255" s="67">
        <v>5483.88</v>
      </c>
      <c r="AF255">
        <v>897.34</v>
      </c>
      <c r="AG255" s="67">
        <v>155412.9</v>
      </c>
      <c r="AH255">
        <v>434</v>
      </c>
      <c r="AI255" s="67">
        <v>27789</v>
      </c>
      <c r="AJ255" s="67">
        <v>38896.97</v>
      </c>
      <c r="AK255">
        <v>61.98</v>
      </c>
      <c r="AL255">
        <v>32.26</v>
      </c>
      <c r="AM255">
        <v>45.11</v>
      </c>
      <c r="AN255">
        <v>6.6</v>
      </c>
      <c r="AO255">
        <v>0</v>
      </c>
      <c r="AP255">
        <v>1.6034999999999999</v>
      </c>
      <c r="AQ255" s="67">
        <v>2842.6</v>
      </c>
      <c r="AR255" s="67">
        <v>3211.24</v>
      </c>
      <c r="AS255" s="67">
        <v>7961.94</v>
      </c>
      <c r="AT255">
        <v>667.78</v>
      </c>
      <c r="AU255">
        <v>438.61</v>
      </c>
      <c r="AV255" s="67">
        <v>15122.32</v>
      </c>
      <c r="AW255" s="67">
        <v>9585.2900000000009</v>
      </c>
      <c r="AX255">
        <v>0.53159999999999996</v>
      </c>
      <c r="AY255" s="67">
        <v>5675.36</v>
      </c>
      <c r="AZ255">
        <v>0.31469999999999998</v>
      </c>
      <c r="BA255" s="67">
        <v>1135.6500000000001</v>
      </c>
      <c r="BB255">
        <v>6.3E-2</v>
      </c>
      <c r="BC255" s="67">
        <v>1636.33</v>
      </c>
      <c r="BD255">
        <v>9.0700000000000003E-2</v>
      </c>
      <c r="BE255" s="67">
        <v>18032.62</v>
      </c>
      <c r="BF255" s="67">
        <v>2967.13</v>
      </c>
      <c r="BG255">
        <v>0.87760000000000005</v>
      </c>
      <c r="BH255">
        <v>0.38850000000000001</v>
      </c>
      <c r="BI255">
        <v>0.1439</v>
      </c>
      <c r="BJ255">
        <v>0.43169999999999997</v>
      </c>
      <c r="BK255">
        <v>3.5999999999999997E-2</v>
      </c>
      <c r="BL255">
        <v>0</v>
      </c>
    </row>
    <row r="256" spans="1:64" x14ac:dyDescent="0.25">
      <c r="A256" t="s">
        <v>273</v>
      </c>
      <c r="B256">
        <v>49338</v>
      </c>
      <c r="C256">
        <v>27</v>
      </c>
      <c r="D256">
        <v>13.04</v>
      </c>
      <c r="E256">
        <v>352</v>
      </c>
      <c r="F256">
        <v>382.03</v>
      </c>
      <c r="G256">
        <v>5.1999999999999998E-3</v>
      </c>
      <c r="H256">
        <v>0</v>
      </c>
      <c r="I256">
        <v>0</v>
      </c>
      <c r="J256">
        <v>0</v>
      </c>
      <c r="K256">
        <v>7.9000000000000008E-3</v>
      </c>
      <c r="L256">
        <v>0.97640000000000005</v>
      </c>
      <c r="M256">
        <v>1.0500000000000001E-2</v>
      </c>
      <c r="N256">
        <v>0.19900000000000001</v>
      </c>
      <c r="O256">
        <v>0</v>
      </c>
      <c r="P256">
        <v>0.13350000000000001</v>
      </c>
      <c r="Q256" s="67">
        <v>49045.45</v>
      </c>
      <c r="R256">
        <v>0.1081</v>
      </c>
      <c r="S256">
        <v>5.4100000000000002E-2</v>
      </c>
      <c r="T256">
        <v>0.83779999999999999</v>
      </c>
      <c r="U256">
        <v>15.25</v>
      </c>
      <c r="V256">
        <v>3.65</v>
      </c>
      <c r="W256" s="67">
        <v>75505.570000000007</v>
      </c>
      <c r="X256">
        <v>94.9</v>
      </c>
      <c r="Y256" s="67">
        <v>122495.09</v>
      </c>
      <c r="Z256">
        <v>0.93079999999999996</v>
      </c>
      <c r="AA256">
        <v>3.0599999999999999E-2</v>
      </c>
      <c r="AB256">
        <v>3.8600000000000002E-2</v>
      </c>
      <c r="AC256">
        <v>6.9199999999999998E-2</v>
      </c>
      <c r="AD256">
        <v>122.5</v>
      </c>
      <c r="AE256" s="67">
        <v>2844.27</v>
      </c>
      <c r="AF256">
        <v>414.45</v>
      </c>
      <c r="AG256" s="67">
        <v>117012.28</v>
      </c>
      <c r="AH256">
        <v>256</v>
      </c>
      <c r="AI256" s="67">
        <v>41161</v>
      </c>
      <c r="AJ256" s="67">
        <v>59966.67</v>
      </c>
      <c r="AK256">
        <v>41.3</v>
      </c>
      <c r="AL256">
        <v>22.2</v>
      </c>
      <c r="AM256">
        <v>31.34</v>
      </c>
      <c r="AN256">
        <v>4.9000000000000004</v>
      </c>
      <c r="AO256" s="67">
        <v>1112.45</v>
      </c>
      <c r="AP256">
        <v>0.86309999999999998</v>
      </c>
      <c r="AQ256" s="67">
        <v>1528.53</v>
      </c>
      <c r="AR256" s="67">
        <v>2269.88</v>
      </c>
      <c r="AS256" s="67">
        <v>5446.14</v>
      </c>
      <c r="AT256">
        <v>218.74</v>
      </c>
      <c r="AU256">
        <v>300.37</v>
      </c>
      <c r="AV256" s="67">
        <v>9763.6299999999992</v>
      </c>
      <c r="AW256" s="67">
        <v>4845.3999999999996</v>
      </c>
      <c r="AX256">
        <v>0.47820000000000001</v>
      </c>
      <c r="AY256" s="67">
        <v>2952.66</v>
      </c>
      <c r="AZ256">
        <v>0.29139999999999999</v>
      </c>
      <c r="BA256" s="67">
        <v>1815.81</v>
      </c>
      <c r="BB256">
        <v>0.1792</v>
      </c>
      <c r="BC256">
        <v>518.03</v>
      </c>
      <c r="BD256">
        <v>5.11E-2</v>
      </c>
      <c r="BE256" s="67">
        <v>10131.9</v>
      </c>
      <c r="BF256" s="67">
        <v>5422.5</v>
      </c>
      <c r="BG256">
        <v>1.1117999999999999</v>
      </c>
      <c r="BH256">
        <v>0.54790000000000005</v>
      </c>
      <c r="BI256">
        <v>0.215</v>
      </c>
      <c r="BJ256">
        <v>0.18679999999999999</v>
      </c>
      <c r="BK256">
        <v>2.8899999999999999E-2</v>
      </c>
      <c r="BL256">
        <v>2.1399999999999999E-2</v>
      </c>
    </row>
    <row r="257" spans="1:64" x14ac:dyDescent="0.25">
      <c r="A257" t="s">
        <v>274</v>
      </c>
      <c r="B257">
        <v>47985</v>
      </c>
      <c r="C257">
        <v>52</v>
      </c>
      <c r="D257">
        <v>30.7</v>
      </c>
      <c r="E257" s="67">
        <v>1596.41</v>
      </c>
      <c r="F257" s="67">
        <v>1554.43</v>
      </c>
      <c r="G257">
        <v>5.7999999999999996E-3</v>
      </c>
      <c r="H257">
        <v>0</v>
      </c>
      <c r="I257">
        <v>1.8E-3</v>
      </c>
      <c r="J257">
        <v>3.3999999999999998E-3</v>
      </c>
      <c r="K257">
        <v>2.12E-2</v>
      </c>
      <c r="L257">
        <v>0.95289999999999997</v>
      </c>
      <c r="M257">
        <v>1.4800000000000001E-2</v>
      </c>
      <c r="N257">
        <v>0.25419999999999998</v>
      </c>
      <c r="O257">
        <v>8.3999999999999995E-3</v>
      </c>
      <c r="P257">
        <v>0.1055</v>
      </c>
      <c r="Q257" s="67">
        <v>44530.39</v>
      </c>
      <c r="R257">
        <v>0.32519999999999999</v>
      </c>
      <c r="S257">
        <v>0.24390000000000001</v>
      </c>
      <c r="T257">
        <v>0.43090000000000001</v>
      </c>
      <c r="U257">
        <v>18.45</v>
      </c>
      <c r="V257">
        <v>12.34</v>
      </c>
      <c r="W257" s="67">
        <v>54975.77</v>
      </c>
      <c r="X257">
        <v>126.45</v>
      </c>
      <c r="Y257" s="67">
        <v>159620.87</v>
      </c>
      <c r="Z257">
        <v>0.82589999999999997</v>
      </c>
      <c r="AA257">
        <v>0.13150000000000001</v>
      </c>
      <c r="AB257">
        <v>4.2500000000000003E-2</v>
      </c>
      <c r="AC257">
        <v>0.1741</v>
      </c>
      <c r="AD257">
        <v>159.62</v>
      </c>
      <c r="AE257" s="67">
        <v>5006.09</v>
      </c>
      <c r="AF257">
        <v>531.6</v>
      </c>
      <c r="AG257" s="67">
        <v>158977.85</v>
      </c>
      <c r="AH257">
        <v>446</v>
      </c>
      <c r="AI257" s="67">
        <v>39100</v>
      </c>
      <c r="AJ257" s="67">
        <v>56590.22</v>
      </c>
      <c r="AK257">
        <v>41.2</v>
      </c>
      <c r="AL257">
        <v>30.76</v>
      </c>
      <c r="AM257">
        <v>31.96</v>
      </c>
      <c r="AN257">
        <v>4.5999999999999996</v>
      </c>
      <c r="AO257" s="67">
        <v>1573.88</v>
      </c>
      <c r="AP257">
        <v>1.4109</v>
      </c>
      <c r="AQ257" s="67">
        <v>1207.98</v>
      </c>
      <c r="AR257" s="67">
        <v>1540.46</v>
      </c>
      <c r="AS257" s="67">
        <v>5254.58</v>
      </c>
      <c r="AT257">
        <v>252.28</v>
      </c>
      <c r="AU257">
        <v>230.13</v>
      </c>
      <c r="AV257" s="67">
        <v>8485.4</v>
      </c>
      <c r="AW257" s="67">
        <v>3454.23</v>
      </c>
      <c r="AX257">
        <v>0.33829999999999999</v>
      </c>
      <c r="AY257" s="67">
        <v>5501.86</v>
      </c>
      <c r="AZ257">
        <v>0.53890000000000005</v>
      </c>
      <c r="BA257">
        <v>878.82</v>
      </c>
      <c r="BB257">
        <v>8.6099999999999996E-2</v>
      </c>
      <c r="BC257">
        <v>374.4</v>
      </c>
      <c r="BD257">
        <v>3.6700000000000003E-2</v>
      </c>
      <c r="BE257" s="67">
        <v>10209.31</v>
      </c>
      <c r="BF257" s="67">
        <v>2264.7199999999998</v>
      </c>
      <c r="BG257">
        <v>0.48259999999999997</v>
      </c>
      <c r="BH257">
        <v>0.4803</v>
      </c>
      <c r="BI257">
        <v>0.21310000000000001</v>
      </c>
      <c r="BJ257">
        <v>0.26290000000000002</v>
      </c>
      <c r="BK257">
        <v>2.7900000000000001E-2</v>
      </c>
      <c r="BL257">
        <v>1.5800000000000002E-2</v>
      </c>
    </row>
    <row r="258" spans="1:64" x14ac:dyDescent="0.25">
      <c r="A258" t="s">
        <v>275</v>
      </c>
      <c r="B258">
        <v>48264</v>
      </c>
      <c r="C258">
        <v>109</v>
      </c>
      <c r="D258">
        <v>18.84</v>
      </c>
      <c r="E258" s="67">
        <v>2054.02</v>
      </c>
      <c r="F258" s="67">
        <v>2197.08</v>
      </c>
      <c r="G258">
        <v>4.7999999999999996E-3</v>
      </c>
      <c r="H258">
        <v>0</v>
      </c>
      <c r="I258">
        <v>5.4000000000000003E-3</v>
      </c>
      <c r="J258">
        <v>1.8E-3</v>
      </c>
      <c r="K258">
        <v>2.9499999999999998E-2</v>
      </c>
      <c r="L258">
        <v>0.94159999999999999</v>
      </c>
      <c r="M258">
        <v>1.6899999999999998E-2</v>
      </c>
      <c r="N258">
        <v>0.26850000000000002</v>
      </c>
      <c r="O258">
        <v>1.6199999999999999E-2</v>
      </c>
      <c r="P258">
        <v>0.1051</v>
      </c>
      <c r="Q258" s="67">
        <v>55660.639999999999</v>
      </c>
      <c r="R258">
        <v>0.42309999999999998</v>
      </c>
      <c r="S258">
        <v>0.23849999999999999</v>
      </c>
      <c r="T258">
        <v>0.33850000000000002</v>
      </c>
      <c r="U258">
        <v>22.14</v>
      </c>
      <c r="V258">
        <v>11.6</v>
      </c>
      <c r="W258" s="67">
        <v>77883.64</v>
      </c>
      <c r="X258">
        <v>172.35</v>
      </c>
      <c r="Y258" s="67">
        <v>150264.67000000001</v>
      </c>
      <c r="Z258">
        <v>0.83389999999999997</v>
      </c>
      <c r="AA258">
        <v>0.1389</v>
      </c>
      <c r="AB258">
        <v>2.7099999999999999E-2</v>
      </c>
      <c r="AC258">
        <v>0.1661</v>
      </c>
      <c r="AD258">
        <v>150.26</v>
      </c>
      <c r="AE258" s="67">
        <v>3325.98</v>
      </c>
      <c r="AF258">
        <v>469.2</v>
      </c>
      <c r="AG258" s="67">
        <v>149717.75</v>
      </c>
      <c r="AH258">
        <v>412</v>
      </c>
      <c r="AI258" s="67">
        <v>39257</v>
      </c>
      <c r="AJ258" s="67">
        <v>63018.27</v>
      </c>
      <c r="AK258">
        <v>30.8</v>
      </c>
      <c r="AL258">
        <v>21.6</v>
      </c>
      <c r="AM258">
        <v>23.65</v>
      </c>
      <c r="AN258">
        <v>5</v>
      </c>
      <c r="AO258" s="67">
        <v>1038.56</v>
      </c>
      <c r="AP258">
        <v>0.91449999999999998</v>
      </c>
      <c r="AQ258" s="67">
        <v>1086.6400000000001</v>
      </c>
      <c r="AR258" s="67">
        <v>1783.45</v>
      </c>
      <c r="AS258" s="67">
        <v>4580.71</v>
      </c>
      <c r="AT258">
        <v>417.98</v>
      </c>
      <c r="AU258">
        <v>287.3</v>
      </c>
      <c r="AV258" s="67">
        <v>8156.07</v>
      </c>
      <c r="AW258" s="67">
        <v>3420.58</v>
      </c>
      <c r="AX258">
        <v>0.42330000000000001</v>
      </c>
      <c r="AY258" s="67">
        <v>3330.64</v>
      </c>
      <c r="AZ258">
        <v>0.41210000000000002</v>
      </c>
      <c r="BA258">
        <v>914.66</v>
      </c>
      <c r="BB258">
        <v>0.1132</v>
      </c>
      <c r="BC258">
        <v>415.5</v>
      </c>
      <c r="BD258">
        <v>5.1400000000000001E-2</v>
      </c>
      <c r="BE258" s="67">
        <v>8081.38</v>
      </c>
      <c r="BF258" s="67">
        <v>3593.6</v>
      </c>
      <c r="BG258">
        <v>0.71889999999999998</v>
      </c>
      <c r="BH258">
        <v>0.58330000000000004</v>
      </c>
      <c r="BI258">
        <v>0.2316</v>
      </c>
      <c r="BJ258">
        <v>0.12039999999999999</v>
      </c>
      <c r="BK258">
        <v>3.4200000000000001E-2</v>
      </c>
      <c r="BL258">
        <v>3.0499999999999999E-2</v>
      </c>
    </row>
    <row r="259" spans="1:64" x14ac:dyDescent="0.25">
      <c r="A259" t="s">
        <v>276</v>
      </c>
      <c r="B259">
        <v>50179</v>
      </c>
      <c r="C259">
        <v>106</v>
      </c>
      <c r="D259">
        <v>8.4499999999999993</v>
      </c>
      <c r="E259">
        <v>895.9</v>
      </c>
      <c r="F259">
        <v>844.18</v>
      </c>
      <c r="G259">
        <v>3.5999999999999999E-3</v>
      </c>
      <c r="H259">
        <v>0</v>
      </c>
      <c r="I259">
        <v>8.0000000000000002E-3</v>
      </c>
      <c r="J259">
        <v>0</v>
      </c>
      <c r="K259">
        <v>2.3999999999999998E-3</v>
      </c>
      <c r="L259">
        <v>0.97440000000000004</v>
      </c>
      <c r="M259">
        <v>1.17E-2</v>
      </c>
      <c r="N259">
        <v>0.41820000000000002</v>
      </c>
      <c r="O259">
        <v>0</v>
      </c>
      <c r="P259">
        <v>0.13730000000000001</v>
      </c>
      <c r="Q259" s="67">
        <v>59586.07</v>
      </c>
      <c r="R259">
        <v>0.1429</v>
      </c>
      <c r="S259">
        <v>0.1429</v>
      </c>
      <c r="T259">
        <v>0.71430000000000005</v>
      </c>
      <c r="U259">
        <v>19.68</v>
      </c>
      <c r="V259">
        <v>5.18</v>
      </c>
      <c r="W259" s="67">
        <v>80919.820000000007</v>
      </c>
      <c r="X259">
        <v>167.54</v>
      </c>
      <c r="Y259" s="67">
        <v>128751.02</v>
      </c>
      <c r="Z259">
        <v>0.9022</v>
      </c>
      <c r="AA259">
        <v>5.7000000000000002E-2</v>
      </c>
      <c r="AB259">
        <v>4.0800000000000003E-2</v>
      </c>
      <c r="AC259">
        <v>9.7799999999999998E-2</v>
      </c>
      <c r="AD259">
        <v>128.75</v>
      </c>
      <c r="AE259" s="67">
        <v>3967.55</v>
      </c>
      <c r="AF259">
        <v>653.12</v>
      </c>
      <c r="AG259" s="67">
        <v>126334.57</v>
      </c>
      <c r="AH259">
        <v>304</v>
      </c>
      <c r="AI259" s="67">
        <v>36613</v>
      </c>
      <c r="AJ259" s="67">
        <v>73226.87</v>
      </c>
      <c r="AK259">
        <v>36.700000000000003</v>
      </c>
      <c r="AL259">
        <v>30.5</v>
      </c>
      <c r="AM259">
        <v>31.68</v>
      </c>
      <c r="AN259">
        <v>5</v>
      </c>
      <c r="AO259">
        <v>0</v>
      </c>
      <c r="AP259">
        <v>0.5514</v>
      </c>
      <c r="AQ259" s="67">
        <v>1548.28</v>
      </c>
      <c r="AR259" s="67">
        <v>2192.91</v>
      </c>
      <c r="AS259" s="67">
        <v>4874.84</v>
      </c>
      <c r="AT259">
        <v>180.57</v>
      </c>
      <c r="AU259">
        <v>36.08</v>
      </c>
      <c r="AV259" s="67">
        <v>8832.65</v>
      </c>
      <c r="AW259" s="67">
        <v>5039.96</v>
      </c>
      <c r="AX259">
        <v>0.53839999999999999</v>
      </c>
      <c r="AY259" s="67">
        <v>3096.51</v>
      </c>
      <c r="AZ259">
        <v>0.33079999999999998</v>
      </c>
      <c r="BA259">
        <v>541.59</v>
      </c>
      <c r="BB259">
        <v>5.79E-2</v>
      </c>
      <c r="BC259">
        <v>683.58</v>
      </c>
      <c r="BD259">
        <v>7.2999999999999995E-2</v>
      </c>
      <c r="BE259" s="67">
        <v>9361.64</v>
      </c>
      <c r="BF259" s="67">
        <v>3638.78</v>
      </c>
      <c r="BG259">
        <v>0.39600000000000002</v>
      </c>
      <c r="BH259">
        <v>0.5323</v>
      </c>
      <c r="BI259">
        <v>0.21099999999999999</v>
      </c>
      <c r="BJ259">
        <v>0.19939999999999999</v>
      </c>
      <c r="BK259">
        <v>3.8399999999999997E-2</v>
      </c>
      <c r="BL259">
        <v>1.89E-2</v>
      </c>
    </row>
    <row r="260" spans="1:64" x14ac:dyDescent="0.25">
      <c r="A260" t="s">
        <v>277</v>
      </c>
      <c r="B260">
        <v>49346</v>
      </c>
      <c r="C260">
        <v>39</v>
      </c>
      <c r="D260">
        <v>15.26</v>
      </c>
      <c r="E260">
        <v>595.29999999999995</v>
      </c>
      <c r="F260">
        <v>616.5</v>
      </c>
      <c r="G260">
        <v>0</v>
      </c>
      <c r="H260">
        <v>1.6000000000000001E-3</v>
      </c>
      <c r="I260">
        <v>0</v>
      </c>
      <c r="J260">
        <v>0</v>
      </c>
      <c r="K260">
        <v>2.7000000000000001E-3</v>
      </c>
      <c r="L260">
        <v>0.99560000000000004</v>
      </c>
      <c r="M260">
        <v>0</v>
      </c>
      <c r="N260">
        <v>0.1167</v>
      </c>
      <c r="O260">
        <v>0</v>
      </c>
      <c r="P260">
        <v>0.1167</v>
      </c>
      <c r="Q260" s="67">
        <v>49249.06</v>
      </c>
      <c r="R260">
        <v>0.18640000000000001</v>
      </c>
      <c r="S260">
        <v>0.1525</v>
      </c>
      <c r="T260">
        <v>0.66100000000000003</v>
      </c>
      <c r="U260">
        <v>16.170000000000002</v>
      </c>
      <c r="V260">
        <v>4.1100000000000003</v>
      </c>
      <c r="W260" s="67">
        <v>80499.11</v>
      </c>
      <c r="X260">
        <v>142.31</v>
      </c>
      <c r="Y260" s="67">
        <v>132960.07</v>
      </c>
      <c r="Z260">
        <v>0.84179999999999999</v>
      </c>
      <c r="AA260">
        <v>0.1176</v>
      </c>
      <c r="AB260">
        <v>4.0599999999999997E-2</v>
      </c>
      <c r="AC260">
        <v>0.15820000000000001</v>
      </c>
      <c r="AD260">
        <v>132.96</v>
      </c>
      <c r="AE260" s="67">
        <v>3023.83</v>
      </c>
      <c r="AF260">
        <v>399.11</v>
      </c>
      <c r="AG260" s="67">
        <v>133563.03</v>
      </c>
      <c r="AH260">
        <v>337</v>
      </c>
      <c r="AI260" s="67">
        <v>44359</v>
      </c>
      <c r="AJ260" s="67">
        <v>92624.79</v>
      </c>
      <c r="AK260">
        <v>31.7</v>
      </c>
      <c r="AL260">
        <v>22.2</v>
      </c>
      <c r="AM260">
        <v>23.51</v>
      </c>
      <c r="AN260">
        <v>4.7</v>
      </c>
      <c r="AO260" s="67">
        <v>2494.87</v>
      </c>
      <c r="AP260">
        <v>0.69969999999999999</v>
      </c>
      <c r="AQ260" s="67">
        <v>1465.48</v>
      </c>
      <c r="AR260" s="67">
        <v>1287.02</v>
      </c>
      <c r="AS260" s="67">
        <v>5481.11</v>
      </c>
      <c r="AT260">
        <v>357.14</v>
      </c>
      <c r="AU260">
        <v>351.66</v>
      </c>
      <c r="AV260" s="67">
        <v>8942.41</v>
      </c>
      <c r="AW260" s="67">
        <v>4119.8100000000004</v>
      </c>
      <c r="AX260">
        <v>0.40860000000000002</v>
      </c>
      <c r="AY260" s="67">
        <v>4440.6499999999996</v>
      </c>
      <c r="AZ260">
        <v>0.44040000000000001</v>
      </c>
      <c r="BA260" s="67">
        <v>1144.3900000000001</v>
      </c>
      <c r="BB260">
        <v>0.1135</v>
      </c>
      <c r="BC260">
        <v>378.11</v>
      </c>
      <c r="BD260">
        <v>3.7499999999999999E-2</v>
      </c>
      <c r="BE260" s="67">
        <v>10082.969999999999</v>
      </c>
      <c r="BF260" s="67">
        <v>4215.22</v>
      </c>
      <c r="BG260">
        <v>0.44369999999999998</v>
      </c>
      <c r="BH260">
        <v>0.60219999999999996</v>
      </c>
      <c r="BI260">
        <v>0.23200000000000001</v>
      </c>
      <c r="BJ260">
        <v>0.1124</v>
      </c>
      <c r="BK260">
        <v>3.2500000000000001E-2</v>
      </c>
      <c r="BL260">
        <v>2.1000000000000001E-2</v>
      </c>
    </row>
    <row r="261" spans="1:64" x14ac:dyDescent="0.25">
      <c r="A261" t="s">
        <v>278</v>
      </c>
      <c r="B261">
        <v>47191</v>
      </c>
      <c r="C261">
        <v>55</v>
      </c>
      <c r="D261">
        <v>54.06</v>
      </c>
      <c r="E261" s="67">
        <v>2973.38</v>
      </c>
      <c r="F261" s="67">
        <v>2959.69</v>
      </c>
      <c r="G261">
        <v>1.11E-2</v>
      </c>
      <c r="H261">
        <v>0</v>
      </c>
      <c r="I261">
        <v>4.2799999999999998E-2</v>
      </c>
      <c r="J261">
        <v>2.9999999999999997E-4</v>
      </c>
      <c r="K261">
        <v>1.5599999999999999E-2</v>
      </c>
      <c r="L261">
        <v>0.90059999999999996</v>
      </c>
      <c r="M261">
        <v>2.9600000000000001E-2</v>
      </c>
      <c r="N261">
        <v>0.12230000000000001</v>
      </c>
      <c r="O261">
        <v>4.5999999999999999E-3</v>
      </c>
      <c r="P261">
        <v>7.5700000000000003E-2</v>
      </c>
      <c r="Q261" s="67">
        <v>66068.62</v>
      </c>
      <c r="R261">
        <v>0.2029</v>
      </c>
      <c r="S261">
        <v>0.15459999999999999</v>
      </c>
      <c r="T261">
        <v>0.64249999999999996</v>
      </c>
      <c r="U261">
        <v>18.11</v>
      </c>
      <c r="V261">
        <v>12.34</v>
      </c>
      <c r="W261" s="67">
        <v>90690.03</v>
      </c>
      <c r="X261">
        <v>240.12</v>
      </c>
      <c r="Y261" s="67">
        <v>254708.34</v>
      </c>
      <c r="Z261">
        <v>0.86119999999999997</v>
      </c>
      <c r="AA261">
        <v>0.12189999999999999</v>
      </c>
      <c r="AB261">
        <v>1.7000000000000001E-2</v>
      </c>
      <c r="AC261">
        <v>0.13880000000000001</v>
      </c>
      <c r="AD261">
        <v>254.71</v>
      </c>
      <c r="AE261" s="67">
        <v>9786.2900000000009</v>
      </c>
      <c r="AF261" s="67">
        <v>1193.4000000000001</v>
      </c>
      <c r="AG261" s="67">
        <v>272569.28999999998</v>
      </c>
      <c r="AH261">
        <v>589</v>
      </c>
      <c r="AI261" s="67">
        <v>56286</v>
      </c>
      <c r="AJ261" s="67">
        <v>126818.23</v>
      </c>
      <c r="AK261">
        <v>83.49</v>
      </c>
      <c r="AL261">
        <v>36.54</v>
      </c>
      <c r="AM261">
        <v>45.44</v>
      </c>
      <c r="AN261">
        <v>4.5</v>
      </c>
      <c r="AO261">
        <v>0</v>
      </c>
      <c r="AP261">
        <v>0.57640000000000002</v>
      </c>
      <c r="AQ261" s="67">
        <v>1565.03</v>
      </c>
      <c r="AR261" s="67">
        <v>2368.83</v>
      </c>
      <c r="AS261" s="67">
        <v>6499.1</v>
      </c>
      <c r="AT261">
        <v>782.54</v>
      </c>
      <c r="AU261">
        <v>388.12</v>
      </c>
      <c r="AV261" s="67">
        <v>11603.62</v>
      </c>
      <c r="AW261" s="67">
        <v>2915.64</v>
      </c>
      <c r="AX261">
        <v>0.24510000000000001</v>
      </c>
      <c r="AY261" s="67">
        <v>7985.37</v>
      </c>
      <c r="AZ261">
        <v>0.6714</v>
      </c>
      <c r="BA261">
        <v>700.9</v>
      </c>
      <c r="BB261">
        <v>5.8900000000000001E-2</v>
      </c>
      <c r="BC261">
        <v>291.72000000000003</v>
      </c>
      <c r="BD261">
        <v>2.4500000000000001E-2</v>
      </c>
      <c r="BE261" s="67">
        <v>11893.64</v>
      </c>
      <c r="BF261" s="67">
        <v>1119.33</v>
      </c>
      <c r="BG261">
        <v>7.5800000000000006E-2</v>
      </c>
      <c r="BH261">
        <v>0.58009999999999995</v>
      </c>
      <c r="BI261">
        <v>0.22989999999999999</v>
      </c>
      <c r="BJ261">
        <v>0.1118</v>
      </c>
      <c r="BK261">
        <v>3.8899999999999997E-2</v>
      </c>
      <c r="BL261">
        <v>3.9300000000000002E-2</v>
      </c>
    </row>
    <row r="262" spans="1:64" x14ac:dyDescent="0.25">
      <c r="A262" t="s">
        <v>279</v>
      </c>
      <c r="B262">
        <v>44164</v>
      </c>
      <c r="C262">
        <v>22</v>
      </c>
      <c r="D262">
        <v>137.61000000000001</v>
      </c>
      <c r="E262" s="67">
        <v>3027.5</v>
      </c>
      <c r="F262" s="67">
        <v>3265</v>
      </c>
      <c r="G262">
        <v>2.06E-2</v>
      </c>
      <c r="H262">
        <v>2.0000000000000001E-4</v>
      </c>
      <c r="I262">
        <v>0.11990000000000001</v>
      </c>
      <c r="J262">
        <v>2.2000000000000001E-3</v>
      </c>
      <c r="K262">
        <v>2.9399999999999999E-2</v>
      </c>
      <c r="L262">
        <v>0.72860000000000003</v>
      </c>
      <c r="M262">
        <v>9.9099999999999994E-2</v>
      </c>
      <c r="N262">
        <v>0.4254</v>
      </c>
      <c r="O262">
        <v>1.6E-2</v>
      </c>
      <c r="P262">
        <v>0.1421</v>
      </c>
      <c r="Q262" s="67">
        <v>63220.51</v>
      </c>
      <c r="R262">
        <v>0.34589999999999999</v>
      </c>
      <c r="S262">
        <v>0.18149999999999999</v>
      </c>
      <c r="T262">
        <v>0.47260000000000002</v>
      </c>
      <c r="U262">
        <v>15.36</v>
      </c>
      <c r="V262">
        <v>25.8</v>
      </c>
      <c r="W262" s="67">
        <v>86551.01</v>
      </c>
      <c r="X262">
        <v>117.34</v>
      </c>
      <c r="Y262" s="67">
        <v>164190.42000000001</v>
      </c>
      <c r="Z262">
        <v>0.66910000000000003</v>
      </c>
      <c r="AA262">
        <v>0.30840000000000001</v>
      </c>
      <c r="AB262">
        <v>2.2499999999999999E-2</v>
      </c>
      <c r="AC262">
        <v>0.33090000000000003</v>
      </c>
      <c r="AD262">
        <v>164.19</v>
      </c>
      <c r="AE262" s="67">
        <v>9155.89</v>
      </c>
      <c r="AF262">
        <v>907.61</v>
      </c>
      <c r="AG262" s="67">
        <v>155149.6</v>
      </c>
      <c r="AH262">
        <v>432</v>
      </c>
      <c r="AI262" s="67">
        <v>27519</v>
      </c>
      <c r="AJ262" s="67">
        <v>47756.4</v>
      </c>
      <c r="AK262">
        <v>106.3</v>
      </c>
      <c r="AL262">
        <v>52.93</v>
      </c>
      <c r="AM262">
        <v>58.23</v>
      </c>
      <c r="AN262">
        <v>3.8</v>
      </c>
      <c r="AO262">
        <v>0</v>
      </c>
      <c r="AP262">
        <v>1.3973</v>
      </c>
      <c r="AQ262" s="67">
        <v>1686.8</v>
      </c>
      <c r="AR262" s="67">
        <v>2060.98</v>
      </c>
      <c r="AS262" s="67">
        <v>9140.19</v>
      </c>
      <c r="AT262">
        <v>852.46</v>
      </c>
      <c r="AU262">
        <v>390.84</v>
      </c>
      <c r="AV262" s="67">
        <v>14131.26</v>
      </c>
      <c r="AW262" s="67">
        <v>4397.6099999999997</v>
      </c>
      <c r="AX262">
        <v>0.36080000000000001</v>
      </c>
      <c r="AY262" s="67">
        <v>5864.44</v>
      </c>
      <c r="AZ262">
        <v>0.48120000000000002</v>
      </c>
      <c r="BA262" s="67">
        <v>1184.8599999999999</v>
      </c>
      <c r="BB262">
        <v>9.7199999999999995E-2</v>
      </c>
      <c r="BC262">
        <v>740.14</v>
      </c>
      <c r="BD262">
        <v>6.0699999999999997E-2</v>
      </c>
      <c r="BE262" s="67">
        <v>12187.04</v>
      </c>
      <c r="BF262" s="67">
        <v>4980.8</v>
      </c>
      <c r="BG262">
        <v>1.0117</v>
      </c>
      <c r="BH262">
        <v>0.64890000000000003</v>
      </c>
      <c r="BI262">
        <v>0.248</v>
      </c>
      <c r="BJ262">
        <v>6.9699999999999998E-2</v>
      </c>
      <c r="BK262">
        <v>1.9699999999999999E-2</v>
      </c>
      <c r="BL262">
        <v>1.37E-2</v>
      </c>
    </row>
    <row r="263" spans="1:64" x14ac:dyDescent="0.25">
      <c r="A263" t="s">
        <v>280</v>
      </c>
      <c r="B263">
        <v>44172</v>
      </c>
      <c r="C263">
        <v>119</v>
      </c>
      <c r="D263">
        <v>16.37</v>
      </c>
      <c r="E263" s="67">
        <v>1947.91</v>
      </c>
      <c r="F263" s="67">
        <v>1934.94</v>
      </c>
      <c r="G263">
        <v>5.1999999999999998E-3</v>
      </c>
      <c r="H263">
        <v>0</v>
      </c>
      <c r="I263">
        <v>6.4000000000000003E-3</v>
      </c>
      <c r="J263">
        <v>2.0000000000000001E-4</v>
      </c>
      <c r="K263">
        <v>2.63E-2</v>
      </c>
      <c r="L263">
        <v>0.93569999999999998</v>
      </c>
      <c r="M263">
        <v>2.6200000000000001E-2</v>
      </c>
      <c r="N263">
        <v>0.57110000000000005</v>
      </c>
      <c r="O263">
        <v>0</v>
      </c>
      <c r="P263">
        <v>0.13800000000000001</v>
      </c>
      <c r="Q263" s="67">
        <v>51461.57</v>
      </c>
      <c r="R263">
        <v>0.22140000000000001</v>
      </c>
      <c r="S263">
        <v>0.1527</v>
      </c>
      <c r="T263">
        <v>0.626</v>
      </c>
      <c r="U263">
        <v>15.83</v>
      </c>
      <c r="V263">
        <v>13</v>
      </c>
      <c r="W263" s="67">
        <v>71393</v>
      </c>
      <c r="X263">
        <v>147.16</v>
      </c>
      <c r="Y263" s="67">
        <v>103559.87</v>
      </c>
      <c r="Z263">
        <v>0.74929999999999997</v>
      </c>
      <c r="AA263">
        <v>0.20250000000000001</v>
      </c>
      <c r="AB263">
        <v>4.82E-2</v>
      </c>
      <c r="AC263">
        <v>0.25069999999999998</v>
      </c>
      <c r="AD263">
        <v>103.56</v>
      </c>
      <c r="AE263" s="67">
        <v>2430.2600000000002</v>
      </c>
      <c r="AF263">
        <v>317.27999999999997</v>
      </c>
      <c r="AG263" s="67">
        <v>97044.44</v>
      </c>
      <c r="AH263">
        <v>132</v>
      </c>
      <c r="AI263" s="67">
        <v>27581</v>
      </c>
      <c r="AJ263" s="67">
        <v>41003.519999999997</v>
      </c>
      <c r="AK263">
        <v>36.200000000000003</v>
      </c>
      <c r="AL263">
        <v>22</v>
      </c>
      <c r="AM263">
        <v>25.87</v>
      </c>
      <c r="AN263">
        <v>3.5</v>
      </c>
      <c r="AO263" s="67">
        <v>1480.12</v>
      </c>
      <c r="AP263">
        <v>1.7391000000000001</v>
      </c>
      <c r="AQ263" s="67">
        <v>1121</v>
      </c>
      <c r="AR263" s="67">
        <v>1774.43</v>
      </c>
      <c r="AS263" s="67">
        <v>6038.28</v>
      </c>
      <c r="AT263">
        <v>261.32</v>
      </c>
      <c r="AU263">
        <v>277.83</v>
      </c>
      <c r="AV263" s="67">
        <v>9472.86</v>
      </c>
      <c r="AW263" s="67">
        <v>4786.51</v>
      </c>
      <c r="AX263">
        <v>0.4894</v>
      </c>
      <c r="AY263" s="67">
        <v>3152.41</v>
      </c>
      <c r="AZ263">
        <v>0.32229999999999998</v>
      </c>
      <c r="BA263">
        <v>868.51</v>
      </c>
      <c r="BB263">
        <v>8.8800000000000004E-2</v>
      </c>
      <c r="BC263">
        <v>972.03</v>
      </c>
      <c r="BD263">
        <v>9.9400000000000002E-2</v>
      </c>
      <c r="BE263" s="67">
        <v>9779.4599999999991</v>
      </c>
      <c r="BF263" s="67">
        <v>4509.78</v>
      </c>
      <c r="BG263">
        <v>1.7524999999999999</v>
      </c>
      <c r="BH263">
        <v>0.55600000000000005</v>
      </c>
      <c r="BI263">
        <v>0.2215</v>
      </c>
      <c r="BJ263">
        <v>0.14330000000000001</v>
      </c>
      <c r="BK263">
        <v>2.9100000000000001E-2</v>
      </c>
      <c r="BL263">
        <v>5.0099999999999999E-2</v>
      </c>
    </row>
    <row r="264" spans="1:64" x14ac:dyDescent="0.25">
      <c r="A264" t="s">
        <v>281</v>
      </c>
      <c r="B264">
        <v>44180</v>
      </c>
      <c r="C264">
        <v>22</v>
      </c>
      <c r="D264">
        <v>333.18</v>
      </c>
      <c r="E264" s="67">
        <v>7329.85</v>
      </c>
      <c r="F264" s="67">
        <v>7056.36</v>
      </c>
      <c r="G264">
        <v>1.38E-2</v>
      </c>
      <c r="H264">
        <v>1.2999999999999999E-3</v>
      </c>
      <c r="I264">
        <v>4.7300000000000002E-2</v>
      </c>
      <c r="J264">
        <v>2.3E-3</v>
      </c>
      <c r="K264">
        <v>2.1399999999999999E-2</v>
      </c>
      <c r="L264">
        <v>0.86839999999999995</v>
      </c>
      <c r="M264">
        <v>4.5600000000000002E-2</v>
      </c>
      <c r="N264">
        <v>0.42720000000000002</v>
      </c>
      <c r="O264">
        <v>1.6500000000000001E-2</v>
      </c>
      <c r="P264">
        <v>0.13450000000000001</v>
      </c>
      <c r="Q264" s="67">
        <v>63601.27</v>
      </c>
      <c r="R264">
        <v>0.14710000000000001</v>
      </c>
      <c r="S264">
        <v>0.1419</v>
      </c>
      <c r="T264">
        <v>0.71109999999999995</v>
      </c>
      <c r="U264">
        <v>17.059999999999999</v>
      </c>
      <c r="V264">
        <v>32</v>
      </c>
      <c r="W264" s="67">
        <v>100725.97</v>
      </c>
      <c r="X264">
        <v>228.91</v>
      </c>
      <c r="Y264" s="67">
        <v>174466.72</v>
      </c>
      <c r="Z264">
        <v>0.67430000000000001</v>
      </c>
      <c r="AA264">
        <v>0.23749999999999999</v>
      </c>
      <c r="AB264">
        <v>8.8200000000000001E-2</v>
      </c>
      <c r="AC264">
        <v>0.32569999999999999</v>
      </c>
      <c r="AD264">
        <v>174.47</v>
      </c>
      <c r="AE264" s="67">
        <v>9262.31</v>
      </c>
      <c r="AF264" s="67">
        <v>1013.4</v>
      </c>
      <c r="AG264" s="67">
        <v>180476.51</v>
      </c>
      <c r="AH264">
        <v>488</v>
      </c>
      <c r="AI264" s="67">
        <v>33967</v>
      </c>
      <c r="AJ264" s="67">
        <v>57944.78</v>
      </c>
      <c r="AK264">
        <v>76.39</v>
      </c>
      <c r="AL264">
        <v>47.94</v>
      </c>
      <c r="AM264">
        <v>59.05</v>
      </c>
      <c r="AN264">
        <v>5.8</v>
      </c>
      <c r="AO264">
        <v>0</v>
      </c>
      <c r="AP264">
        <v>0.93720000000000003</v>
      </c>
      <c r="AQ264" s="67">
        <v>1327.74</v>
      </c>
      <c r="AR264" s="67">
        <v>2104.14</v>
      </c>
      <c r="AS264" s="67">
        <v>7225.37</v>
      </c>
      <c r="AT264">
        <v>999.99</v>
      </c>
      <c r="AU264">
        <v>473.36</v>
      </c>
      <c r="AV264" s="67">
        <v>12130.61</v>
      </c>
      <c r="AW264" s="67">
        <v>3179.78</v>
      </c>
      <c r="AX264">
        <v>0.28199999999999997</v>
      </c>
      <c r="AY264" s="67">
        <v>6991.51</v>
      </c>
      <c r="AZ264">
        <v>0.62009999999999998</v>
      </c>
      <c r="BA264">
        <v>520.36</v>
      </c>
      <c r="BB264">
        <v>4.6199999999999998E-2</v>
      </c>
      <c r="BC264">
        <v>582.96</v>
      </c>
      <c r="BD264">
        <v>5.1700000000000003E-2</v>
      </c>
      <c r="BE264" s="67">
        <v>11274.61</v>
      </c>
      <c r="BF264" s="67">
        <v>1211.01</v>
      </c>
      <c r="BG264">
        <v>0.18579999999999999</v>
      </c>
      <c r="BH264">
        <v>0.59440000000000004</v>
      </c>
      <c r="BI264">
        <v>0.255</v>
      </c>
      <c r="BJ264">
        <v>0.1036</v>
      </c>
      <c r="BK264">
        <v>3.32E-2</v>
      </c>
      <c r="BL264">
        <v>1.37E-2</v>
      </c>
    </row>
    <row r="265" spans="1:64" x14ac:dyDescent="0.25">
      <c r="A265" t="s">
        <v>282</v>
      </c>
      <c r="B265">
        <v>48165</v>
      </c>
      <c r="C265">
        <v>63</v>
      </c>
      <c r="D265">
        <v>24.8</v>
      </c>
      <c r="E265" s="67">
        <v>1562.65</v>
      </c>
      <c r="F265" s="67">
        <v>1695.29</v>
      </c>
      <c r="G265">
        <v>4.1000000000000003E-3</v>
      </c>
      <c r="H265">
        <v>0</v>
      </c>
      <c r="I265">
        <v>1.9E-3</v>
      </c>
      <c r="J265">
        <v>4.4999999999999997E-3</v>
      </c>
      <c r="K265">
        <v>1.5299999999999999E-2</v>
      </c>
      <c r="L265">
        <v>0.94830000000000003</v>
      </c>
      <c r="M265">
        <v>2.5899999999999999E-2</v>
      </c>
      <c r="N265">
        <v>0.28299999999999997</v>
      </c>
      <c r="O265">
        <v>5.9999999999999995E-4</v>
      </c>
      <c r="P265">
        <v>0.1221</v>
      </c>
      <c r="Q265" s="67">
        <v>56582.7</v>
      </c>
      <c r="R265">
        <v>0.56599999999999995</v>
      </c>
      <c r="S265">
        <v>0.15090000000000001</v>
      </c>
      <c r="T265">
        <v>0.28299999999999997</v>
      </c>
      <c r="U265">
        <v>20.81</v>
      </c>
      <c r="V265">
        <v>16.5</v>
      </c>
      <c r="W265" s="67">
        <v>76150.320000000007</v>
      </c>
      <c r="X265">
        <v>91.59</v>
      </c>
      <c r="Y265" s="67">
        <v>153010.70000000001</v>
      </c>
      <c r="Z265">
        <v>0.87539999999999996</v>
      </c>
      <c r="AA265">
        <v>7.6799999999999993E-2</v>
      </c>
      <c r="AB265">
        <v>4.7800000000000002E-2</v>
      </c>
      <c r="AC265">
        <v>0.1246</v>
      </c>
      <c r="AD265">
        <v>153.01</v>
      </c>
      <c r="AE265" s="67">
        <v>3983.23</v>
      </c>
      <c r="AF265">
        <v>576.14</v>
      </c>
      <c r="AG265" s="67">
        <v>169543.47</v>
      </c>
      <c r="AH265">
        <v>464</v>
      </c>
      <c r="AI265" s="67">
        <v>38088</v>
      </c>
      <c r="AJ265" s="67">
        <v>54402.68</v>
      </c>
      <c r="AK265">
        <v>45.05</v>
      </c>
      <c r="AL265">
        <v>25.2</v>
      </c>
      <c r="AM265">
        <v>23.63</v>
      </c>
      <c r="AN265">
        <v>4.62</v>
      </c>
      <c r="AO265">
        <v>0</v>
      </c>
      <c r="AP265">
        <v>0.70579999999999998</v>
      </c>
      <c r="AQ265" s="67">
        <v>1377.72</v>
      </c>
      <c r="AR265" s="67">
        <v>1748.43</v>
      </c>
      <c r="AS265" s="67">
        <v>5607.53</v>
      </c>
      <c r="AT265">
        <v>519.21</v>
      </c>
      <c r="AU265">
        <v>341.83</v>
      </c>
      <c r="AV265" s="67">
        <v>9594.7099999999991</v>
      </c>
      <c r="AW265" s="67">
        <v>3987.98</v>
      </c>
      <c r="AX265">
        <v>0.4632</v>
      </c>
      <c r="AY265" s="67">
        <v>2898.27</v>
      </c>
      <c r="AZ265">
        <v>0.3367</v>
      </c>
      <c r="BA265" s="67">
        <v>1258.3900000000001</v>
      </c>
      <c r="BB265">
        <v>0.1462</v>
      </c>
      <c r="BC265">
        <v>464.4</v>
      </c>
      <c r="BD265">
        <v>5.3900000000000003E-2</v>
      </c>
      <c r="BE265" s="67">
        <v>8609.0400000000009</v>
      </c>
      <c r="BF265" s="67">
        <v>4494.47</v>
      </c>
      <c r="BG265">
        <v>0.86980000000000002</v>
      </c>
      <c r="BH265">
        <v>0.57750000000000001</v>
      </c>
      <c r="BI265">
        <v>0.21890000000000001</v>
      </c>
      <c r="BJ265">
        <v>0.1459</v>
      </c>
      <c r="BK265">
        <v>4.2500000000000003E-2</v>
      </c>
      <c r="BL265">
        <v>1.52E-2</v>
      </c>
    </row>
    <row r="266" spans="1:64" x14ac:dyDescent="0.25">
      <c r="A266" t="s">
        <v>283</v>
      </c>
      <c r="B266">
        <v>50435</v>
      </c>
      <c r="C266">
        <v>21</v>
      </c>
      <c r="D266">
        <v>194.95</v>
      </c>
      <c r="E266" s="67">
        <v>4093.87</v>
      </c>
      <c r="F266" s="67">
        <v>3936.23</v>
      </c>
      <c r="G266">
        <v>2.4199999999999999E-2</v>
      </c>
      <c r="H266">
        <v>1.6000000000000001E-3</v>
      </c>
      <c r="I266">
        <v>1.8800000000000001E-2</v>
      </c>
      <c r="J266">
        <v>1.1999999999999999E-3</v>
      </c>
      <c r="K266">
        <v>4.8500000000000001E-2</v>
      </c>
      <c r="L266">
        <v>0.87019999999999997</v>
      </c>
      <c r="M266">
        <v>3.5499999999999997E-2</v>
      </c>
      <c r="N266">
        <v>0.1885</v>
      </c>
      <c r="O266">
        <v>2.5600000000000001E-2</v>
      </c>
      <c r="P266">
        <v>0.13189999999999999</v>
      </c>
      <c r="Q266" s="67">
        <v>58548.03</v>
      </c>
      <c r="R266">
        <v>0.1522</v>
      </c>
      <c r="S266">
        <v>0.1341</v>
      </c>
      <c r="T266">
        <v>0.71379999999999999</v>
      </c>
      <c r="U266">
        <v>18.89</v>
      </c>
      <c r="V266">
        <v>26.81</v>
      </c>
      <c r="W266" s="67">
        <v>69390.05</v>
      </c>
      <c r="X266">
        <v>148.33000000000001</v>
      </c>
      <c r="Y266" s="67">
        <v>167236.97</v>
      </c>
      <c r="Z266">
        <v>0.72440000000000004</v>
      </c>
      <c r="AA266">
        <v>0.252</v>
      </c>
      <c r="AB266">
        <v>2.3599999999999999E-2</v>
      </c>
      <c r="AC266">
        <v>0.27560000000000001</v>
      </c>
      <c r="AD266">
        <v>167.24</v>
      </c>
      <c r="AE266" s="67">
        <v>6890.95</v>
      </c>
      <c r="AF266">
        <v>813.47</v>
      </c>
      <c r="AG266" s="67">
        <v>191892.2</v>
      </c>
      <c r="AH266">
        <v>514</v>
      </c>
      <c r="AI266" s="67">
        <v>45442</v>
      </c>
      <c r="AJ266" s="67">
        <v>79651.98</v>
      </c>
      <c r="AK266">
        <v>67.03</v>
      </c>
      <c r="AL266">
        <v>41.57</v>
      </c>
      <c r="AM266">
        <v>37.729999999999997</v>
      </c>
      <c r="AN266">
        <v>5.13</v>
      </c>
      <c r="AO266">
        <v>0</v>
      </c>
      <c r="AP266">
        <v>0.6653</v>
      </c>
      <c r="AQ266" s="67">
        <v>1260.45</v>
      </c>
      <c r="AR266" s="67">
        <v>2191.69</v>
      </c>
      <c r="AS266" s="67">
        <v>6440.23</v>
      </c>
      <c r="AT266">
        <v>699.85</v>
      </c>
      <c r="AU266">
        <v>352.23</v>
      </c>
      <c r="AV266" s="67">
        <v>10944.44</v>
      </c>
      <c r="AW266" s="67">
        <v>3055.87</v>
      </c>
      <c r="AX266">
        <v>0.30780000000000002</v>
      </c>
      <c r="AY266" s="67">
        <v>5490.21</v>
      </c>
      <c r="AZ266">
        <v>0.55300000000000005</v>
      </c>
      <c r="BA266" s="67">
        <v>1061.69</v>
      </c>
      <c r="BB266">
        <v>0.1069</v>
      </c>
      <c r="BC266">
        <v>320.33</v>
      </c>
      <c r="BD266">
        <v>3.2300000000000002E-2</v>
      </c>
      <c r="BE266" s="67">
        <v>9928.1</v>
      </c>
      <c r="BF266" s="67">
        <v>1617.61</v>
      </c>
      <c r="BG266">
        <v>0.19059999999999999</v>
      </c>
      <c r="BH266">
        <v>0.54949999999999999</v>
      </c>
      <c r="BI266">
        <v>0.216</v>
      </c>
      <c r="BJ266">
        <v>0.18479999999999999</v>
      </c>
      <c r="BK266">
        <v>3.4200000000000001E-2</v>
      </c>
      <c r="BL266">
        <v>1.55E-2</v>
      </c>
    </row>
    <row r="267" spans="1:64" x14ac:dyDescent="0.25">
      <c r="A267" t="s">
        <v>284</v>
      </c>
      <c r="B267">
        <v>47878</v>
      </c>
      <c r="C267">
        <v>25</v>
      </c>
      <c r="D267">
        <v>48.15</v>
      </c>
      <c r="E267" s="67">
        <v>1203.82</v>
      </c>
      <c r="F267" s="67">
        <v>1173.6199999999999</v>
      </c>
      <c r="G267">
        <v>6.7999999999999996E-3</v>
      </c>
      <c r="H267">
        <v>0</v>
      </c>
      <c r="I267">
        <v>2.8E-3</v>
      </c>
      <c r="J267">
        <v>1.2999999999999999E-3</v>
      </c>
      <c r="K267">
        <v>4.4999999999999997E-3</v>
      </c>
      <c r="L267">
        <v>0.97309999999999997</v>
      </c>
      <c r="M267">
        <v>1.15E-2</v>
      </c>
      <c r="N267">
        <v>9.9699999999999997E-2</v>
      </c>
      <c r="O267">
        <v>2.5999999999999999E-3</v>
      </c>
      <c r="P267">
        <v>0.1014</v>
      </c>
      <c r="Q267" s="67">
        <v>65471.08</v>
      </c>
      <c r="R267">
        <v>0.27779999999999999</v>
      </c>
      <c r="S267">
        <v>0.16669999999999999</v>
      </c>
      <c r="T267">
        <v>0.55559999999999998</v>
      </c>
      <c r="U267">
        <v>17.739999999999998</v>
      </c>
      <c r="V267">
        <v>11.43</v>
      </c>
      <c r="W267" s="67">
        <v>83269.600000000006</v>
      </c>
      <c r="X267">
        <v>104.87</v>
      </c>
      <c r="Y267" s="67">
        <v>263491.78999999998</v>
      </c>
      <c r="Z267">
        <v>0.90180000000000005</v>
      </c>
      <c r="AA267">
        <v>6.1400000000000003E-2</v>
      </c>
      <c r="AB267">
        <v>3.6900000000000002E-2</v>
      </c>
      <c r="AC267">
        <v>9.8199999999999996E-2</v>
      </c>
      <c r="AD267">
        <v>263.49</v>
      </c>
      <c r="AE267" s="67">
        <v>11229.18</v>
      </c>
      <c r="AF267" s="67">
        <v>1407.03</v>
      </c>
      <c r="AG267" s="67">
        <v>295948.59000000003</v>
      </c>
      <c r="AH267">
        <v>593</v>
      </c>
      <c r="AI267" s="67">
        <v>45675</v>
      </c>
      <c r="AJ267" s="67">
        <v>138003.45000000001</v>
      </c>
      <c r="AK267">
        <v>75.25</v>
      </c>
      <c r="AL267">
        <v>41.42</v>
      </c>
      <c r="AM267">
        <v>40.68</v>
      </c>
      <c r="AN267">
        <v>4.8</v>
      </c>
      <c r="AO267">
        <v>0</v>
      </c>
      <c r="AP267">
        <v>0.75260000000000005</v>
      </c>
      <c r="AQ267" s="67">
        <v>1787.76</v>
      </c>
      <c r="AR267" s="67">
        <v>2492.2800000000002</v>
      </c>
      <c r="AS267" s="67">
        <v>6558.52</v>
      </c>
      <c r="AT267">
        <v>686.55</v>
      </c>
      <c r="AU267">
        <v>379.09</v>
      </c>
      <c r="AV267" s="67">
        <v>11904.24</v>
      </c>
      <c r="AW267" s="67">
        <v>1909.76</v>
      </c>
      <c r="AX267">
        <v>0.1615</v>
      </c>
      <c r="AY267" s="67">
        <v>9042.9699999999993</v>
      </c>
      <c r="AZ267">
        <v>0.76449999999999996</v>
      </c>
      <c r="BA267">
        <v>581.9</v>
      </c>
      <c r="BB267">
        <v>4.9200000000000001E-2</v>
      </c>
      <c r="BC267">
        <v>293.91000000000003</v>
      </c>
      <c r="BD267">
        <v>2.4799999999999999E-2</v>
      </c>
      <c r="BE267" s="67">
        <v>11828.54</v>
      </c>
      <c r="BF267">
        <v>660.11</v>
      </c>
      <c r="BG267">
        <v>3.61E-2</v>
      </c>
      <c r="BH267">
        <v>0.60140000000000005</v>
      </c>
      <c r="BI267">
        <v>0.21590000000000001</v>
      </c>
      <c r="BJ267">
        <v>0.12</v>
      </c>
      <c r="BK267">
        <v>3.5200000000000002E-2</v>
      </c>
      <c r="BL267">
        <v>2.7400000000000001E-2</v>
      </c>
    </row>
    <row r="268" spans="1:64" x14ac:dyDescent="0.25">
      <c r="A268" t="s">
        <v>285</v>
      </c>
      <c r="B268">
        <v>50245</v>
      </c>
      <c r="C268">
        <v>36</v>
      </c>
      <c r="D268">
        <v>35.96</v>
      </c>
      <c r="E268" s="67">
        <v>1294.4100000000001</v>
      </c>
      <c r="F268" s="67">
        <v>1390.87</v>
      </c>
      <c r="G268">
        <v>5.4000000000000003E-3</v>
      </c>
      <c r="H268">
        <v>1.4E-3</v>
      </c>
      <c r="I268">
        <v>4.4699999999999997E-2</v>
      </c>
      <c r="J268">
        <v>2.3999999999999998E-3</v>
      </c>
      <c r="K268">
        <v>1.17E-2</v>
      </c>
      <c r="L268">
        <v>0.89239999999999997</v>
      </c>
      <c r="M268">
        <v>4.2000000000000003E-2</v>
      </c>
      <c r="N268">
        <v>0.61109999999999998</v>
      </c>
      <c r="O268">
        <v>0</v>
      </c>
      <c r="P268">
        <v>0.16470000000000001</v>
      </c>
      <c r="Q268" s="67">
        <v>53108.65</v>
      </c>
      <c r="R268">
        <v>0.25469999999999998</v>
      </c>
      <c r="S268">
        <v>0.16980000000000001</v>
      </c>
      <c r="T268">
        <v>0.57550000000000001</v>
      </c>
      <c r="U268">
        <v>18.690000000000001</v>
      </c>
      <c r="V268">
        <v>8.1999999999999993</v>
      </c>
      <c r="W268" s="67">
        <v>73889.509999999995</v>
      </c>
      <c r="X268">
        <v>152.84</v>
      </c>
      <c r="Y268" s="67">
        <v>85956.479999999996</v>
      </c>
      <c r="Z268">
        <v>0.78280000000000005</v>
      </c>
      <c r="AA268">
        <v>0.1414</v>
      </c>
      <c r="AB268">
        <v>7.5800000000000006E-2</v>
      </c>
      <c r="AC268">
        <v>0.2172</v>
      </c>
      <c r="AD268">
        <v>85.96</v>
      </c>
      <c r="AE268" s="67">
        <v>2373.79</v>
      </c>
      <c r="AF268">
        <v>371.32</v>
      </c>
      <c r="AG268" s="67">
        <v>72641.42</v>
      </c>
      <c r="AH268">
        <v>49</v>
      </c>
      <c r="AI268" s="67">
        <v>28495</v>
      </c>
      <c r="AJ268" s="67">
        <v>41546.019999999997</v>
      </c>
      <c r="AK268">
        <v>49.7</v>
      </c>
      <c r="AL268">
        <v>23.62</v>
      </c>
      <c r="AM268">
        <v>37.909999999999997</v>
      </c>
      <c r="AN268">
        <v>4.8</v>
      </c>
      <c r="AO268">
        <v>0</v>
      </c>
      <c r="AP268">
        <v>0.69059999999999999</v>
      </c>
      <c r="AQ268" s="67">
        <v>1124.72</v>
      </c>
      <c r="AR268" s="67">
        <v>1922.13</v>
      </c>
      <c r="AS268" s="67">
        <v>5909.9</v>
      </c>
      <c r="AT268">
        <v>528.85</v>
      </c>
      <c r="AU268">
        <v>152.65</v>
      </c>
      <c r="AV268" s="67">
        <v>9638.24</v>
      </c>
      <c r="AW268" s="67">
        <v>5334.04</v>
      </c>
      <c r="AX268">
        <v>0.59560000000000002</v>
      </c>
      <c r="AY268" s="67">
        <v>1529.49</v>
      </c>
      <c r="AZ268">
        <v>0.17080000000000001</v>
      </c>
      <c r="BA268" s="67">
        <v>1291.76</v>
      </c>
      <c r="BB268">
        <v>0.14419999999999999</v>
      </c>
      <c r="BC268">
        <v>801.11</v>
      </c>
      <c r="BD268">
        <v>8.9399999999999993E-2</v>
      </c>
      <c r="BE268" s="67">
        <v>8956.4</v>
      </c>
      <c r="BF268" s="67">
        <v>5831.89</v>
      </c>
      <c r="BG268">
        <v>2.2806000000000002</v>
      </c>
      <c r="BH268">
        <v>0.54020000000000001</v>
      </c>
      <c r="BI268">
        <v>0.20660000000000001</v>
      </c>
      <c r="BJ268">
        <v>0.1542</v>
      </c>
      <c r="BK268">
        <v>2.92E-2</v>
      </c>
      <c r="BL268">
        <v>6.9800000000000001E-2</v>
      </c>
    </row>
    <row r="269" spans="1:64" x14ac:dyDescent="0.25">
      <c r="A269" t="s">
        <v>286</v>
      </c>
      <c r="B269">
        <v>49866</v>
      </c>
      <c r="C269">
        <v>27</v>
      </c>
      <c r="D269">
        <v>132.19</v>
      </c>
      <c r="E269" s="67">
        <v>3569.17</v>
      </c>
      <c r="F269" s="67">
        <v>3455</v>
      </c>
      <c r="G269">
        <v>4.3E-3</v>
      </c>
      <c r="H269">
        <v>5.9999999999999995E-4</v>
      </c>
      <c r="I269">
        <v>2.0999999999999999E-3</v>
      </c>
      <c r="J269">
        <v>1.5E-3</v>
      </c>
      <c r="K269">
        <v>1.6899999999999998E-2</v>
      </c>
      <c r="L269">
        <v>0.95220000000000005</v>
      </c>
      <c r="M269">
        <v>2.2499999999999999E-2</v>
      </c>
      <c r="N269">
        <v>0.18809999999999999</v>
      </c>
      <c r="O269">
        <v>9.4000000000000004E-3</v>
      </c>
      <c r="P269">
        <v>0.11899999999999999</v>
      </c>
      <c r="Q269" s="67">
        <v>53966.23</v>
      </c>
      <c r="R269">
        <v>0.25629999999999997</v>
      </c>
      <c r="S269">
        <v>0.2261</v>
      </c>
      <c r="T269">
        <v>0.51759999999999995</v>
      </c>
      <c r="U269">
        <v>19.59</v>
      </c>
      <c r="V269">
        <v>17</v>
      </c>
      <c r="W269" s="67">
        <v>87678.18</v>
      </c>
      <c r="X269">
        <v>209.85</v>
      </c>
      <c r="Y269" s="67">
        <v>109931.51</v>
      </c>
      <c r="Z269">
        <v>0.85980000000000001</v>
      </c>
      <c r="AA269">
        <v>0.12479999999999999</v>
      </c>
      <c r="AB269">
        <v>1.55E-2</v>
      </c>
      <c r="AC269">
        <v>0.14019999999999999</v>
      </c>
      <c r="AD269">
        <v>109.93</v>
      </c>
      <c r="AE269" s="67">
        <v>4063.44</v>
      </c>
      <c r="AF269">
        <v>628.87</v>
      </c>
      <c r="AG269" s="67">
        <v>120765.55</v>
      </c>
      <c r="AH269">
        <v>276</v>
      </c>
      <c r="AI269" s="67">
        <v>38585</v>
      </c>
      <c r="AJ269" s="67">
        <v>60563.03</v>
      </c>
      <c r="AK269">
        <v>66.599999999999994</v>
      </c>
      <c r="AL269">
        <v>36.130000000000003</v>
      </c>
      <c r="AM269">
        <v>39.01</v>
      </c>
      <c r="AN269">
        <v>5.8</v>
      </c>
      <c r="AO269">
        <v>0</v>
      </c>
      <c r="AP269">
        <v>0.79359999999999997</v>
      </c>
      <c r="AQ269">
        <v>870.71</v>
      </c>
      <c r="AR269" s="67">
        <v>1578.49</v>
      </c>
      <c r="AS269" s="67">
        <v>5043.13</v>
      </c>
      <c r="AT269">
        <v>366.76</v>
      </c>
      <c r="AU269">
        <v>340.65</v>
      </c>
      <c r="AV269" s="67">
        <v>8199.73</v>
      </c>
      <c r="AW269" s="67">
        <v>4299.55</v>
      </c>
      <c r="AX269">
        <v>0.51859999999999995</v>
      </c>
      <c r="AY269" s="67">
        <v>3235.3</v>
      </c>
      <c r="AZ269">
        <v>0.39019999999999999</v>
      </c>
      <c r="BA269">
        <v>378.76</v>
      </c>
      <c r="BB269">
        <v>4.5699999999999998E-2</v>
      </c>
      <c r="BC269">
        <v>377.44</v>
      </c>
      <c r="BD269">
        <v>4.5499999999999999E-2</v>
      </c>
      <c r="BE269" s="67">
        <v>8291.0499999999993</v>
      </c>
      <c r="BF269" s="67">
        <v>3654.58</v>
      </c>
      <c r="BG269">
        <v>0.77600000000000002</v>
      </c>
      <c r="BH269">
        <v>0.59740000000000004</v>
      </c>
      <c r="BI269">
        <v>0.23200000000000001</v>
      </c>
      <c r="BJ269">
        <v>0.13089999999999999</v>
      </c>
      <c r="BK269">
        <v>2.4199999999999999E-2</v>
      </c>
      <c r="BL269">
        <v>1.5599999999999999E-2</v>
      </c>
    </row>
    <row r="270" spans="1:64" x14ac:dyDescent="0.25">
      <c r="A270" t="s">
        <v>287</v>
      </c>
      <c r="B270">
        <v>50690</v>
      </c>
      <c r="C270">
        <v>37</v>
      </c>
      <c r="D270">
        <v>45.19</v>
      </c>
      <c r="E270" s="67">
        <v>1672</v>
      </c>
      <c r="F270" s="67">
        <v>1568.86</v>
      </c>
      <c r="G270">
        <v>4.5999999999999999E-3</v>
      </c>
      <c r="H270">
        <v>1.2999999999999999E-3</v>
      </c>
      <c r="I270">
        <v>1.49E-2</v>
      </c>
      <c r="J270">
        <v>0</v>
      </c>
      <c r="K270">
        <v>0.10290000000000001</v>
      </c>
      <c r="L270">
        <v>0.83730000000000004</v>
      </c>
      <c r="M270">
        <v>3.9E-2</v>
      </c>
      <c r="N270">
        <v>0.37859999999999999</v>
      </c>
      <c r="O270">
        <v>5.8999999999999999E-3</v>
      </c>
      <c r="P270">
        <v>0.13070000000000001</v>
      </c>
      <c r="Q270" s="67">
        <v>50847.99</v>
      </c>
      <c r="R270">
        <v>0.31619999999999998</v>
      </c>
      <c r="S270">
        <v>0.24790000000000001</v>
      </c>
      <c r="T270">
        <v>0.43590000000000001</v>
      </c>
      <c r="U270">
        <v>17.53</v>
      </c>
      <c r="V270">
        <v>12</v>
      </c>
      <c r="W270" s="67">
        <v>70334.92</v>
      </c>
      <c r="X270">
        <v>130.94</v>
      </c>
      <c r="Y270" s="67">
        <v>133752.15</v>
      </c>
      <c r="Z270">
        <v>0.68659999999999999</v>
      </c>
      <c r="AA270">
        <v>0.25390000000000001</v>
      </c>
      <c r="AB270">
        <v>5.9499999999999997E-2</v>
      </c>
      <c r="AC270">
        <v>0.31340000000000001</v>
      </c>
      <c r="AD270">
        <v>133.75</v>
      </c>
      <c r="AE270" s="67">
        <v>5275.24</v>
      </c>
      <c r="AF270">
        <v>618.5</v>
      </c>
      <c r="AG270" s="67">
        <v>144921.18</v>
      </c>
      <c r="AH270">
        <v>395</v>
      </c>
      <c r="AI270" s="67">
        <v>33879</v>
      </c>
      <c r="AJ270" s="67">
        <v>49082.96</v>
      </c>
      <c r="AK270">
        <v>59.64</v>
      </c>
      <c r="AL270">
        <v>37.03</v>
      </c>
      <c r="AM270">
        <v>41.21</v>
      </c>
      <c r="AN270">
        <v>4.7</v>
      </c>
      <c r="AO270">
        <v>0</v>
      </c>
      <c r="AP270">
        <v>0.92220000000000002</v>
      </c>
      <c r="AQ270" s="67">
        <v>1330.33</v>
      </c>
      <c r="AR270" s="67">
        <v>1989.81</v>
      </c>
      <c r="AS270" s="67">
        <v>5160.03</v>
      </c>
      <c r="AT270">
        <v>263.67</v>
      </c>
      <c r="AU270">
        <v>-60.37</v>
      </c>
      <c r="AV270" s="67">
        <v>8683.4599999999991</v>
      </c>
      <c r="AW270" s="67">
        <v>4130.6400000000003</v>
      </c>
      <c r="AX270">
        <v>0.40210000000000001</v>
      </c>
      <c r="AY270" s="67">
        <v>4630.72</v>
      </c>
      <c r="AZ270">
        <v>0.45069999999999999</v>
      </c>
      <c r="BA270" s="67">
        <v>1010.54</v>
      </c>
      <c r="BB270">
        <v>9.8400000000000001E-2</v>
      </c>
      <c r="BC270">
        <v>501.61</v>
      </c>
      <c r="BD270">
        <v>4.8800000000000003E-2</v>
      </c>
      <c r="BE270" s="67">
        <v>10273.52</v>
      </c>
      <c r="BF270" s="67">
        <v>1479.61</v>
      </c>
      <c r="BG270">
        <v>0.3569</v>
      </c>
      <c r="BH270">
        <v>0.51200000000000001</v>
      </c>
      <c r="BI270">
        <v>0.2185</v>
      </c>
      <c r="BJ270">
        <v>0.22090000000000001</v>
      </c>
      <c r="BK270">
        <v>3.09E-2</v>
      </c>
      <c r="BL270">
        <v>1.77E-2</v>
      </c>
    </row>
    <row r="271" spans="1:64" x14ac:dyDescent="0.25">
      <c r="A271" t="s">
        <v>288</v>
      </c>
      <c r="B271">
        <v>50187</v>
      </c>
      <c r="C271">
        <v>28</v>
      </c>
      <c r="D271">
        <v>67.16</v>
      </c>
      <c r="E271" s="67">
        <v>1880.38</v>
      </c>
      <c r="F271" s="67">
        <v>1813.28</v>
      </c>
      <c r="G271">
        <v>1.29E-2</v>
      </c>
      <c r="H271">
        <v>5.9999999999999995E-4</v>
      </c>
      <c r="I271">
        <v>8.9999999999999993E-3</v>
      </c>
      <c r="J271">
        <v>2.2000000000000001E-3</v>
      </c>
      <c r="K271">
        <v>1.21E-2</v>
      </c>
      <c r="L271">
        <v>0.93810000000000004</v>
      </c>
      <c r="M271">
        <v>2.5100000000000001E-2</v>
      </c>
      <c r="N271">
        <v>0.28110000000000002</v>
      </c>
      <c r="O271">
        <v>3.3E-3</v>
      </c>
      <c r="P271">
        <v>0.11799999999999999</v>
      </c>
      <c r="Q271" s="67">
        <v>50569.71</v>
      </c>
      <c r="R271">
        <v>0.21299999999999999</v>
      </c>
      <c r="S271">
        <v>0.21299999999999999</v>
      </c>
      <c r="T271">
        <v>0.57410000000000005</v>
      </c>
      <c r="U271">
        <v>20.07</v>
      </c>
      <c r="V271">
        <v>7.26</v>
      </c>
      <c r="W271" s="67">
        <v>77150.45</v>
      </c>
      <c r="X271">
        <v>251.69</v>
      </c>
      <c r="Y271" s="67">
        <v>140185.87</v>
      </c>
      <c r="Z271">
        <v>0.76680000000000004</v>
      </c>
      <c r="AA271">
        <v>0.2029</v>
      </c>
      <c r="AB271">
        <v>3.04E-2</v>
      </c>
      <c r="AC271">
        <v>0.23319999999999999</v>
      </c>
      <c r="AD271">
        <v>140.19</v>
      </c>
      <c r="AE271" s="67">
        <v>4732.37</v>
      </c>
      <c r="AF271">
        <v>630.78</v>
      </c>
      <c r="AG271" s="67">
        <v>151550.82999999999</v>
      </c>
      <c r="AH271">
        <v>418</v>
      </c>
      <c r="AI271" s="67">
        <v>34292</v>
      </c>
      <c r="AJ271" s="67">
        <v>54188.91</v>
      </c>
      <c r="AK271">
        <v>46.35</v>
      </c>
      <c r="AL271">
        <v>33.31</v>
      </c>
      <c r="AM271">
        <v>33.57</v>
      </c>
      <c r="AN271">
        <v>5.3</v>
      </c>
      <c r="AO271">
        <v>0</v>
      </c>
      <c r="AP271">
        <v>0.80120000000000002</v>
      </c>
      <c r="AQ271" s="67">
        <v>1177.25</v>
      </c>
      <c r="AR271" s="67">
        <v>1814.43</v>
      </c>
      <c r="AS271" s="67">
        <v>5109.12</v>
      </c>
      <c r="AT271">
        <v>495.71</v>
      </c>
      <c r="AU271">
        <v>237.53</v>
      </c>
      <c r="AV271" s="67">
        <v>8834.0300000000007</v>
      </c>
      <c r="AW271" s="67">
        <v>3991.03</v>
      </c>
      <c r="AX271">
        <v>0.4551</v>
      </c>
      <c r="AY271" s="67">
        <v>3615.72</v>
      </c>
      <c r="AZ271">
        <v>0.4123</v>
      </c>
      <c r="BA271">
        <v>646</v>
      </c>
      <c r="BB271">
        <v>7.3700000000000002E-2</v>
      </c>
      <c r="BC271">
        <v>516.58000000000004</v>
      </c>
      <c r="BD271">
        <v>5.8900000000000001E-2</v>
      </c>
      <c r="BE271" s="67">
        <v>8769.33</v>
      </c>
      <c r="BF271" s="67">
        <v>3122.53</v>
      </c>
      <c r="BG271">
        <v>0.59</v>
      </c>
      <c r="BH271">
        <v>0.56200000000000006</v>
      </c>
      <c r="BI271">
        <v>0.23369999999999999</v>
      </c>
      <c r="BJ271">
        <v>0.1389</v>
      </c>
      <c r="BK271">
        <v>4.7399999999999998E-2</v>
      </c>
      <c r="BL271">
        <v>1.7999999999999999E-2</v>
      </c>
    </row>
    <row r="272" spans="1:64" x14ac:dyDescent="0.25">
      <c r="A272" t="s">
        <v>289</v>
      </c>
      <c r="B272">
        <v>44198</v>
      </c>
      <c r="C272">
        <v>6</v>
      </c>
      <c r="D272">
        <v>950.77</v>
      </c>
      <c r="E272" s="67">
        <v>5704.6</v>
      </c>
      <c r="F272" s="67">
        <v>5191.87</v>
      </c>
      <c r="G272">
        <v>4.9200000000000001E-2</v>
      </c>
      <c r="H272">
        <v>5.9999999999999995E-4</v>
      </c>
      <c r="I272">
        <v>8.5400000000000004E-2</v>
      </c>
      <c r="J272">
        <v>6.9999999999999999E-4</v>
      </c>
      <c r="K272">
        <v>6.4299999999999996E-2</v>
      </c>
      <c r="L272">
        <v>0.73360000000000003</v>
      </c>
      <c r="M272">
        <v>6.6199999999999995E-2</v>
      </c>
      <c r="N272">
        <v>0.4798</v>
      </c>
      <c r="O272">
        <v>9.3399999999999997E-2</v>
      </c>
      <c r="P272">
        <v>0.1215</v>
      </c>
      <c r="Q272" s="67">
        <v>66829.2</v>
      </c>
      <c r="R272">
        <v>0.27060000000000001</v>
      </c>
      <c r="S272">
        <v>0.183</v>
      </c>
      <c r="T272">
        <v>0.5464</v>
      </c>
      <c r="U272">
        <v>18</v>
      </c>
      <c r="V272">
        <v>44.44</v>
      </c>
      <c r="W272" s="67">
        <v>95722.16</v>
      </c>
      <c r="X272">
        <v>128.37</v>
      </c>
      <c r="Y272" s="67">
        <v>149452.57999999999</v>
      </c>
      <c r="Z272">
        <v>0.80100000000000005</v>
      </c>
      <c r="AA272">
        <v>0.1812</v>
      </c>
      <c r="AB272">
        <v>1.78E-2</v>
      </c>
      <c r="AC272">
        <v>0.19900000000000001</v>
      </c>
      <c r="AD272">
        <v>149.44999999999999</v>
      </c>
      <c r="AE272" s="67">
        <v>8318.39</v>
      </c>
      <c r="AF272" s="67">
        <v>1054.69</v>
      </c>
      <c r="AG272" s="67">
        <v>155283.37</v>
      </c>
      <c r="AH272">
        <v>433</v>
      </c>
      <c r="AI272" s="67">
        <v>32741</v>
      </c>
      <c r="AJ272" s="67">
        <v>50335.28</v>
      </c>
      <c r="AK272">
        <v>108.73</v>
      </c>
      <c r="AL272">
        <v>52.04</v>
      </c>
      <c r="AM272">
        <v>66.42</v>
      </c>
      <c r="AN272">
        <v>5.03</v>
      </c>
      <c r="AO272">
        <v>0</v>
      </c>
      <c r="AP272">
        <v>1.1045</v>
      </c>
      <c r="AQ272" s="67">
        <v>1387.33</v>
      </c>
      <c r="AR272" s="67">
        <v>1671.35</v>
      </c>
      <c r="AS272" s="67">
        <v>8718.17</v>
      </c>
      <c r="AT272">
        <v>717.59</v>
      </c>
      <c r="AU272">
        <v>556.37</v>
      </c>
      <c r="AV272" s="67">
        <v>13050.81</v>
      </c>
      <c r="AW272" s="67">
        <v>3833.89</v>
      </c>
      <c r="AX272">
        <v>0.31180000000000002</v>
      </c>
      <c r="AY272" s="67">
        <v>6529.85</v>
      </c>
      <c r="AZ272">
        <v>0.53110000000000002</v>
      </c>
      <c r="BA272" s="67">
        <v>1050.06</v>
      </c>
      <c r="BB272">
        <v>8.5400000000000004E-2</v>
      </c>
      <c r="BC272">
        <v>881.77</v>
      </c>
      <c r="BD272">
        <v>7.17E-2</v>
      </c>
      <c r="BE272" s="67">
        <v>12295.57</v>
      </c>
      <c r="BF272" s="67">
        <v>2760.65</v>
      </c>
      <c r="BG272">
        <v>0.43059999999999998</v>
      </c>
      <c r="BH272">
        <v>0.62160000000000004</v>
      </c>
      <c r="BI272">
        <v>0.19850000000000001</v>
      </c>
      <c r="BJ272">
        <v>0.14369999999999999</v>
      </c>
      <c r="BK272">
        <v>1.8700000000000001E-2</v>
      </c>
      <c r="BL272">
        <v>1.7500000000000002E-2</v>
      </c>
    </row>
    <row r="273" spans="1:64" x14ac:dyDescent="0.25">
      <c r="A273" t="s">
        <v>290</v>
      </c>
      <c r="B273">
        <v>47993</v>
      </c>
      <c r="C273">
        <v>85</v>
      </c>
      <c r="D273">
        <v>23.78</v>
      </c>
      <c r="E273" s="67">
        <v>2021.2</v>
      </c>
      <c r="F273" s="67">
        <v>1941.33</v>
      </c>
      <c r="G273">
        <v>4.0000000000000001E-3</v>
      </c>
      <c r="H273">
        <v>0</v>
      </c>
      <c r="I273">
        <v>4.1000000000000003E-3</v>
      </c>
      <c r="J273">
        <v>2.0999999999999999E-3</v>
      </c>
      <c r="K273">
        <v>1.8599999999999998E-2</v>
      </c>
      <c r="L273">
        <v>0.94620000000000004</v>
      </c>
      <c r="M273">
        <v>2.4899999999999999E-2</v>
      </c>
      <c r="N273">
        <v>0.51029999999999998</v>
      </c>
      <c r="O273">
        <v>5.0000000000000001E-4</v>
      </c>
      <c r="P273">
        <v>0.15509999999999999</v>
      </c>
      <c r="Q273" s="67">
        <v>47455.26</v>
      </c>
      <c r="R273">
        <v>0.21909999999999999</v>
      </c>
      <c r="S273">
        <v>0.18540000000000001</v>
      </c>
      <c r="T273">
        <v>0.59550000000000003</v>
      </c>
      <c r="U273">
        <v>15.9</v>
      </c>
      <c r="V273">
        <v>15.82</v>
      </c>
      <c r="W273" s="67">
        <v>76286.179999999993</v>
      </c>
      <c r="X273">
        <v>124.39</v>
      </c>
      <c r="Y273" s="67">
        <v>202881.78</v>
      </c>
      <c r="Z273">
        <v>0.69230000000000003</v>
      </c>
      <c r="AA273">
        <v>0.25490000000000002</v>
      </c>
      <c r="AB273">
        <v>5.28E-2</v>
      </c>
      <c r="AC273">
        <v>0.30769999999999997</v>
      </c>
      <c r="AD273">
        <v>202.88</v>
      </c>
      <c r="AE273" s="67">
        <v>7623.89</v>
      </c>
      <c r="AF273">
        <v>741.24</v>
      </c>
      <c r="AG273" s="67">
        <v>186572.04</v>
      </c>
      <c r="AH273">
        <v>504</v>
      </c>
      <c r="AI273" s="67">
        <v>32910</v>
      </c>
      <c r="AJ273" s="67">
        <v>54571.86</v>
      </c>
      <c r="AK273">
        <v>54.89</v>
      </c>
      <c r="AL273">
        <v>36.18</v>
      </c>
      <c r="AM273">
        <v>37.79</v>
      </c>
      <c r="AN273">
        <v>4.5999999999999996</v>
      </c>
      <c r="AO273">
        <v>0</v>
      </c>
      <c r="AP273">
        <v>1.3593</v>
      </c>
      <c r="AQ273" s="67">
        <v>1492.17</v>
      </c>
      <c r="AR273" s="67">
        <v>2465.71</v>
      </c>
      <c r="AS273" s="67">
        <v>5675.94</v>
      </c>
      <c r="AT273">
        <v>797.34</v>
      </c>
      <c r="AU273">
        <v>189.18</v>
      </c>
      <c r="AV273" s="67">
        <v>10620.35</v>
      </c>
      <c r="AW273" s="67">
        <v>3980.38</v>
      </c>
      <c r="AX273">
        <v>0.35470000000000002</v>
      </c>
      <c r="AY273" s="67">
        <v>5798.21</v>
      </c>
      <c r="AZ273">
        <v>0.51670000000000005</v>
      </c>
      <c r="BA273">
        <v>715.32</v>
      </c>
      <c r="BB273">
        <v>6.3700000000000007E-2</v>
      </c>
      <c r="BC273">
        <v>727.18</v>
      </c>
      <c r="BD273">
        <v>6.4799999999999996E-2</v>
      </c>
      <c r="BE273" s="67">
        <v>11221.09</v>
      </c>
      <c r="BF273" s="67">
        <v>1908.27</v>
      </c>
      <c r="BG273">
        <v>0.38269999999999998</v>
      </c>
      <c r="BH273">
        <v>0.58560000000000001</v>
      </c>
      <c r="BI273">
        <v>0.20899999999999999</v>
      </c>
      <c r="BJ273">
        <v>0.14449999999999999</v>
      </c>
      <c r="BK273">
        <v>2.98E-2</v>
      </c>
      <c r="BL273">
        <v>3.1199999999999999E-2</v>
      </c>
    </row>
    <row r="274" spans="1:64" x14ac:dyDescent="0.25">
      <c r="A274" t="s">
        <v>291</v>
      </c>
      <c r="B274">
        <v>46110</v>
      </c>
      <c r="C274">
        <v>63</v>
      </c>
      <c r="D274">
        <v>259.92</v>
      </c>
      <c r="E274" s="67">
        <v>16374.97</v>
      </c>
      <c r="F274" s="67">
        <v>15946.92</v>
      </c>
      <c r="G274">
        <v>0.06</v>
      </c>
      <c r="H274">
        <v>8.0000000000000004E-4</v>
      </c>
      <c r="I274">
        <v>0.1013</v>
      </c>
      <c r="J274">
        <v>1.1999999999999999E-3</v>
      </c>
      <c r="K274">
        <v>5.5500000000000001E-2</v>
      </c>
      <c r="L274">
        <v>0.73580000000000001</v>
      </c>
      <c r="M274">
        <v>4.53E-2</v>
      </c>
      <c r="N274">
        <v>0.19700000000000001</v>
      </c>
      <c r="O274">
        <v>5.3499999999999999E-2</v>
      </c>
      <c r="P274">
        <v>0.1066</v>
      </c>
      <c r="Q274" s="67">
        <v>63349.45</v>
      </c>
      <c r="R274">
        <v>0.1009</v>
      </c>
      <c r="S274">
        <v>0.20050000000000001</v>
      </c>
      <c r="T274">
        <v>0.6986</v>
      </c>
      <c r="U274">
        <v>20.63</v>
      </c>
      <c r="V274">
        <v>67.5</v>
      </c>
      <c r="W274" s="67">
        <v>85226.71</v>
      </c>
      <c r="X274">
        <v>234.93</v>
      </c>
      <c r="Y274" s="67">
        <v>154345.04</v>
      </c>
      <c r="Z274">
        <v>0.76480000000000004</v>
      </c>
      <c r="AA274">
        <v>0.2039</v>
      </c>
      <c r="AB274">
        <v>3.1399999999999997E-2</v>
      </c>
      <c r="AC274">
        <v>0.23519999999999999</v>
      </c>
      <c r="AD274">
        <v>154.35</v>
      </c>
      <c r="AE274" s="67">
        <v>6322.51</v>
      </c>
      <c r="AF274">
        <v>682.04</v>
      </c>
      <c r="AG274" s="67">
        <v>178815.97</v>
      </c>
      <c r="AH274">
        <v>485</v>
      </c>
      <c r="AI274" s="67">
        <v>52867</v>
      </c>
      <c r="AJ274" s="67">
        <v>87391.35</v>
      </c>
      <c r="AK274">
        <v>66.069999999999993</v>
      </c>
      <c r="AL274">
        <v>38.94</v>
      </c>
      <c r="AM274">
        <v>44.68</v>
      </c>
      <c r="AN274">
        <v>6.49</v>
      </c>
      <c r="AO274">
        <v>0</v>
      </c>
      <c r="AP274">
        <v>0.497</v>
      </c>
      <c r="AQ274" s="67">
        <v>1168.8</v>
      </c>
      <c r="AR274" s="67">
        <v>2065.04</v>
      </c>
      <c r="AS274" s="67">
        <v>5836.18</v>
      </c>
      <c r="AT274">
        <v>647.83000000000004</v>
      </c>
      <c r="AU274">
        <v>156.22</v>
      </c>
      <c r="AV274" s="67">
        <v>9874.07</v>
      </c>
      <c r="AW274" s="67">
        <v>3311.76</v>
      </c>
      <c r="AX274">
        <v>0.34710000000000002</v>
      </c>
      <c r="AY274" s="67">
        <v>4635.8900000000003</v>
      </c>
      <c r="AZ274">
        <v>0.4859</v>
      </c>
      <c r="BA274" s="67">
        <v>1184.57</v>
      </c>
      <c r="BB274">
        <v>0.1242</v>
      </c>
      <c r="BC274">
        <v>408.54</v>
      </c>
      <c r="BD274">
        <v>4.2799999999999998E-2</v>
      </c>
      <c r="BE274" s="67">
        <v>9540.75</v>
      </c>
      <c r="BF274" s="67">
        <v>2578.5500000000002</v>
      </c>
      <c r="BG274">
        <v>0.31140000000000001</v>
      </c>
      <c r="BH274">
        <v>0.56669999999999998</v>
      </c>
      <c r="BI274">
        <v>0.1913</v>
      </c>
      <c r="BJ274">
        <v>0.2011</v>
      </c>
      <c r="BK274">
        <v>2.9100000000000001E-2</v>
      </c>
      <c r="BL274">
        <v>1.18E-2</v>
      </c>
    </row>
    <row r="275" spans="1:64" x14ac:dyDescent="0.25">
      <c r="A275" t="s">
        <v>292</v>
      </c>
      <c r="B275">
        <v>49569</v>
      </c>
      <c r="C275">
        <v>127</v>
      </c>
      <c r="D275">
        <v>8.6300000000000008</v>
      </c>
      <c r="E275" s="67">
        <v>1095.55</v>
      </c>
      <c r="F275" s="67">
        <v>1059</v>
      </c>
      <c r="G275">
        <v>2.8E-3</v>
      </c>
      <c r="H275">
        <v>0</v>
      </c>
      <c r="I275">
        <v>1.9E-3</v>
      </c>
      <c r="J275">
        <v>8.9999999999999998E-4</v>
      </c>
      <c r="K275">
        <v>4.53E-2</v>
      </c>
      <c r="L275">
        <v>0.93189999999999995</v>
      </c>
      <c r="M275">
        <v>1.72E-2</v>
      </c>
      <c r="N275">
        <v>0.34660000000000002</v>
      </c>
      <c r="O275">
        <v>2.8E-3</v>
      </c>
      <c r="P275">
        <v>0.14349999999999999</v>
      </c>
      <c r="Q275" s="67">
        <v>42998.36</v>
      </c>
      <c r="R275">
        <v>0.28070000000000001</v>
      </c>
      <c r="S275">
        <v>8.77E-2</v>
      </c>
      <c r="T275">
        <v>0.63160000000000005</v>
      </c>
      <c r="U275">
        <v>15.31</v>
      </c>
      <c r="V275">
        <v>6.1</v>
      </c>
      <c r="W275" s="67">
        <v>69304.429999999993</v>
      </c>
      <c r="X275">
        <v>170.92</v>
      </c>
      <c r="Y275" s="67">
        <v>135061.70000000001</v>
      </c>
      <c r="Z275">
        <v>0.86070000000000002</v>
      </c>
      <c r="AA275">
        <v>9.2299999999999993E-2</v>
      </c>
      <c r="AB275">
        <v>4.7E-2</v>
      </c>
      <c r="AC275">
        <v>0.13930000000000001</v>
      </c>
      <c r="AD275">
        <v>135.06</v>
      </c>
      <c r="AE275" s="67">
        <v>3078.77</v>
      </c>
      <c r="AF275">
        <v>453.69</v>
      </c>
      <c r="AG275" s="67">
        <v>132333.51</v>
      </c>
      <c r="AH275">
        <v>330</v>
      </c>
      <c r="AI275" s="67">
        <v>33191</v>
      </c>
      <c r="AJ275" s="67">
        <v>45466</v>
      </c>
      <c r="AK275">
        <v>38</v>
      </c>
      <c r="AL275">
        <v>21.61</v>
      </c>
      <c r="AM275">
        <v>26.14</v>
      </c>
      <c r="AN275">
        <v>4.5999999999999996</v>
      </c>
      <c r="AO275" s="67">
        <v>1920.73</v>
      </c>
      <c r="AP275">
        <v>1.6178999999999999</v>
      </c>
      <c r="AQ275" s="67">
        <v>1550.53</v>
      </c>
      <c r="AR275" s="67">
        <v>2340.96</v>
      </c>
      <c r="AS275" s="67">
        <v>5516.71</v>
      </c>
      <c r="AT275" s="67">
        <v>1013.07</v>
      </c>
      <c r="AU275">
        <v>243.1</v>
      </c>
      <c r="AV275" s="67">
        <v>10664.33</v>
      </c>
      <c r="AW275" s="67">
        <v>5102.88</v>
      </c>
      <c r="AX275">
        <v>0.44929999999999998</v>
      </c>
      <c r="AY275" s="67">
        <v>4296.51</v>
      </c>
      <c r="AZ275">
        <v>0.37830000000000003</v>
      </c>
      <c r="BA275" s="67">
        <v>1038.3</v>
      </c>
      <c r="BB275">
        <v>9.1399999999999995E-2</v>
      </c>
      <c r="BC275">
        <v>920.64</v>
      </c>
      <c r="BD275">
        <v>8.1100000000000005E-2</v>
      </c>
      <c r="BE275" s="67">
        <v>11358.33</v>
      </c>
      <c r="BF275" s="67">
        <v>4417.1499999999996</v>
      </c>
      <c r="BG275">
        <v>1.3007</v>
      </c>
      <c r="BH275">
        <v>0.47270000000000001</v>
      </c>
      <c r="BI275">
        <v>0.2349</v>
      </c>
      <c r="BJ275">
        <v>0.1981</v>
      </c>
      <c r="BK275">
        <v>4.6399999999999997E-2</v>
      </c>
      <c r="BL275">
        <v>4.7899999999999998E-2</v>
      </c>
    </row>
    <row r="276" spans="1:64" x14ac:dyDescent="0.25">
      <c r="A276" t="s">
        <v>293</v>
      </c>
      <c r="B276">
        <v>44206</v>
      </c>
      <c r="C276">
        <v>57</v>
      </c>
      <c r="D276">
        <v>116.42</v>
      </c>
      <c r="E276" s="67">
        <v>6635.96</v>
      </c>
      <c r="F276" s="67">
        <v>6060.36</v>
      </c>
      <c r="G276">
        <v>4.5999999999999999E-3</v>
      </c>
      <c r="H276">
        <v>8.9999999999999998E-4</v>
      </c>
      <c r="I276">
        <v>1.7500000000000002E-2</v>
      </c>
      <c r="J276">
        <v>1.6999999999999999E-3</v>
      </c>
      <c r="K276">
        <v>1.2800000000000001E-2</v>
      </c>
      <c r="L276">
        <v>0.93789999999999996</v>
      </c>
      <c r="M276">
        <v>2.46E-2</v>
      </c>
      <c r="N276">
        <v>0.5534</v>
      </c>
      <c r="O276">
        <v>1.8E-3</v>
      </c>
      <c r="P276">
        <v>0.14979999999999999</v>
      </c>
      <c r="Q276" s="67">
        <v>56656.75</v>
      </c>
      <c r="R276">
        <v>0.3503</v>
      </c>
      <c r="S276">
        <v>0.1497</v>
      </c>
      <c r="T276">
        <v>0.5</v>
      </c>
      <c r="U276">
        <v>21.78</v>
      </c>
      <c r="V276">
        <v>34</v>
      </c>
      <c r="W276" s="67">
        <v>91771.24</v>
      </c>
      <c r="X276">
        <v>194.68</v>
      </c>
      <c r="Y276" s="67">
        <v>137931.44</v>
      </c>
      <c r="Z276">
        <v>0.67100000000000004</v>
      </c>
      <c r="AA276">
        <v>0.27550000000000002</v>
      </c>
      <c r="AB276">
        <v>5.3499999999999999E-2</v>
      </c>
      <c r="AC276">
        <v>0.32900000000000001</v>
      </c>
      <c r="AD276">
        <v>137.93</v>
      </c>
      <c r="AE276" s="67">
        <v>3447.73</v>
      </c>
      <c r="AF276">
        <v>396.87</v>
      </c>
      <c r="AG276" s="67">
        <v>135781.20000000001</v>
      </c>
      <c r="AH276">
        <v>351</v>
      </c>
      <c r="AI276" s="67">
        <v>29013</v>
      </c>
      <c r="AJ276" s="67">
        <v>47514.19</v>
      </c>
      <c r="AK276">
        <v>64.599999999999994</v>
      </c>
      <c r="AL276">
        <v>21.9</v>
      </c>
      <c r="AM276">
        <v>24.83</v>
      </c>
      <c r="AN276">
        <v>4</v>
      </c>
      <c r="AO276" s="67">
        <v>1600.08</v>
      </c>
      <c r="AP276">
        <v>1.4018999999999999</v>
      </c>
      <c r="AQ276" s="67">
        <v>1228.23</v>
      </c>
      <c r="AR276" s="67">
        <v>1459.46</v>
      </c>
      <c r="AS276" s="67">
        <v>5875.28</v>
      </c>
      <c r="AT276">
        <v>575.62</v>
      </c>
      <c r="AU276">
        <v>358.2</v>
      </c>
      <c r="AV276" s="67">
        <v>9496.7800000000007</v>
      </c>
      <c r="AW276" s="67">
        <v>3877.91</v>
      </c>
      <c r="AX276">
        <v>0.39340000000000003</v>
      </c>
      <c r="AY276" s="67">
        <v>4570.7</v>
      </c>
      <c r="AZ276">
        <v>0.46360000000000001</v>
      </c>
      <c r="BA276">
        <v>511.22</v>
      </c>
      <c r="BB276">
        <v>5.1900000000000002E-2</v>
      </c>
      <c r="BC276">
        <v>898.76</v>
      </c>
      <c r="BD276">
        <v>9.1200000000000003E-2</v>
      </c>
      <c r="BE276" s="67">
        <v>9858.59</v>
      </c>
      <c r="BF276" s="67">
        <v>2653.19</v>
      </c>
      <c r="BG276">
        <v>0.71009999999999995</v>
      </c>
      <c r="BH276">
        <v>0.53820000000000001</v>
      </c>
      <c r="BI276">
        <v>0.19339999999999999</v>
      </c>
      <c r="BJ276">
        <v>0.18579999999999999</v>
      </c>
      <c r="BK276">
        <v>6.93E-2</v>
      </c>
      <c r="BL276">
        <v>1.3299999999999999E-2</v>
      </c>
    </row>
    <row r="277" spans="1:64" x14ac:dyDescent="0.25">
      <c r="A277" t="s">
        <v>294</v>
      </c>
      <c r="B277">
        <v>44214</v>
      </c>
      <c r="C277">
        <v>79</v>
      </c>
      <c r="D277">
        <v>72.430000000000007</v>
      </c>
      <c r="E277" s="67">
        <v>5721.89</v>
      </c>
      <c r="F277" s="67">
        <v>5447.09</v>
      </c>
      <c r="G277">
        <v>9.2999999999999992E-3</v>
      </c>
      <c r="H277">
        <v>2.0000000000000001E-4</v>
      </c>
      <c r="I277">
        <v>1.67E-2</v>
      </c>
      <c r="J277">
        <v>1.1000000000000001E-3</v>
      </c>
      <c r="K277">
        <v>5.3900000000000003E-2</v>
      </c>
      <c r="L277">
        <v>0.88060000000000005</v>
      </c>
      <c r="M277">
        <v>3.8199999999999998E-2</v>
      </c>
      <c r="N277">
        <v>0.2409</v>
      </c>
      <c r="O277">
        <v>2.1600000000000001E-2</v>
      </c>
      <c r="P277">
        <v>0.1164</v>
      </c>
      <c r="Q277" s="67">
        <v>53952.79</v>
      </c>
      <c r="R277">
        <v>0.29509999999999997</v>
      </c>
      <c r="S277">
        <v>0.20830000000000001</v>
      </c>
      <c r="T277">
        <v>0.4965</v>
      </c>
      <c r="U277">
        <v>22.23</v>
      </c>
      <c r="V277">
        <v>32.200000000000003</v>
      </c>
      <c r="W277" s="67">
        <v>72866.210000000006</v>
      </c>
      <c r="X277">
        <v>172.57</v>
      </c>
      <c r="Y277" s="67">
        <v>136449.56</v>
      </c>
      <c r="Z277">
        <v>0.81159999999999999</v>
      </c>
      <c r="AA277">
        <v>0.13450000000000001</v>
      </c>
      <c r="AB277">
        <v>5.3900000000000003E-2</v>
      </c>
      <c r="AC277">
        <v>0.18840000000000001</v>
      </c>
      <c r="AD277">
        <v>136.44999999999999</v>
      </c>
      <c r="AE277" s="67">
        <v>4830.1099999999997</v>
      </c>
      <c r="AF277">
        <v>607.1</v>
      </c>
      <c r="AG277" s="67">
        <v>146846.43</v>
      </c>
      <c r="AH277">
        <v>405</v>
      </c>
      <c r="AI277" s="67">
        <v>39105</v>
      </c>
      <c r="AJ277" s="67">
        <v>63845.82</v>
      </c>
      <c r="AK277">
        <v>58.95</v>
      </c>
      <c r="AL277">
        <v>34.25</v>
      </c>
      <c r="AM277">
        <v>32.86</v>
      </c>
      <c r="AN277">
        <v>4.6100000000000003</v>
      </c>
      <c r="AO277">
        <v>0</v>
      </c>
      <c r="AP277">
        <v>0.82040000000000002</v>
      </c>
      <c r="AQ277">
        <v>896.88</v>
      </c>
      <c r="AR277" s="67">
        <v>1899.82</v>
      </c>
      <c r="AS277" s="67">
        <v>4885.8100000000004</v>
      </c>
      <c r="AT277">
        <v>466.69</v>
      </c>
      <c r="AU277">
        <v>217.75</v>
      </c>
      <c r="AV277" s="67">
        <v>8366.9500000000007</v>
      </c>
      <c r="AW277" s="67">
        <v>3710.84</v>
      </c>
      <c r="AX277">
        <v>0.43880000000000002</v>
      </c>
      <c r="AY277" s="67">
        <v>3879.87</v>
      </c>
      <c r="AZ277">
        <v>0.45879999999999999</v>
      </c>
      <c r="BA277">
        <v>460.92</v>
      </c>
      <c r="BB277">
        <v>5.45E-2</v>
      </c>
      <c r="BC277">
        <v>405.51</v>
      </c>
      <c r="BD277">
        <v>4.7899999999999998E-2</v>
      </c>
      <c r="BE277" s="67">
        <v>8457.1299999999992</v>
      </c>
      <c r="BF277" s="67">
        <v>2913.02</v>
      </c>
      <c r="BG277">
        <v>0.54220000000000002</v>
      </c>
      <c r="BH277">
        <v>0.5575</v>
      </c>
      <c r="BI277">
        <v>0.2437</v>
      </c>
      <c r="BJ277">
        <v>0.15540000000000001</v>
      </c>
      <c r="BK277">
        <v>3.44E-2</v>
      </c>
      <c r="BL277">
        <v>8.8999999999999999E-3</v>
      </c>
    </row>
    <row r="278" spans="1:64" x14ac:dyDescent="0.25">
      <c r="A278" t="s">
        <v>295</v>
      </c>
      <c r="B278">
        <v>47209</v>
      </c>
      <c r="C278">
        <v>50</v>
      </c>
      <c r="D278">
        <v>11.07</v>
      </c>
      <c r="E278">
        <v>553.39</v>
      </c>
      <c r="F278">
        <v>393.91</v>
      </c>
      <c r="G278">
        <v>4.0000000000000002E-4</v>
      </c>
      <c r="H278">
        <v>0</v>
      </c>
      <c r="I278">
        <v>1.1900000000000001E-2</v>
      </c>
      <c r="J278">
        <v>0</v>
      </c>
      <c r="K278">
        <v>5.4000000000000003E-3</v>
      </c>
      <c r="L278">
        <v>0.97750000000000004</v>
      </c>
      <c r="M278">
        <v>4.7999999999999996E-3</v>
      </c>
      <c r="N278">
        <v>0.31979999999999997</v>
      </c>
      <c r="O278">
        <v>0</v>
      </c>
      <c r="P278">
        <v>0.13200000000000001</v>
      </c>
      <c r="Q278" s="67">
        <v>36791.050000000003</v>
      </c>
      <c r="R278">
        <v>0.34329999999999999</v>
      </c>
      <c r="S278">
        <v>0.3881</v>
      </c>
      <c r="T278">
        <v>0.26869999999999999</v>
      </c>
      <c r="U278">
        <v>17.079999999999998</v>
      </c>
      <c r="V278">
        <v>5.19</v>
      </c>
      <c r="W278" s="67">
        <v>56544.32</v>
      </c>
      <c r="X278">
        <v>102.98</v>
      </c>
      <c r="Y278" s="67">
        <v>185310.43</v>
      </c>
      <c r="Z278">
        <v>0.90529999999999999</v>
      </c>
      <c r="AA278">
        <v>6.2799999999999995E-2</v>
      </c>
      <c r="AB278">
        <v>3.1800000000000002E-2</v>
      </c>
      <c r="AC278">
        <v>9.4700000000000006E-2</v>
      </c>
      <c r="AD278">
        <v>185.31</v>
      </c>
      <c r="AE278" s="67">
        <v>4365.22</v>
      </c>
      <c r="AF278">
        <v>496.69</v>
      </c>
      <c r="AG278" s="67">
        <v>180124.79</v>
      </c>
      <c r="AH278">
        <v>486</v>
      </c>
      <c r="AI278" s="67">
        <v>38446</v>
      </c>
      <c r="AJ278" s="67">
        <v>54958.13</v>
      </c>
      <c r="AK278">
        <v>55.01</v>
      </c>
      <c r="AL278">
        <v>22.27</v>
      </c>
      <c r="AM278">
        <v>26.09</v>
      </c>
      <c r="AN278">
        <v>4.5</v>
      </c>
      <c r="AO278" s="67">
        <v>1954.8</v>
      </c>
      <c r="AP278">
        <v>1.2264999999999999</v>
      </c>
      <c r="AQ278" s="67">
        <v>3072.26</v>
      </c>
      <c r="AR278" s="67">
        <v>3245.18</v>
      </c>
      <c r="AS278" s="67">
        <v>6980.84</v>
      </c>
      <c r="AT278">
        <v>351.13</v>
      </c>
      <c r="AU278">
        <v>268.68</v>
      </c>
      <c r="AV278" s="67">
        <v>13917.97</v>
      </c>
      <c r="AW278" s="67">
        <v>6399.82</v>
      </c>
      <c r="AX278">
        <v>0.38900000000000001</v>
      </c>
      <c r="AY278" s="67">
        <v>7773.03</v>
      </c>
      <c r="AZ278">
        <v>0.47249999999999998</v>
      </c>
      <c r="BA278" s="67">
        <v>1412.49</v>
      </c>
      <c r="BB278">
        <v>8.5900000000000004E-2</v>
      </c>
      <c r="BC278">
        <v>866.52</v>
      </c>
      <c r="BD278">
        <v>5.2699999999999997E-2</v>
      </c>
      <c r="BE278" s="67">
        <v>16451.86</v>
      </c>
      <c r="BF278" s="67">
        <v>1860.97</v>
      </c>
      <c r="BG278">
        <v>0.33789999999999998</v>
      </c>
      <c r="BH278">
        <v>0.32469999999999999</v>
      </c>
      <c r="BI278">
        <v>0.1668</v>
      </c>
      <c r="BJ278">
        <v>0.45889999999999997</v>
      </c>
      <c r="BK278">
        <v>2.4E-2</v>
      </c>
      <c r="BL278">
        <v>2.5700000000000001E-2</v>
      </c>
    </row>
    <row r="279" spans="1:64" x14ac:dyDescent="0.25">
      <c r="A279" t="s">
        <v>296</v>
      </c>
      <c r="B279">
        <v>45443</v>
      </c>
      <c r="C279">
        <v>22</v>
      </c>
      <c r="D279">
        <v>35.58</v>
      </c>
      <c r="E279">
        <v>782.76</v>
      </c>
      <c r="F279">
        <v>746.6</v>
      </c>
      <c r="G279">
        <v>1.2999999999999999E-3</v>
      </c>
      <c r="H279">
        <v>0</v>
      </c>
      <c r="I279">
        <v>3.3E-3</v>
      </c>
      <c r="J279">
        <v>0</v>
      </c>
      <c r="K279">
        <v>1.4800000000000001E-2</v>
      </c>
      <c r="L279">
        <v>0.97170000000000001</v>
      </c>
      <c r="M279">
        <v>8.8000000000000005E-3</v>
      </c>
      <c r="N279">
        <v>0.57769999999999999</v>
      </c>
      <c r="O279">
        <v>0</v>
      </c>
      <c r="P279">
        <v>0.2142</v>
      </c>
      <c r="Q279" s="67">
        <v>45765.85</v>
      </c>
      <c r="R279">
        <v>0.3165</v>
      </c>
      <c r="S279">
        <v>0.12659999999999999</v>
      </c>
      <c r="T279">
        <v>0.55700000000000005</v>
      </c>
      <c r="U279">
        <v>14.24</v>
      </c>
      <c r="V279">
        <v>5.3</v>
      </c>
      <c r="W279" s="67">
        <v>51347.09</v>
      </c>
      <c r="X279">
        <v>144.36000000000001</v>
      </c>
      <c r="Y279" s="67">
        <v>95436.32</v>
      </c>
      <c r="Z279">
        <v>0.80330000000000001</v>
      </c>
      <c r="AA279">
        <v>0.1002</v>
      </c>
      <c r="AB279">
        <v>9.6500000000000002E-2</v>
      </c>
      <c r="AC279">
        <v>0.19670000000000001</v>
      </c>
      <c r="AD279">
        <v>95.44</v>
      </c>
      <c r="AE279" s="67">
        <v>2622.82</v>
      </c>
      <c r="AF279">
        <v>436.18</v>
      </c>
      <c r="AG279" s="67">
        <v>86732.39</v>
      </c>
      <c r="AH279">
        <v>92</v>
      </c>
      <c r="AI279" s="67">
        <v>29196</v>
      </c>
      <c r="AJ279" s="67">
        <v>42895.72</v>
      </c>
      <c r="AK279">
        <v>28.2</v>
      </c>
      <c r="AL279">
        <v>27.4</v>
      </c>
      <c r="AM279">
        <v>27.41</v>
      </c>
      <c r="AN279">
        <v>0</v>
      </c>
      <c r="AO279">
        <v>0</v>
      </c>
      <c r="AP279">
        <v>0.82199999999999995</v>
      </c>
      <c r="AQ279" s="67">
        <v>1149.67</v>
      </c>
      <c r="AR279" s="67">
        <v>1851.3</v>
      </c>
      <c r="AS279" s="67">
        <v>5490.31</v>
      </c>
      <c r="AT279">
        <v>985.95</v>
      </c>
      <c r="AU279">
        <v>58.53</v>
      </c>
      <c r="AV279" s="67">
        <v>9535.7900000000009</v>
      </c>
      <c r="AW279" s="67">
        <v>5603.95</v>
      </c>
      <c r="AX279">
        <v>0.61199999999999999</v>
      </c>
      <c r="AY279" s="67">
        <v>1700.44</v>
      </c>
      <c r="AZ279">
        <v>0.1857</v>
      </c>
      <c r="BA279" s="67">
        <v>1139.08</v>
      </c>
      <c r="BB279">
        <v>0.1244</v>
      </c>
      <c r="BC279">
        <v>713.5</v>
      </c>
      <c r="BD279">
        <v>7.7899999999999997E-2</v>
      </c>
      <c r="BE279" s="67">
        <v>9156.9699999999993</v>
      </c>
      <c r="BF279" s="67">
        <v>5261.29</v>
      </c>
      <c r="BG279">
        <v>1.8052999999999999</v>
      </c>
      <c r="BH279">
        <v>0.44429999999999997</v>
      </c>
      <c r="BI279">
        <v>0.1767</v>
      </c>
      <c r="BJ279">
        <v>0.3347</v>
      </c>
      <c r="BK279">
        <v>2.8199999999999999E-2</v>
      </c>
      <c r="BL279">
        <v>1.6E-2</v>
      </c>
    </row>
    <row r="280" spans="1:64" x14ac:dyDescent="0.25">
      <c r="A280" t="s">
        <v>297</v>
      </c>
      <c r="B280">
        <v>49353</v>
      </c>
      <c r="C280">
        <v>58</v>
      </c>
      <c r="D280">
        <v>10.99</v>
      </c>
      <c r="E280">
        <v>637.52</v>
      </c>
      <c r="F280">
        <v>631.35</v>
      </c>
      <c r="G280">
        <v>6.3E-3</v>
      </c>
      <c r="H280">
        <v>1.6000000000000001E-3</v>
      </c>
      <c r="I280">
        <v>2.0999999999999999E-3</v>
      </c>
      <c r="J280">
        <v>0</v>
      </c>
      <c r="K280">
        <v>0.39389999999999997</v>
      </c>
      <c r="L280">
        <v>0.51739999999999997</v>
      </c>
      <c r="M280">
        <v>7.8700000000000006E-2</v>
      </c>
      <c r="N280">
        <v>0.54910000000000003</v>
      </c>
      <c r="O280">
        <v>5.9200000000000003E-2</v>
      </c>
      <c r="P280">
        <v>0.17879999999999999</v>
      </c>
      <c r="Q280" s="67">
        <v>50882.85</v>
      </c>
      <c r="R280">
        <v>0.17280000000000001</v>
      </c>
      <c r="S280">
        <v>0.14810000000000001</v>
      </c>
      <c r="T280">
        <v>0.67900000000000005</v>
      </c>
      <c r="U280">
        <v>15.5</v>
      </c>
      <c r="V280">
        <v>4.1100000000000003</v>
      </c>
      <c r="W280" s="67">
        <v>76713.460000000006</v>
      </c>
      <c r="X280">
        <v>155.07</v>
      </c>
      <c r="Y280" s="67">
        <v>124433.43</v>
      </c>
      <c r="Z280">
        <v>0.74829999999999997</v>
      </c>
      <c r="AA280">
        <v>0.16209999999999999</v>
      </c>
      <c r="AB280">
        <v>8.9599999999999999E-2</v>
      </c>
      <c r="AC280">
        <v>0.25169999999999998</v>
      </c>
      <c r="AD280">
        <v>124.43</v>
      </c>
      <c r="AE280" s="67">
        <v>3088.94</v>
      </c>
      <c r="AF280">
        <v>363.66</v>
      </c>
      <c r="AG280" s="67">
        <v>108678.15</v>
      </c>
      <c r="AH280">
        <v>191</v>
      </c>
      <c r="AI280" s="67">
        <v>31320</v>
      </c>
      <c r="AJ280" s="67">
        <v>44070.76</v>
      </c>
      <c r="AK280">
        <v>32.549999999999997</v>
      </c>
      <c r="AL280">
        <v>23.86</v>
      </c>
      <c r="AM280">
        <v>25.03</v>
      </c>
      <c r="AN280">
        <v>4.55</v>
      </c>
      <c r="AO280">
        <v>575.26</v>
      </c>
      <c r="AP280">
        <v>1.1666000000000001</v>
      </c>
      <c r="AQ280" s="67">
        <v>1398.56</v>
      </c>
      <c r="AR280" s="67">
        <v>1884.08</v>
      </c>
      <c r="AS280" s="67">
        <v>6002.19</v>
      </c>
      <c r="AT280">
        <v>138.13999999999999</v>
      </c>
      <c r="AU280">
        <v>138.94</v>
      </c>
      <c r="AV280" s="67">
        <v>9561.94</v>
      </c>
      <c r="AW280" s="67">
        <v>5101.71</v>
      </c>
      <c r="AX280">
        <v>0.52329999999999999</v>
      </c>
      <c r="AY280" s="67">
        <v>2796.3</v>
      </c>
      <c r="AZ280">
        <v>0.2868</v>
      </c>
      <c r="BA280" s="67">
        <v>1093.72</v>
      </c>
      <c r="BB280">
        <v>0.11219999999999999</v>
      </c>
      <c r="BC280">
        <v>757.92</v>
      </c>
      <c r="BD280">
        <v>7.7700000000000005E-2</v>
      </c>
      <c r="BE280" s="67">
        <v>9749.64</v>
      </c>
      <c r="BF280" s="67">
        <v>4802.43</v>
      </c>
      <c r="BG280">
        <v>1.6496999999999999</v>
      </c>
      <c r="BH280">
        <v>0.54710000000000003</v>
      </c>
      <c r="BI280">
        <v>0.21629999999999999</v>
      </c>
      <c r="BJ280">
        <v>0.1736</v>
      </c>
      <c r="BK280">
        <v>4.4200000000000003E-2</v>
      </c>
      <c r="BL280">
        <v>1.8800000000000001E-2</v>
      </c>
    </row>
    <row r="281" spans="1:64" x14ac:dyDescent="0.25">
      <c r="A281" t="s">
        <v>298</v>
      </c>
      <c r="B281">
        <v>49437</v>
      </c>
      <c r="C281">
        <v>53</v>
      </c>
      <c r="D281">
        <v>49.3</v>
      </c>
      <c r="E281" s="67">
        <v>2612.7800000000002</v>
      </c>
      <c r="F281" s="67">
        <v>2382.38</v>
      </c>
      <c r="G281">
        <v>1.7500000000000002E-2</v>
      </c>
      <c r="H281">
        <v>1.2999999999999999E-3</v>
      </c>
      <c r="I281">
        <v>9.5999999999999992E-3</v>
      </c>
      <c r="J281">
        <v>2.0999999999999999E-3</v>
      </c>
      <c r="K281">
        <v>2.4299999999999999E-2</v>
      </c>
      <c r="L281">
        <v>0.89839999999999998</v>
      </c>
      <c r="M281">
        <v>4.6800000000000001E-2</v>
      </c>
      <c r="N281">
        <v>0.2611</v>
      </c>
      <c r="O281">
        <v>1.06E-2</v>
      </c>
      <c r="P281">
        <v>0.13719999999999999</v>
      </c>
      <c r="Q281" s="67">
        <v>49233.760000000002</v>
      </c>
      <c r="R281">
        <v>0.125</v>
      </c>
      <c r="S281">
        <v>0.15</v>
      </c>
      <c r="T281">
        <v>0.72499999999999998</v>
      </c>
      <c r="U281">
        <v>17.95</v>
      </c>
      <c r="V281">
        <v>18</v>
      </c>
      <c r="W281" s="67">
        <v>71220.89</v>
      </c>
      <c r="X281">
        <v>141.03</v>
      </c>
      <c r="Y281" s="67">
        <v>129765.93</v>
      </c>
      <c r="Z281">
        <v>0.84809999999999997</v>
      </c>
      <c r="AA281">
        <v>0.12559999999999999</v>
      </c>
      <c r="AB281">
        <v>2.63E-2</v>
      </c>
      <c r="AC281">
        <v>0.15190000000000001</v>
      </c>
      <c r="AD281">
        <v>129.77000000000001</v>
      </c>
      <c r="AE281" s="67">
        <v>5168.1099999999997</v>
      </c>
      <c r="AF281">
        <v>699.9</v>
      </c>
      <c r="AG281" s="67">
        <v>138907.85</v>
      </c>
      <c r="AH281">
        <v>372</v>
      </c>
      <c r="AI281" s="67">
        <v>36247</v>
      </c>
      <c r="AJ281" s="67">
        <v>57758.86</v>
      </c>
      <c r="AK281">
        <v>48.5</v>
      </c>
      <c r="AL281">
        <v>39.46</v>
      </c>
      <c r="AM281">
        <v>40.51</v>
      </c>
      <c r="AN281">
        <v>3.8</v>
      </c>
      <c r="AO281">
        <v>0</v>
      </c>
      <c r="AP281">
        <v>0.99339999999999995</v>
      </c>
      <c r="AQ281" s="67">
        <v>1007.03</v>
      </c>
      <c r="AR281" s="67">
        <v>1728.95</v>
      </c>
      <c r="AS281" s="67">
        <v>5262.81</v>
      </c>
      <c r="AT281">
        <v>494.69</v>
      </c>
      <c r="AU281">
        <v>325.57</v>
      </c>
      <c r="AV281" s="67">
        <v>8819.0300000000007</v>
      </c>
      <c r="AW281" s="67">
        <v>4306.3500000000004</v>
      </c>
      <c r="AX281">
        <v>0.46510000000000001</v>
      </c>
      <c r="AY281" s="67">
        <v>4189.03</v>
      </c>
      <c r="AZ281">
        <v>0.45240000000000002</v>
      </c>
      <c r="BA281">
        <v>421.67</v>
      </c>
      <c r="BB281">
        <v>4.5499999999999999E-2</v>
      </c>
      <c r="BC281">
        <v>342.51</v>
      </c>
      <c r="BD281">
        <v>3.6999999999999998E-2</v>
      </c>
      <c r="BE281" s="67">
        <v>9259.56</v>
      </c>
      <c r="BF281" s="67">
        <v>3045.83</v>
      </c>
      <c r="BG281">
        <v>0.57750000000000001</v>
      </c>
      <c r="BH281">
        <v>0.56599999999999995</v>
      </c>
      <c r="BI281">
        <v>0.23499999999999999</v>
      </c>
      <c r="BJ281">
        <v>0.1502</v>
      </c>
      <c r="BK281">
        <v>3.4200000000000001E-2</v>
      </c>
      <c r="BL281">
        <v>1.4500000000000001E-2</v>
      </c>
    </row>
    <row r="282" spans="1:64" x14ac:dyDescent="0.25">
      <c r="A282" t="s">
        <v>299</v>
      </c>
      <c r="B282">
        <v>47449</v>
      </c>
      <c r="C282">
        <v>49</v>
      </c>
      <c r="D282">
        <v>24.67</v>
      </c>
      <c r="E282" s="67">
        <v>1208.67</v>
      </c>
      <c r="F282" s="67">
        <v>1300.55</v>
      </c>
      <c r="G282">
        <v>1.12E-2</v>
      </c>
      <c r="H282">
        <v>8.0000000000000004E-4</v>
      </c>
      <c r="I282">
        <v>1.0500000000000001E-2</v>
      </c>
      <c r="J282">
        <v>0</v>
      </c>
      <c r="K282">
        <v>4.4699999999999997E-2</v>
      </c>
      <c r="L282">
        <v>0.90449999999999997</v>
      </c>
      <c r="M282">
        <v>2.8400000000000002E-2</v>
      </c>
      <c r="N282">
        <v>0.22520000000000001</v>
      </c>
      <c r="O282">
        <v>4.8999999999999998E-3</v>
      </c>
      <c r="P282">
        <v>0.11609999999999999</v>
      </c>
      <c r="Q282" s="67">
        <v>51426.94</v>
      </c>
      <c r="R282">
        <v>0.22</v>
      </c>
      <c r="S282">
        <v>0.26</v>
      </c>
      <c r="T282">
        <v>0.52</v>
      </c>
      <c r="U282">
        <v>16.559999999999999</v>
      </c>
      <c r="V282">
        <v>12.38</v>
      </c>
      <c r="W282" s="67">
        <v>67520.84</v>
      </c>
      <c r="X282">
        <v>97.62</v>
      </c>
      <c r="Y282" s="67">
        <v>145416.29</v>
      </c>
      <c r="Z282">
        <v>0.79620000000000002</v>
      </c>
      <c r="AA282">
        <v>0.15989999999999999</v>
      </c>
      <c r="AB282">
        <v>4.3900000000000002E-2</v>
      </c>
      <c r="AC282">
        <v>0.20380000000000001</v>
      </c>
      <c r="AD282">
        <v>145.41999999999999</v>
      </c>
      <c r="AE282" s="67">
        <v>4130.08</v>
      </c>
      <c r="AF282">
        <v>475.07</v>
      </c>
      <c r="AG282" s="67">
        <v>131677.16</v>
      </c>
      <c r="AH282">
        <v>324</v>
      </c>
      <c r="AI282" s="67">
        <v>40891</v>
      </c>
      <c r="AJ282" s="67">
        <v>69641.27</v>
      </c>
      <c r="AK282">
        <v>38.549999999999997</v>
      </c>
      <c r="AL282">
        <v>27.75</v>
      </c>
      <c r="AM282">
        <v>28.86</v>
      </c>
      <c r="AN282">
        <v>5.3</v>
      </c>
      <c r="AO282" s="67">
        <v>1316.07</v>
      </c>
      <c r="AP282">
        <v>0.92300000000000004</v>
      </c>
      <c r="AQ282" s="67">
        <v>1317.87</v>
      </c>
      <c r="AR282" s="67">
        <v>1735.42</v>
      </c>
      <c r="AS282" s="67">
        <v>5226.13</v>
      </c>
      <c r="AT282">
        <v>354.56</v>
      </c>
      <c r="AU282">
        <v>400.73</v>
      </c>
      <c r="AV282" s="67">
        <v>9034.7000000000007</v>
      </c>
      <c r="AW282" s="67">
        <v>4023.65</v>
      </c>
      <c r="AX282">
        <v>0.40029999999999999</v>
      </c>
      <c r="AY282" s="67">
        <v>4205.43</v>
      </c>
      <c r="AZ282">
        <v>0.41839999999999999</v>
      </c>
      <c r="BA282" s="67">
        <v>1386.63</v>
      </c>
      <c r="BB282">
        <v>0.13800000000000001</v>
      </c>
      <c r="BC282">
        <v>435.36</v>
      </c>
      <c r="BD282">
        <v>4.3299999999999998E-2</v>
      </c>
      <c r="BE282" s="67">
        <v>10051.08</v>
      </c>
      <c r="BF282" s="67">
        <v>4238.3999999999996</v>
      </c>
      <c r="BG282">
        <v>0.75129999999999997</v>
      </c>
      <c r="BH282">
        <v>0.56120000000000003</v>
      </c>
      <c r="BI282">
        <v>0.1963</v>
      </c>
      <c r="BJ282">
        <v>0.18440000000000001</v>
      </c>
      <c r="BK282">
        <v>3.8800000000000001E-2</v>
      </c>
      <c r="BL282">
        <v>1.9300000000000001E-2</v>
      </c>
    </row>
    <row r="283" spans="1:64" x14ac:dyDescent="0.25">
      <c r="A283" t="s">
        <v>300</v>
      </c>
      <c r="B283">
        <v>47589</v>
      </c>
      <c r="C283">
        <v>74</v>
      </c>
      <c r="D283">
        <v>14.36</v>
      </c>
      <c r="E283" s="67">
        <v>1062.3</v>
      </c>
      <c r="F283" s="67">
        <v>1059.53</v>
      </c>
      <c r="G283">
        <v>3.7000000000000002E-3</v>
      </c>
      <c r="H283">
        <v>0</v>
      </c>
      <c r="I283">
        <v>3.3E-3</v>
      </c>
      <c r="J283">
        <v>1.8E-3</v>
      </c>
      <c r="K283">
        <v>4.2700000000000002E-2</v>
      </c>
      <c r="L283">
        <v>0.94389999999999996</v>
      </c>
      <c r="M283">
        <v>4.4999999999999997E-3</v>
      </c>
      <c r="N283">
        <v>0.35570000000000002</v>
      </c>
      <c r="O283">
        <v>8.9999999999999998E-4</v>
      </c>
      <c r="P283">
        <v>0.16900000000000001</v>
      </c>
      <c r="Q283" s="67">
        <v>57454.39</v>
      </c>
      <c r="R283">
        <v>0.1852</v>
      </c>
      <c r="S283">
        <v>9.8799999999999999E-2</v>
      </c>
      <c r="T283">
        <v>0.71599999999999997</v>
      </c>
      <c r="U283">
        <v>17.010000000000002</v>
      </c>
      <c r="V283">
        <v>12.27</v>
      </c>
      <c r="W283" s="67">
        <v>59307.97</v>
      </c>
      <c r="X283">
        <v>83.9</v>
      </c>
      <c r="Y283" s="67">
        <v>113326.18</v>
      </c>
      <c r="Z283">
        <v>0.86799999999999999</v>
      </c>
      <c r="AA283">
        <v>6.4199999999999993E-2</v>
      </c>
      <c r="AB283">
        <v>6.7699999999999996E-2</v>
      </c>
      <c r="AC283">
        <v>0.13200000000000001</v>
      </c>
      <c r="AD283">
        <v>113.33</v>
      </c>
      <c r="AE283" s="67">
        <v>2761.4</v>
      </c>
      <c r="AF283">
        <v>342.23</v>
      </c>
      <c r="AG283" s="67">
        <v>114268</v>
      </c>
      <c r="AH283">
        <v>238</v>
      </c>
      <c r="AI283" s="67">
        <v>35502</v>
      </c>
      <c r="AJ283" s="67">
        <v>51773.13</v>
      </c>
      <c r="AK283">
        <v>43.35</v>
      </c>
      <c r="AL283">
        <v>22.06</v>
      </c>
      <c r="AM283">
        <v>35.549999999999997</v>
      </c>
      <c r="AN283">
        <v>2.15</v>
      </c>
      <c r="AO283" s="67">
        <v>2091.44</v>
      </c>
      <c r="AP283">
        <v>1.5328999999999999</v>
      </c>
      <c r="AQ283" s="67">
        <v>1662.87</v>
      </c>
      <c r="AR283" s="67">
        <v>1783.17</v>
      </c>
      <c r="AS283" s="67">
        <v>6496.36</v>
      </c>
      <c r="AT283">
        <v>708.19</v>
      </c>
      <c r="AU283">
        <v>390.49</v>
      </c>
      <c r="AV283" s="67">
        <v>11041.05</v>
      </c>
      <c r="AW283" s="67">
        <v>5180.21</v>
      </c>
      <c r="AX283">
        <v>0.45729999999999998</v>
      </c>
      <c r="AY283" s="67">
        <v>3930.16</v>
      </c>
      <c r="AZ283">
        <v>0.34699999999999998</v>
      </c>
      <c r="BA283" s="67">
        <v>1635.15</v>
      </c>
      <c r="BB283">
        <v>0.1444</v>
      </c>
      <c r="BC283">
        <v>581.86</v>
      </c>
      <c r="BD283">
        <v>5.1400000000000001E-2</v>
      </c>
      <c r="BE283" s="67">
        <v>11327.38</v>
      </c>
      <c r="BF283" s="67">
        <v>5231.46</v>
      </c>
      <c r="BG283">
        <v>1.5122</v>
      </c>
      <c r="BH283">
        <v>0.54</v>
      </c>
      <c r="BI283">
        <v>0.19489999999999999</v>
      </c>
      <c r="BJ283">
        <v>0.21060000000000001</v>
      </c>
      <c r="BK283">
        <v>3.9100000000000003E-2</v>
      </c>
      <c r="BL283">
        <v>1.54E-2</v>
      </c>
    </row>
    <row r="284" spans="1:64" x14ac:dyDescent="0.25">
      <c r="A284" t="s">
        <v>301</v>
      </c>
      <c r="B284">
        <v>50195</v>
      </c>
      <c r="C284">
        <v>19</v>
      </c>
      <c r="D284">
        <v>76.66</v>
      </c>
      <c r="E284" s="67">
        <v>1456.54</v>
      </c>
      <c r="F284" s="67">
        <v>1216.4100000000001</v>
      </c>
      <c r="G284">
        <v>1.2E-2</v>
      </c>
      <c r="H284">
        <v>0</v>
      </c>
      <c r="I284">
        <v>0.30249999999999999</v>
      </c>
      <c r="J284">
        <v>8.0000000000000004E-4</v>
      </c>
      <c r="K284">
        <v>4.0099999999999997E-2</v>
      </c>
      <c r="L284">
        <v>0.58379999999999999</v>
      </c>
      <c r="M284">
        <v>6.0900000000000003E-2</v>
      </c>
      <c r="N284">
        <v>0.62529999999999997</v>
      </c>
      <c r="O284">
        <v>6.7999999999999996E-3</v>
      </c>
      <c r="P284">
        <v>0.15459999999999999</v>
      </c>
      <c r="Q284" s="67">
        <v>48141.77</v>
      </c>
      <c r="R284">
        <v>0.36840000000000001</v>
      </c>
      <c r="S284">
        <v>0.21049999999999999</v>
      </c>
      <c r="T284">
        <v>0.42109999999999997</v>
      </c>
      <c r="U284">
        <v>18.14</v>
      </c>
      <c r="V284">
        <v>6.21</v>
      </c>
      <c r="W284" s="67">
        <v>63712.49</v>
      </c>
      <c r="X284">
        <v>230.88</v>
      </c>
      <c r="Y284" s="67">
        <v>152709.43</v>
      </c>
      <c r="Z284">
        <v>0.70399999999999996</v>
      </c>
      <c r="AA284">
        <v>0.26740000000000003</v>
      </c>
      <c r="AB284">
        <v>2.86E-2</v>
      </c>
      <c r="AC284">
        <v>0.29599999999999999</v>
      </c>
      <c r="AD284">
        <v>152.71</v>
      </c>
      <c r="AE284" s="67">
        <v>6256.85</v>
      </c>
      <c r="AF284">
        <v>876.25</v>
      </c>
      <c r="AG284" s="67">
        <v>153922.73000000001</v>
      </c>
      <c r="AH284">
        <v>430</v>
      </c>
      <c r="AI284" s="67">
        <v>30750</v>
      </c>
      <c r="AJ284" s="67">
        <v>60058.05</v>
      </c>
      <c r="AK284">
        <v>49.25</v>
      </c>
      <c r="AL284">
        <v>41.19</v>
      </c>
      <c r="AM284">
        <v>39.5</v>
      </c>
      <c r="AN284">
        <v>5.7</v>
      </c>
      <c r="AO284">
        <v>0</v>
      </c>
      <c r="AP284">
        <v>0.89319999999999999</v>
      </c>
      <c r="AQ284" s="67">
        <v>1189.8800000000001</v>
      </c>
      <c r="AR284" s="67">
        <v>2100.1</v>
      </c>
      <c r="AS284" s="67">
        <v>6390.51</v>
      </c>
      <c r="AT284">
        <v>498.05</v>
      </c>
      <c r="AU284">
        <v>217.96</v>
      </c>
      <c r="AV284" s="67">
        <v>10396.52</v>
      </c>
      <c r="AW284" s="67">
        <v>4692.29</v>
      </c>
      <c r="AX284">
        <v>0.41560000000000002</v>
      </c>
      <c r="AY284" s="67">
        <v>4757.41</v>
      </c>
      <c r="AZ284">
        <v>0.4214</v>
      </c>
      <c r="BA284">
        <v>932.28</v>
      </c>
      <c r="BB284">
        <v>8.2600000000000007E-2</v>
      </c>
      <c r="BC284">
        <v>907.81</v>
      </c>
      <c r="BD284">
        <v>8.0399999999999999E-2</v>
      </c>
      <c r="BE284" s="67">
        <v>11289.79</v>
      </c>
      <c r="BF284" s="67">
        <v>1840</v>
      </c>
      <c r="BG284">
        <v>0.25590000000000002</v>
      </c>
      <c r="BH284">
        <v>0.4642</v>
      </c>
      <c r="BI284">
        <v>0.21690000000000001</v>
      </c>
      <c r="BJ284">
        <v>0.21160000000000001</v>
      </c>
      <c r="BK284">
        <v>1.7999999999999999E-2</v>
      </c>
      <c r="BL284">
        <v>8.9200000000000002E-2</v>
      </c>
    </row>
    <row r="285" spans="1:64" x14ac:dyDescent="0.25">
      <c r="A285" t="s">
        <v>302</v>
      </c>
      <c r="B285">
        <v>46888</v>
      </c>
      <c r="C285">
        <v>52</v>
      </c>
      <c r="D285">
        <v>26.08</v>
      </c>
      <c r="E285" s="67">
        <v>1356.4</v>
      </c>
      <c r="F285" s="67">
        <v>1313.67</v>
      </c>
      <c r="G285">
        <v>8.2000000000000007E-3</v>
      </c>
      <c r="H285">
        <v>0</v>
      </c>
      <c r="I285">
        <v>6.9999999999999999E-4</v>
      </c>
      <c r="J285">
        <v>6.9999999999999999E-4</v>
      </c>
      <c r="K285">
        <v>1.0800000000000001E-2</v>
      </c>
      <c r="L285">
        <v>0.96399999999999997</v>
      </c>
      <c r="M285">
        <v>1.5599999999999999E-2</v>
      </c>
      <c r="N285">
        <v>0.28689999999999999</v>
      </c>
      <c r="O285">
        <v>2.2000000000000001E-3</v>
      </c>
      <c r="P285">
        <v>0.1492</v>
      </c>
      <c r="Q285" s="67">
        <v>50163.1</v>
      </c>
      <c r="R285">
        <v>0.3579</v>
      </c>
      <c r="S285">
        <v>0.22109999999999999</v>
      </c>
      <c r="T285">
        <v>0.42109999999999997</v>
      </c>
      <c r="U285">
        <v>19.559999999999999</v>
      </c>
      <c r="V285">
        <v>12.99</v>
      </c>
      <c r="W285" s="67">
        <v>64978.3</v>
      </c>
      <c r="X285">
        <v>102.7</v>
      </c>
      <c r="Y285" s="67">
        <v>127758.34</v>
      </c>
      <c r="Z285">
        <v>0.89049999999999996</v>
      </c>
      <c r="AA285">
        <v>7.1900000000000006E-2</v>
      </c>
      <c r="AB285">
        <v>3.7600000000000001E-2</v>
      </c>
      <c r="AC285">
        <v>0.1095</v>
      </c>
      <c r="AD285">
        <v>127.76</v>
      </c>
      <c r="AE285" s="67">
        <v>2902.33</v>
      </c>
      <c r="AF285">
        <v>438.87</v>
      </c>
      <c r="AG285" s="67">
        <v>122450.18</v>
      </c>
      <c r="AH285">
        <v>288</v>
      </c>
      <c r="AI285" s="67">
        <v>36977</v>
      </c>
      <c r="AJ285" s="67">
        <v>53061.86</v>
      </c>
      <c r="AK285">
        <v>39.700000000000003</v>
      </c>
      <c r="AL285">
        <v>22</v>
      </c>
      <c r="AM285">
        <v>22.72</v>
      </c>
      <c r="AN285">
        <v>4.8</v>
      </c>
      <c r="AO285" s="67">
        <v>2108.75</v>
      </c>
      <c r="AP285">
        <v>1.4702999999999999</v>
      </c>
      <c r="AQ285" s="67">
        <v>1330.54</v>
      </c>
      <c r="AR285" s="67">
        <v>2195.7600000000002</v>
      </c>
      <c r="AS285" s="67">
        <v>5291.25</v>
      </c>
      <c r="AT285">
        <v>536.51</v>
      </c>
      <c r="AU285">
        <v>310.44</v>
      </c>
      <c r="AV285" s="67">
        <v>9664.4699999999993</v>
      </c>
      <c r="AW285" s="67">
        <v>4335.4399999999996</v>
      </c>
      <c r="AX285">
        <v>0.43090000000000001</v>
      </c>
      <c r="AY285" s="67">
        <v>4289.57</v>
      </c>
      <c r="AZ285">
        <v>0.42630000000000001</v>
      </c>
      <c r="BA285">
        <v>862.81</v>
      </c>
      <c r="BB285">
        <v>8.5800000000000001E-2</v>
      </c>
      <c r="BC285">
        <v>573.98</v>
      </c>
      <c r="BD285">
        <v>5.7000000000000002E-2</v>
      </c>
      <c r="BE285" s="67">
        <v>10061.790000000001</v>
      </c>
      <c r="BF285" s="67">
        <v>4206.76</v>
      </c>
      <c r="BG285">
        <v>1.1926000000000001</v>
      </c>
      <c r="BH285">
        <v>0.57869999999999999</v>
      </c>
      <c r="BI285">
        <v>0.15279999999999999</v>
      </c>
      <c r="BJ285">
        <v>0.1991</v>
      </c>
      <c r="BK285">
        <v>5.0500000000000003E-2</v>
      </c>
      <c r="BL285">
        <v>1.89E-2</v>
      </c>
    </row>
    <row r="286" spans="1:64" x14ac:dyDescent="0.25">
      <c r="A286" t="s">
        <v>303</v>
      </c>
      <c r="B286">
        <v>48009</v>
      </c>
      <c r="C286">
        <v>36</v>
      </c>
      <c r="D286">
        <v>106.16</v>
      </c>
      <c r="E286" s="67">
        <v>3821.77</v>
      </c>
      <c r="F286" s="67">
        <v>3546.9</v>
      </c>
      <c r="G286">
        <v>8.8000000000000005E-3</v>
      </c>
      <c r="H286">
        <v>0</v>
      </c>
      <c r="I286">
        <v>0.28210000000000002</v>
      </c>
      <c r="J286">
        <v>2.9999999999999997E-4</v>
      </c>
      <c r="K286">
        <v>3.5499999999999997E-2</v>
      </c>
      <c r="L286">
        <v>0.60450000000000004</v>
      </c>
      <c r="M286">
        <v>6.88E-2</v>
      </c>
      <c r="N286">
        <v>0.40629999999999999</v>
      </c>
      <c r="O286">
        <v>7.8100000000000003E-2</v>
      </c>
      <c r="P286">
        <v>0.12039999999999999</v>
      </c>
      <c r="Q286" s="67">
        <v>48017.05</v>
      </c>
      <c r="R286">
        <v>0.35560000000000003</v>
      </c>
      <c r="S286">
        <v>0.32440000000000002</v>
      </c>
      <c r="T286">
        <v>0.32</v>
      </c>
      <c r="U286">
        <v>18.7</v>
      </c>
      <c r="V286">
        <v>25.34</v>
      </c>
      <c r="W286" s="67">
        <v>64557.9</v>
      </c>
      <c r="X286">
        <v>149.72999999999999</v>
      </c>
      <c r="Y286" s="67">
        <v>131424.12</v>
      </c>
      <c r="Z286">
        <v>0.78290000000000004</v>
      </c>
      <c r="AA286">
        <v>0.1981</v>
      </c>
      <c r="AB286">
        <v>1.9E-2</v>
      </c>
      <c r="AC286">
        <v>0.21709999999999999</v>
      </c>
      <c r="AD286">
        <v>131.41999999999999</v>
      </c>
      <c r="AE286" s="67">
        <v>5915.49</v>
      </c>
      <c r="AF286">
        <v>713.02</v>
      </c>
      <c r="AG286" s="67">
        <v>146801.25</v>
      </c>
      <c r="AH286">
        <v>404</v>
      </c>
      <c r="AI286" s="67">
        <v>44446</v>
      </c>
      <c r="AJ286" s="67">
        <v>56496.3</v>
      </c>
      <c r="AK286">
        <v>53.02</v>
      </c>
      <c r="AL286">
        <v>44.96</v>
      </c>
      <c r="AM286">
        <v>44.44</v>
      </c>
      <c r="AN286">
        <v>4.8</v>
      </c>
      <c r="AO286">
        <v>0</v>
      </c>
      <c r="AP286">
        <v>0.74099999999999999</v>
      </c>
      <c r="AQ286" s="67">
        <v>1065.81</v>
      </c>
      <c r="AR286" s="67">
        <v>2038.2</v>
      </c>
      <c r="AS286" s="67">
        <v>5229.32</v>
      </c>
      <c r="AT286">
        <v>423.25</v>
      </c>
      <c r="AU286">
        <v>386.41</v>
      </c>
      <c r="AV286" s="67">
        <v>9143</v>
      </c>
      <c r="AW286" s="67">
        <v>3379.64</v>
      </c>
      <c r="AX286">
        <v>0.36969999999999997</v>
      </c>
      <c r="AY286" s="67">
        <v>4350.2</v>
      </c>
      <c r="AZ286">
        <v>0.47589999999999999</v>
      </c>
      <c r="BA286">
        <v>807.41</v>
      </c>
      <c r="BB286">
        <v>8.8300000000000003E-2</v>
      </c>
      <c r="BC286">
        <v>603.91</v>
      </c>
      <c r="BD286">
        <v>6.6100000000000006E-2</v>
      </c>
      <c r="BE286" s="67">
        <v>9141.16</v>
      </c>
      <c r="BF286" s="67">
        <v>1613.87</v>
      </c>
      <c r="BG286">
        <v>0.36849999999999999</v>
      </c>
      <c r="BH286">
        <v>0.51370000000000005</v>
      </c>
      <c r="BI286">
        <v>0.22189999999999999</v>
      </c>
      <c r="BJ286">
        <v>0.20910000000000001</v>
      </c>
      <c r="BK286">
        <v>4.3499999999999997E-2</v>
      </c>
      <c r="BL286">
        <v>1.17E-2</v>
      </c>
    </row>
    <row r="287" spans="1:64" x14ac:dyDescent="0.25">
      <c r="A287" t="s">
        <v>304</v>
      </c>
      <c r="B287">
        <v>48017</v>
      </c>
      <c r="C287">
        <v>108</v>
      </c>
      <c r="D287">
        <v>17.850000000000001</v>
      </c>
      <c r="E287" s="67">
        <v>1927.96</v>
      </c>
      <c r="F287" s="67">
        <v>1978.94</v>
      </c>
      <c r="G287">
        <v>1E-3</v>
      </c>
      <c r="H287">
        <v>0</v>
      </c>
      <c r="I287">
        <v>8.6999999999999994E-3</v>
      </c>
      <c r="J287">
        <v>3.0000000000000001E-3</v>
      </c>
      <c r="K287">
        <v>2.0999999999999999E-3</v>
      </c>
      <c r="L287">
        <v>0.97119999999999995</v>
      </c>
      <c r="M287">
        <v>1.41E-2</v>
      </c>
      <c r="N287">
        <v>0.4022</v>
      </c>
      <c r="O287">
        <v>0</v>
      </c>
      <c r="P287">
        <v>7.9899999999999999E-2</v>
      </c>
      <c r="Q287" s="67">
        <v>52720.85</v>
      </c>
      <c r="R287">
        <v>0.127</v>
      </c>
      <c r="S287">
        <v>0.254</v>
      </c>
      <c r="T287">
        <v>0.61899999999999999</v>
      </c>
      <c r="U287">
        <v>17.27</v>
      </c>
      <c r="V287">
        <v>15.34</v>
      </c>
      <c r="W287" s="67">
        <v>79654.84</v>
      </c>
      <c r="X287">
        <v>122.51</v>
      </c>
      <c r="Y287" s="67">
        <v>111414.46</v>
      </c>
      <c r="Z287">
        <v>0.83599999999999997</v>
      </c>
      <c r="AA287">
        <v>9.3700000000000006E-2</v>
      </c>
      <c r="AB287">
        <v>7.0300000000000001E-2</v>
      </c>
      <c r="AC287">
        <v>0.16400000000000001</v>
      </c>
      <c r="AD287">
        <v>111.41</v>
      </c>
      <c r="AE287" s="67">
        <v>2567.2399999999998</v>
      </c>
      <c r="AF287">
        <v>366.86</v>
      </c>
      <c r="AG287" s="67">
        <v>107652.97</v>
      </c>
      <c r="AH287">
        <v>187</v>
      </c>
      <c r="AI287" s="67">
        <v>32037</v>
      </c>
      <c r="AJ287" s="67">
        <v>46137.62</v>
      </c>
      <c r="AK287">
        <v>31.9</v>
      </c>
      <c r="AL287">
        <v>22.11</v>
      </c>
      <c r="AM287">
        <v>24.73</v>
      </c>
      <c r="AN287">
        <v>4.5999999999999996</v>
      </c>
      <c r="AO287">
        <v>960.99</v>
      </c>
      <c r="AP287">
        <v>1.272</v>
      </c>
      <c r="AQ287" s="67">
        <v>1564.43</v>
      </c>
      <c r="AR287" s="67">
        <v>2187.4299999999998</v>
      </c>
      <c r="AS287" s="67">
        <v>5172.7700000000004</v>
      </c>
      <c r="AT287">
        <v>219.17</v>
      </c>
      <c r="AU287">
        <v>232.2</v>
      </c>
      <c r="AV287" s="67">
        <v>9375.98</v>
      </c>
      <c r="AW287" s="67">
        <v>4947.82</v>
      </c>
      <c r="AX287">
        <v>0.52059999999999995</v>
      </c>
      <c r="AY287" s="67">
        <v>2881.01</v>
      </c>
      <c r="AZ287">
        <v>0.30309999999999998</v>
      </c>
      <c r="BA287" s="67">
        <v>1048.94</v>
      </c>
      <c r="BB287">
        <v>0.1104</v>
      </c>
      <c r="BC287">
        <v>625.95000000000005</v>
      </c>
      <c r="BD287">
        <v>6.59E-2</v>
      </c>
      <c r="BE287" s="67">
        <v>9503.7199999999993</v>
      </c>
      <c r="BF287" s="67">
        <v>5248.04</v>
      </c>
      <c r="BG287">
        <v>1.8128</v>
      </c>
      <c r="BH287">
        <v>0.59750000000000003</v>
      </c>
      <c r="BI287">
        <v>0.2051</v>
      </c>
      <c r="BJ287">
        <v>0.124</v>
      </c>
      <c r="BK287">
        <v>5.33E-2</v>
      </c>
      <c r="BL287">
        <v>2.0199999999999999E-2</v>
      </c>
    </row>
    <row r="288" spans="1:64" x14ac:dyDescent="0.25">
      <c r="A288" t="s">
        <v>305</v>
      </c>
      <c r="B288">
        <v>44222</v>
      </c>
      <c r="C288">
        <v>9</v>
      </c>
      <c r="D288">
        <v>574.01</v>
      </c>
      <c r="E288" s="67">
        <v>5166.0600000000004</v>
      </c>
      <c r="F288" s="67">
        <v>3589.49</v>
      </c>
      <c r="G288">
        <v>3.8999999999999998E-3</v>
      </c>
      <c r="H288">
        <v>2.9999999999999997E-4</v>
      </c>
      <c r="I288">
        <v>0.40300000000000002</v>
      </c>
      <c r="J288">
        <v>1.5E-3</v>
      </c>
      <c r="K288">
        <v>4.0500000000000001E-2</v>
      </c>
      <c r="L288">
        <v>0.3906</v>
      </c>
      <c r="M288">
        <v>0.1603</v>
      </c>
      <c r="N288">
        <v>0.99860000000000004</v>
      </c>
      <c r="O288">
        <v>4.4000000000000003E-3</v>
      </c>
      <c r="P288">
        <v>0.2109</v>
      </c>
      <c r="Q288" s="67">
        <v>47124.81</v>
      </c>
      <c r="R288">
        <v>0.2203</v>
      </c>
      <c r="S288">
        <v>0.15590000000000001</v>
      </c>
      <c r="T288">
        <v>0.62370000000000003</v>
      </c>
      <c r="U288">
        <v>16.68</v>
      </c>
      <c r="V288">
        <v>24.1</v>
      </c>
      <c r="W288" s="67">
        <v>74916.22</v>
      </c>
      <c r="X288">
        <v>211.77</v>
      </c>
      <c r="Y288" s="67">
        <v>56542</v>
      </c>
      <c r="Z288">
        <v>0.621</v>
      </c>
      <c r="AA288">
        <v>0.31219999999999998</v>
      </c>
      <c r="AB288">
        <v>6.6799999999999998E-2</v>
      </c>
      <c r="AC288">
        <v>0.379</v>
      </c>
      <c r="AD288">
        <v>56.54</v>
      </c>
      <c r="AE288" s="67">
        <v>1926.78</v>
      </c>
      <c r="AF288">
        <v>285.85000000000002</v>
      </c>
      <c r="AG288" s="67">
        <v>52308.480000000003</v>
      </c>
      <c r="AH288">
        <v>10</v>
      </c>
      <c r="AI288" s="67">
        <v>21145</v>
      </c>
      <c r="AJ288" s="67">
        <v>31333.66</v>
      </c>
      <c r="AK288">
        <v>41.45</v>
      </c>
      <c r="AL288">
        <v>33.75</v>
      </c>
      <c r="AM288">
        <v>33.15</v>
      </c>
      <c r="AN288">
        <v>3.7</v>
      </c>
      <c r="AO288">
        <v>0</v>
      </c>
      <c r="AP288">
        <v>1.0911999999999999</v>
      </c>
      <c r="AQ288" s="67">
        <v>1410.95</v>
      </c>
      <c r="AR288" s="67">
        <v>2397.06</v>
      </c>
      <c r="AS288" s="67">
        <v>6249.79</v>
      </c>
      <c r="AT288">
        <v>818.55</v>
      </c>
      <c r="AU288">
        <v>951.01</v>
      </c>
      <c r="AV288" s="67">
        <v>11827.35</v>
      </c>
      <c r="AW288" s="67">
        <v>8673.01</v>
      </c>
      <c r="AX288">
        <v>0.65490000000000004</v>
      </c>
      <c r="AY288" s="67">
        <v>1991.28</v>
      </c>
      <c r="AZ288">
        <v>0.15040000000000001</v>
      </c>
      <c r="BA288">
        <v>583.14</v>
      </c>
      <c r="BB288">
        <v>4.3999999999999997E-2</v>
      </c>
      <c r="BC288" s="67">
        <v>1995.01</v>
      </c>
      <c r="BD288">
        <v>0.1507</v>
      </c>
      <c r="BE288" s="67">
        <v>13242.43</v>
      </c>
      <c r="BF288" s="67">
        <v>5071.9799999999996</v>
      </c>
      <c r="BG288">
        <v>3.6804999999999999</v>
      </c>
      <c r="BH288">
        <v>0.52280000000000004</v>
      </c>
      <c r="BI288">
        <v>0.1694</v>
      </c>
      <c r="BJ288">
        <v>0.2883</v>
      </c>
      <c r="BK288">
        <v>1.5800000000000002E-2</v>
      </c>
      <c r="BL288">
        <v>3.5999999999999999E-3</v>
      </c>
    </row>
    <row r="289" spans="1:64" x14ac:dyDescent="0.25">
      <c r="A289" t="s">
        <v>306</v>
      </c>
      <c r="B289">
        <v>50369</v>
      </c>
      <c r="C289">
        <v>145</v>
      </c>
      <c r="D289">
        <v>5.3</v>
      </c>
      <c r="E289">
        <v>768.07</v>
      </c>
      <c r="F289">
        <v>912.39</v>
      </c>
      <c r="G289">
        <v>1.1000000000000001E-3</v>
      </c>
      <c r="H289">
        <v>0</v>
      </c>
      <c r="I289">
        <v>1.1000000000000001E-3</v>
      </c>
      <c r="J289">
        <v>5.0000000000000001E-4</v>
      </c>
      <c r="K289">
        <v>1.41E-2</v>
      </c>
      <c r="L289">
        <v>0.9698</v>
      </c>
      <c r="M289">
        <v>1.34E-2</v>
      </c>
      <c r="N289">
        <v>0.40570000000000001</v>
      </c>
      <c r="O289">
        <v>0</v>
      </c>
      <c r="P289">
        <v>0.15790000000000001</v>
      </c>
      <c r="Q289" s="67">
        <v>50837.61</v>
      </c>
      <c r="R289">
        <v>0.1515</v>
      </c>
      <c r="S289">
        <v>0.13639999999999999</v>
      </c>
      <c r="T289">
        <v>0.71209999999999996</v>
      </c>
      <c r="U289">
        <v>16.93</v>
      </c>
      <c r="V289">
        <v>7.33</v>
      </c>
      <c r="W289" s="67">
        <v>67854.78</v>
      </c>
      <c r="X289">
        <v>101.2</v>
      </c>
      <c r="Y289" s="67">
        <v>147894.57999999999</v>
      </c>
      <c r="Z289">
        <v>0.92849999999999999</v>
      </c>
      <c r="AA289">
        <v>4.02E-2</v>
      </c>
      <c r="AB289">
        <v>3.1300000000000001E-2</v>
      </c>
      <c r="AC289">
        <v>7.1499999999999994E-2</v>
      </c>
      <c r="AD289">
        <v>147.88999999999999</v>
      </c>
      <c r="AE289" s="67">
        <v>3722.39</v>
      </c>
      <c r="AF289">
        <v>641.9</v>
      </c>
      <c r="AG289" s="67">
        <v>107199.64</v>
      </c>
      <c r="AH289">
        <v>186</v>
      </c>
      <c r="AI289" s="67">
        <v>36844</v>
      </c>
      <c r="AJ289" s="67">
        <v>53259.06</v>
      </c>
      <c r="AK289">
        <v>45.7</v>
      </c>
      <c r="AL289">
        <v>24.05</v>
      </c>
      <c r="AM289">
        <v>35.03</v>
      </c>
      <c r="AN289">
        <v>5.3</v>
      </c>
      <c r="AO289">
        <v>0</v>
      </c>
      <c r="AP289">
        <v>0.89349999999999996</v>
      </c>
      <c r="AQ289" s="67">
        <v>1289.32</v>
      </c>
      <c r="AR289" s="67">
        <v>1651.75</v>
      </c>
      <c r="AS289" s="67">
        <v>5958.93</v>
      </c>
      <c r="AT289">
        <v>217.91</v>
      </c>
      <c r="AU289">
        <v>309.16000000000003</v>
      </c>
      <c r="AV289" s="67">
        <v>9427.0300000000007</v>
      </c>
      <c r="AW289" s="67">
        <v>4751.1000000000004</v>
      </c>
      <c r="AX289">
        <v>0.46710000000000002</v>
      </c>
      <c r="AY289" s="67">
        <v>2493.3000000000002</v>
      </c>
      <c r="AZ289">
        <v>0.24510000000000001</v>
      </c>
      <c r="BA289" s="67">
        <v>2418.6799999999998</v>
      </c>
      <c r="BB289">
        <v>0.23780000000000001</v>
      </c>
      <c r="BC289">
        <v>508.3</v>
      </c>
      <c r="BD289">
        <v>0.05</v>
      </c>
      <c r="BE289" s="67">
        <v>10171.39</v>
      </c>
      <c r="BF289" s="67">
        <v>5764.23</v>
      </c>
      <c r="BG289">
        <v>1.4557</v>
      </c>
      <c r="BH289">
        <v>0.52039999999999997</v>
      </c>
      <c r="BI289">
        <v>0.19739999999999999</v>
      </c>
      <c r="BJ289">
        <v>0.16550000000000001</v>
      </c>
      <c r="BK289">
        <v>4.7800000000000002E-2</v>
      </c>
      <c r="BL289">
        <v>6.9000000000000006E-2</v>
      </c>
    </row>
    <row r="290" spans="1:64" x14ac:dyDescent="0.25">
      <c r="A290" t="s">
        <v>307</v>
      </c>
      <c r="B290">
        <v>45450</v>
      </c>
      <c r="C290">
        <v>25</v>
      </c>
      <c r="D290">
        <v>33.28</v>
      </c>
      <c r="E290">
        <v>832.01</v>
      </c>
      <c r="F290">
        <v>901.06</v>
      </c>
      <c r="G290">
        <v>1.1999999999999999E-3</v>
      </c>
      <c r="H290">
        <v>8.9999999999999998E-4</v>
      </c>
      <c r="I290">
        <v>4.4000000000000003E-3</v>
      </c>
      <c r="J290">
        <v>0</v>
      </c>
      <c r="K290">
        <v>4.4999999999999997E-3</v>
      </c>
      <c r="L290">
        <v>0.97970000000000002</v>
      </c>
      <c r="M290">
        <v>9.2999999999999992E-3</v>
      </c>
      <c r="N290">
        <v>0.62490000000000001</v>
      </c>
      <c r="O290">
        <v>0</v>
      </c>
      <c r="P290">
        <v>0.1643</v>
      </c>
      <c r="Q290" s="67">
        <v>53050.03</v>
      </c>
      <c r="R290">
        <v>0.27589999999999998</v>
      </c>
      <c r="S290">
        <v>0.19539999999999999</v>
      </c>
      <c r="T290">
        <v>0.52869999999999995</v>
      </c>
      <c r="U290">
        <v>17.510000000000002</v>
      </c>
      <c r="V290">
        <v>13.9</v>
      </c>
      <c r="W290" s="67">
        <v>59069.47</v>
      </c>
      <c r="X290">
        <v>58.3</v>
      </c>
      <c r="Y290" s="67">
        <v>102063.81</v>
      </c>
      <c r="Z290">
        <v>0.71640000000000004</v>
      </c>
      <c r="AA290">
        <v>0.18990000000000001</v>
      </c>
      <c r="AB290">
        <v>9.3600000000000003E-2</v>
      </c>
      <c r="AC290">
        <v>0.28360000000000002</v>
      </c>
      <c r="AD290">
        <v>102.06</v>
      </c>
      <c r="AE290" s="67">
        <v>2354.5500000000002</v>
      </c>
      <c r="AF290">
        <v>371.85</v>
      </c>
      <c r="AG290" s="67">
        <v>85879.28</v>
      </c>
      <c r="AH290">
        <v>88</v>
      </c>
      <c r="AI290" s="67">
        <v>28393</v>
      </c>
      <c r="AJ290" s="67">
        <v>45144.68</v>
      </c>
      <c r="AK290">
        <v>28.9</v>
      </c>
      <c r="AL290">
        <v>22.44</v>
      </c>
      <c r="AM290">
        <v>22.59</v>
      </c>
      <c r="AN290">
        <v>0</v>
      </c>
      <c r="AO290">
        <v>0</v>
      </c>
      <c r="AP290">
        <v>0.59160000000000001</v>
      </c>
      <c r="AQ290" s="67">
        <v>1333.86</v>
      </c>
      <c r="AR290" s="67">
        <v>2131.85</v>
      </c>
      <c r="AS290" s="67">
        <v>6474.77</v>
      </c>
      <c r="AT290">
        <v>619.16999999999996</v>
      </c>
      <c r="AU290">
        <v>373.03</v>
      </c>
      <c r="AV290" s="67">
        <v>10932.72</v>
      </c>
      <c r="AW290" s="67">
        <v>5686.06</v>
      </c>
      <c r="AX290">
        <v>0.58199999999999996</v>
      </c>
      <c r="AY290" s="67">
        <v>1630.3</v>
      </c>
      <c r="AZ290">
        <v>0.16689999999999999</v>
      </c>
      <c r="BA290" s="67">
        <v>1483.23</v>
      </c>
      <c r="BB290">
        <v>0.15179999999999999</v>
      </c>
      <c r="BC290">
        <v>969.74</v>
      </c>
      <c r="BD290">
        <v>9.9299999999999999E-2</v>
      </c>
      <c r="BE290" s="67">
        <v>9769.32</v>
      </c>
      <c r="BF290" s="67">
        <v>6695.38</v>
      </c>
      <c r="BG290">
        <v>1.8817999999999999</v>
      </c>
      <c r="BH290">
        <v>0.55620000000000003</v>
      </c>
      <c r="BI290">
        <v>0.18990000000000001</v>
      </c>
      <c r="BJ290">
        <v>0.21110000000000001</v>
      </c>
      <c r="BK290">
        <v>3.1199999999999999E-2</v>
      </c>
      <c r="BL290">
        <v>1.15E-2</v>
      </c>
    </row>
    <row r="291" spans="1:64" x14ac:dyDescent="0.25">
      <c r="A291" t="s">
        <v>308</v>
      </c>
      <c r="B291">
        <v>50443</v>
      </c>
      <c r="C291">
        <v>100</v>
      </c>
      <c r="D291">
        <v>41.73</v>
      </c>
      <c r="E291" s="67">
        <v>4172.6400000000003</v>
      </c>
      <c r="F291" s="67">
        <v>3834.35</v>
      </c>
      <c r="G291">
        <v>1.2E-2</v>
      </c>
      <c r="H291">
        <v>0</v>
      </c>
      <c r="I291">
        <v>1.6199999999999999E-2</v>
      </c>
      <c r="J291">
        <v>1.5E-3</v>
      </c>
      <c r="K291">
        <v>3.0200000000000001E-2</v>
      </c>
      <c r="L291">
        <v>0.9224</v>
      </c>
      <c r="M291">
        <v>1.7600000000000001E-2</v>
      </c>
      <c r="N291">
        <v>0.2198</v>
      </c>
      <c r="O291">
        <v>9.7999999999999997E-3</v>
      </c>
      <c r="P291">
        <v>0.121</v>
      </c>
      <c r="Q291" s="67">
        <v>54156.47</v>
      </c>
      <c r="R291">
        <v>0.22459999999999999</v>
      </c>
      <c r="S291">
        <v>0.23730000000000001</v>
      </c>
      <c r="T291">
        <v>0.53810000000000002</v>
      </c>
      <c r="U291">
        <v>20.37</v>
      </c>
      <c r="V291">
        <v>16</v>
      </c>
      <c r="W291" s="67">
        <v>78295.13</v>
      </c>
      <c r="X291">
        <v>252.42</v>
      </c>
      <c r="Y291" s="67">
        <v>179759.43</v>
      </c>
      <c r="Z291">
        <v>0.93789999999999996</v>
      </c>
      <c r="AA291">
        <v>3.2000000000000001E-2</v>
      </c>
      <c r="AB291">
        <v>3.0099999999999998E-2</v>
      </c>
      <c r="AC291">
        <v>6.2100000000000002E-2</v>
      </c>
      <c r="AD291">
        <v>179.76</v>
      </c>
      <c r="AE291" s="67">
        <v>7292.95</v>
      </c>
      <c r="AF291" s="67">
        <v>1168.6199999999999</v>
      </c>
      <c r="AG291" s="67">
        <v>207247.76</v>
      </c>
      <c r="AH291">
        <v>530</v>
      </c>
      <c r="AI291" s="67">
        <v>50126</v>
      </c>
      <c r="AJ291" s="67">
        <v>73310.13</v>
      </c>
      <c r="AK291">
        <v>52.25</v>
      </c>
      <c r="AL291">
        <v>40.159999999999997</v>
      </c>
      <c r="AM291">
        <v>41.55</v>
      </c>
      <c r="AN291">
        <v>1.6</v>
      </c>
      <c r="AO291">
        <v>0</v>
      </c>
      <c r="AP291">
        <v>0.79239999999999999</v>
      </c>
      <c r="AQ291" s="67">
        <v>1185.3900000000001</v>
      </c>
      <c r="AR291" s="67">
        <v>2372.59</v>
      </c>
      <c r="AS291" s="67">
        <v>5343.38</v>
      </c>
      <c r="AT291">
        <v>290.74</v>
      </c>
      <c r="AU291">
        <v>302.45999999999998</v>
      </c>
      <c r="AV291" s="67">
        <v>9494.5499999999993</v>
      </c>
      <c r="AW291" s="67">
        <v>3490.6</v>
      </c>
      <c r="AX291">
        <v>0.33100000000000002</v>
      </c>
      <c r="AY291" s="67">
        <v>6134.72</v>
      </c>
      <c r="AZ291">
        <v>0.58169999999999999</v>
      </c>
      <c r="BA291">
        <v>536.66999999999996</v>
      </c>
      <c r="BB291">
        <v>5.0900000000000001E-2</v>
      </c>
      <c r="BC291">
        <v>384.17</v>
      </c>
      <c r="BD291">
        <v>3.6400000000000002E-2</v>
      </c>
      <c r="BE291" s="67">
        <v>10546.16</v>
      </c>
      <c r="BF291" s="67">
        <v>1923.24</v>
      </c>
      <c r="BG291">
        <v>0.24440000000000001</v>
      </c>
      <c r="BH291">
        <v>0.54510000000000003</v>
      </c>
      <c r="BI291">
        <v>0.2172</v>
      </c>
      <c r="BJ291">
        <v>0.1857</v>
      </c>
      <c r="BK291">
        <v>3.6799999999999999E-2</v>
      </c>
      <c r="BL291">
        <v>1.5100000000000001E-2</v>
      </c>
    </row>
    <row r="292" spans="1:64" x14ac:dyDescent="0.25">
      <c r="A292" t="s">
        <v>309</v>
      </c>
      <c r="B292">
        <v>44230</v>
      </c>
      <c r="C292">
        <v>2</v>
      </c>
      <c r="D292">
        <v>322.75</v>
      </c>
      <c r="E292">
        <v>645.49</v>
      </c>
      <c r="F292">
        <v>584.75</v>
      </c>
      <c r="G292">
        <v>1.6999999999999999E-3</v>
      </c>
      <c r="H292">
        <v>0</v>
      </c>
      <c r="I292">
        <v>0.47199999999999998</v>
      </c>
      <c r="J292">
        <v>0</v>
      </c>
      <c r="K292">
        <v>4.3799999999999999E-2</v>
      </c>
      <c r="L292">
        <v>0.4274</v>
      </c>
      <c r="M292">
        <v>5.5100000000000003E-2</v>
      </c>
      <c r="N292">
        <v>0.82389999999999997</v>
      </c>
      <c r="O292">
        <v>8.6499999999999994E-2</v>
      </c>
      <c r="P292">
        <v>0.159</v>
      </c>
      <c r="Q292" s="67">
        <v>41785.910000000003</v>
      </c>
      <c r="R292">
        <v>0.2727</v>
      </c>
      <c r="S292">
        <v>0.2727</v>
      </c>
      <c r="T292">
        <v>0.45450000000000002</v>
      </c>
      <c r="U292">
        <v>15.95</v>
      </c>
      <c r="V292">
        <v>7.2</v>
      </c>
      <c r="W292" s="67">
        <v>71888.92</v>
      </c>
      <c r="X292">
        <v>87.99</v>
      </c>
      <c r="Y292" s="67">
        <v>103247.3</v>
      </c>
      <c r="Z292">
        <v>0.4335</v>
      </c>
      <c r="AA292">
        <v>0.46479999999999999</v>
      </c>
      <c r="AB292">
        <v>0.1016</v>
      </c>
      <c r="AC292">
        <v>0.5665</v>
      </c>
      <c r="AD292">
        <v>103.25</v>
      </c>
      <c r="AE292" s="67">
        <v>4477.07</v>
      </c>
      <c r="AF292">
        <v>275.3</v>
      </c>
      <c r="AG292" s="67">
        <v>108392.48</v>
      </c>
      <c r="AH292">
        <v>190</v>
      </c>
      <c r="AI292" s="67">
        <v>22098</v>
      </c>
      <c r="AJ292" s="67">
        <v>29937.82</v>
      </c>
      <c r="AK292">
        <v>49.79</v>
      </c>
      <c r="AL292">
        <v>38.75</v>
      </c>
      <c r="AM292">
        <v>46.26</v>
      </c>
      <c r="AN292">
        <v>4.1900000000000004</v>
      </c>
      <c r="AO292">
        <v>0</v>
      </c>
      <c r="AP292">
        <v>1.3169999999999999</v>
      </c>
      <c r="AQ292" s="67">
        <v>2500.06</v>
      </c>
      <c r="AR292" s="67">
        <v>1911.25</v>
      </c>
      <c r="AS292" s="67">
        <v>6020.11</v>
      </c>
      <c r="AT292">
        <v>606.16</v>
      </c>
      <c r="AU292">
        <v>264.68</v>
      </c>
      <c r="AV292" s="67">
        <v>11302.28</v>
      </c>
      <c r="AW292" s="67">
        <v>5444.37</v>
      </c>
      <c r="AX292">
        <v>0.47060000000000002</v>
      </c>
      <c r="AY292" s="67">
        <v>3865.87</v>
      </c>
      <c r="AZ292">
        <v>0.33410000000000001</v>
      </c>
      <c r="BA292" s="67">
        <v>1022.29</v>
      </c>
      <c r="BB292">
        <v>8.8400000000000006E-2</v>
      </c>
      <c r="BC292" s="67">
        <v>1237.45</v>
      </c>
      <c r="BD292">
        <v>0.107</v>
      </c>
      <c r="BE292" s="67">
        <v>11569.98</v>
      </c>
      <c r="BF292" s="67">
        <v>2769.15</v>
      </c>
      <c r="BG292">
        <v>1.5818000000000001</v>
      </c>
      <c r="BH292">
        <v>0.47770000000000001</v>
      </c>
      <c r="BI292">
        <v>0.17230000000000001</v>
      </c>
      <c r="BJ292">
        <v>0.31040000000000001</v>
      </c>
      <c r="BK292">
        <v>1.7399999999999999E-2</v>
      </c>
      <c r="BL292">
        <v>2.2200000000000001E-2</v>
      </c>
    </row>
    <row r="293" spans="1:64" x14ac:dyDescent="0.25">
      <c r="A293" t="s">
        <v>310</v>
      </c>
      <c r="B293">
        <v>49080</v>
      </c>
      <c r="C293">
        <v>198</v>
      </c>
      <c r="D293">
        <v>10.31</v>
      </c>
      <c r="E293" s="67">
        <v>2041.91</v>
      </c>
      <c r="F293" s="67">
        <v>1859.36</v>
      </c>
      <c r="G293">
        <v>2E-3</v>
      </c>
      <c r="H293">
        <v>0</v>
      </c>
      <c r="I293">
        <v>9.7999999999999997E-3</v>
      </c>
      <c r="J293">
        <v>0</v>
      </c>
      <c r="K293">
        <v>5.3E-3</v>
      </c>
      <c r="L293">
        <v>0.97540000000000004</v>
      </c>
      <c r="M293">
        <v>7.4999999999999997E-3</v>
      </c>
      <c r="N293">
        <v>0.44159999999999999</v>
      </c>
      <c r="O293">
        <v>0</v>
      </c>
      <c r="P293">
        <v>0.1759</v>
      </c>
      <c r="Q293" s="67">
        <v>52251.98</v>
      </c>
      <c r="R293">
        <v>0.15670000000000001</v>
      </c>
      <c r="S293">
        <v>0.20899999999999999</v>
      </c>
      <c r="T293">
        <v>0.63429999999999997</v>
      </c>
      <c r="U293">
        <v>17.510000000000002</v>
      </c>
      <c r="V293">
        <v>15</v>
      </c>
      <c r="W293" s="67">
        <v>69957.73</v>
      </c>
      <c r="X293">
        <v>127.58</v>
      </c>
      <c r="Y293" s="67">
        <v>149192.51999999999</v>
      </c>
      <c r="Z293">
        <v>0.84970000000000001</v>
      </c>
      <c r="AA293">
        <v>9.1800000000000007E-2</v>
      </c>
      <c r="AB293">
        <v>5.8500000000000003E-2</v>
      </c>
      <c r="AC293">
        <v>0.15029999999999999</v>
      </c>
      <c r="AD293">
        <v>149.19</v>
      </c>
      <c r="AE293" s="67">
        <v>4037.02</v>
      </c>
      <c r="AF293">
        <v>434.08</v>
      </c>
      <c r="AG293" s="67">
        <v>152390.49</v>
      </c>
      <c r="AH293">
        <v>421</v>
      </c>
      <c r="AI293" s="67">
        <v>35079</v>
      </c>
      <c r="AJ293" s="67">
        <v>51158.7</v>
      </c>
      <c r="AK293">
        <v>43.05</v>
      </c>
      <c r="AL293">
        <v>25.43</v>
      </c>
      <c r="AM293">
        <v>31.91</v>
      </c>
      <c r="AN293">
        <v>3.4</v>
      </c>
      <c r="AO293" s="67">
        <v>1127.56</v>
      </c>
      <c r="AP293">
        <v>1.3986000000000001</v>
      </c>
      <c r="AQ293" s="67">
        <v>1306.29</v>
      </c>
      <c r="AR293" s="67">
        <v>2547.0500000000002</v>
      </c>
      <c r="AS293" s="67">
        <v>6412.83</v>
      </c>
      <c r="AT293">
        <v>453.44</v>
      </c>
      <c r="AU293">
        <v>126.25</v>
      </c>
      <c r="AV293" s="67">
        <v>10845.85</v>
      </c>
      <c r="AW293" s="67">
        <v>4626.5</v>
      </c>
      <c r="AX293">
        <v>0.43469999999999998</v>
      </c>
      <c r="AY293" s="67">
        <v>4636.53</v>
      </c>
      <c r="AZ293">
        <v>0.43569999999999998</v>
      </c>
      <c r="BA293">
        <v>770.72</v>
      </c>
      <c r="BB293">
        <v>7.2400000000000006E-2</v>
      </c>
      <c r="BC293">
        <v>608.98</v>
      </c>
      <c r="BD293">
        <v>5.7200000000000001E-2</v>
      </c>
      <c r="BE293" s="67">
        <v>10642.72</v>
      </c>
      <c r="BF293" s="67">
        <v>3324.69</v>
      </c>
      <c r="BG293">
        <v>0.85470000000000002</v>
      </c>
      <c r="BH293">
        <v>0.53580000000000005</v>
      </c>
      <c r="BI293">
        <v>0.2361</v>
      </c>
      <c r="BJ293">
        <v>0.16400000000000001</v>
      </c>
      <c r="BK293">
        <v>3.73E-2</v>
      </c>
      <c r="BL293">
        <v>2.6800000000000001E-2</v>
      </c>
    </row>
    <row r="294" spans="1:64" x14ac:dyDescent="0.25">
      <c r="A294" t="s">
        <v>311</v>
      </c>
      <c r="B294">
        <v>44248</v>
      </c>
      <c r="C294">
        <v>317</v>
      </c>
      <c r="D294">
        <v>12.72</v>
      </c>
      <c r="E294" s="67">
        <v>4033.41</v>
      </c>
      <c r="F294" s="67">
        <v>3986.96</v>
      </c>
      <c r="G294">
        <v>3.5000000000000001E-3</v>
      </c>
      <c r="H294">
        <v>2.0000000000000001E-4</v>
      </c>
      <c r="I294">
        <v>6.4999999999999997E-3</v>
      </c>
      <c r="J294">
        <v>1.2999999999999999E-3</v>
      </c>
      <c r="K294">
        <v>8.0000000000000002E-3</v>
      </c>
      <c r="L294">
        <v>0.96179999999999999</v>
      </c>
      <c r="M294">
        <v>1.8700000000000001E-2</v>
      </c>
      <c r="N294">
        <v>0.56879999999999997</v>
      </c>
      <c r="O294">
        <v>0</v>
      </c>
      <c r="P294">
        <v>0.17860000000000001</v>
      </c>
      <c r="Q294" s="67">
        <v>52684.65</v>
      </c>
      <c r="R294">
        <v>0.16220000000000001</v>
      </c>
      <c r="S294">
        <v>0.19689999999999999</v>
      </c>
      <c r="T294">
        <v>0.64090000000000003</v>
      </c>
      <c r="U294">
        <v>19.170000000000002</v>
      </c>
      <c r="V294">
        <v>21</v>
      </c>
      <c r="W294" s="67">
        <v>87861.38</v>
      </c>
      <c r="X294">
        <v>187.47</v>
      </c>
      <c r="Y294" s="67">
        <v>119064.89</v>
      </c>
      <c r="Z294">
        <v>0.80410000000000004</v>
      </c>
      <c r="AA294">
        <v>9.8900000000000002E-2</v>
      </c>
      <c r="AB294">
        <v>9.7000000000000003E-2</v>
      </c>
      <c r="AC294">
        <v>0.19589999999999999</v>
      </c>
      <c r="AD294">
        <v>119.06</v>
      </c>
      <c r="AE294" s="67">
        <v>2780.62</v>
      </c>
      <c r="AF294">
        <v>392.86</v>
      </c>
      <c r="AG294" s="67">
        <v>117707.44</v>
      </c>
      <c r="AH294">
        <v>261</v>
      </c>
      <c r="AI294" s="67">
        <v>28826</v>
      </c>
      <c r="AJ294" s="67">
        <v>42672.639999999999</v>
      </c>
      <c r="AK294">
        <v>31.52</v>
      </c>
      <c r="AL294">
        <v>22.52</v>
      </c>
      <c r="AM294">
        <v>22.16</v>
      </c>
      <c r="AN294">
        <v>2.4</v>
      </c>
      <c r="AO294">
        <v>0</v>
      </c>
      <c r="AP294">
        <v>1.0254000000000001</v>
      </c>
      <c r="AQ294" s="67">
        <v>1101.3399999999999</v>
      </c>
      <c r="AR294" s="67">
        <v>2373.73</v>
      </c>
      <c r="AS294" s="67">
        <v>5516.36</v>
      </c>
      <c r="AT294">
        <v>617.14</v>
      </c>
      <c r="AU294">
        <v>427.04</v>
      </c>
      <c r="AV294" s="67">
        <v>10035.620000000001</v>
      </c>
      <c r="AW294" s="67">
        <v>4938.16</v>
      </c>
      <c r="AX294">
        <v>0.57640000000000002</v>
      </c>
      <c r="AY294" s="67">
        <v>2043.71</v>
      </c>
      <c r="AZ294">
        <v>0.23860000000000001</v>
      </c>
      <c r="BA294">
        <v>554.39</v>
      </c>
      <c r="BB294">
        <v>6.4699999999999994E-2</v>
      </c>
      <c r="BC294" s="67">
        <v>1030.49</v>
      </c>
      <c r="BD294">
        <v>0.1203</v>
      </c>
      <c r="BE294" s="67">
        <v>8566.75</v>
      </c>
      <c r="BF294" s="67">
        <v>5170.28</v>
      </c>
      <c r="BG294">
        <v>2.0026000000000002</v>
      </c>
      <c r="BH294">
        <v>0.58389999999999997</v>
      </c>
      <c r="BI294">
        <v>0.26900000000000002</v>
      </c>
      <c r="BJ294">
        <v>0.1095</v>
      </c>
      <c r="BK294">
        <v>2.5600000000000001E-2</v>
      </c>
      <c r="BL294">
        <v>1.2E-2</v>
      </c>
    </row>
    <row r="295" spans="1:64" x14ac:dyDescent="0.25">
      <c r="A295" t="s">
        <v>312</v>
      </c>
      <c r="B295">
        <v>44255</v>
      </c>
      <c r="C295">
        <v>57</v>
      </c>
      <c r="D295">
        <v>38.58</v>
      </c>
      <c r="E295" s="67">
        <v>2198.96</v>
      </c>
      <c r="F295" s="67">
        <v>1992.36</v>
      </c>
      <c r="G295">
        <v>1.18E-2</v>
      </c>
      <c r="H295">
        <v>5.0000000000000001E-4</v>
      </c>
      <c r="I295">
        <v>4.2200000000000001E-2</v>
      </c>
      <c r="J295">
        <v>6.9999999999999999E-4</v>
      </c>
      <c r="K295">
        <v>0.02</v>
      </c>
      <c r="L295">
        <v>0.87319999999999998</v>
      </c>
      <c r="M295">
        <v>5.16E-2</v>
      </c>
      <c r="N295">
        <v>0.47339999999999999</v>
      </c>
      <c r="O295">
        <v>1.6199999999999999E-2</v>
      </c>
      <c r="P295">
        <v>0.15</v>
      </c>
      <c r="Q295" s="67">
        <v>48672.959999999999</v>
      </c>
      <c r="R295">
        <v>0.64939999999999998</v>
      </c>
      <c r="S295">
        <v>0.1234</v>
      </c>
      <c r="T295">
        <v>0.2273</v>
      </c>
      <c r="U295">
        <v>18.489999999999998</v>
      </c>
      <c r="V295">
        <v>17.22</v>
      </c>
      <c r="W295" s="67">
        <v>67720.61</v>
      </c>
      <c r="X295">
        <v>125.44</v>
      </c>
      <c r="Y295" s="67">
        <v>137558.10999999999</v>
      </c>
      <c r="Z295">
        <v>0.77769999999999995</v>
      </c>
      <c r="AA295">
        <v>0.18770000000000001</v>
      </c>
      <c r="AB295">
        <v>3.4599999999999999E-2</v>
      </c>
      <c r="AC295">
        <v>0.2223</v>
      </c>
      <c r="AD295">
        <v>137.56</v>
      </c>
      <c r="AE295" s="67">
        <v>3211.42</v>
      </c>
      <c r="AF295">
        <v>487.85</v>
      </c>
      <c r="AG295" s="67">
        <v>135664.95000000001</v>
      </c>
      <c r="AH295">
        <v>349</v>
      </c>
      <c r="AI295" s="67">
        <v>31481</v>
      </c>
      <c r="AJ295" s="67">
        <v>57299.12</v>
      </c>
      <c r="AK295">
        <v>38.9</v>
      </c>
      <c r="AL295">
        <v>21.64</v>
      </c>
      <c r="AM295">
        <v>27.55</v>
      </c>
      <c r="AN295">
        <v>4.2</v>
      </c>
      <c r="AO295" s="67">
        <v>1608.63</v>
      </c>
      <c r="AP295">
        <v>1.1276999999999999</v>
      </c>
      <c r="AQ295" s="67">
        <v>1261.71</v>
      </c>
      <c r="AR295" s="67">
        <v>1632.16</v>
      </c>
      <c r="AS295" s="67">
        <v>4888.3900000000003</v>
      </c>
      <c r="AT295">
        <v>461.73</v>
      </c>
      <c r="AU295">
        <v>334.04</v>
      </c>
      <c r="AV295" s="67">
        <v>8578.0300000000007</v>
      </c>
      <c r="AW295" s="67">
        <v>4091.34</v>
      </c>
      <c r="AX295">
        <v>0.43099999999999999</v>
      </c>
      <c r="AY295" s="67">
        <v>4191.76</v>
      </c>
      <c r="AZ295">
        <v>0.44159999999999999</v>
      </c>
      <c r="BA295">
        <v>484.18</v>
      </c>
      <c r="BB295">
        <v>5.0999999999999997E-2</v>
      </c>
      <c r="BC295">
        <v>724.63</v>
      </c>
      <c r="BD295">
        <v>7.6300000000000007E-2</v>
      </c>
      <c r="BE295" s="67">
        <v>9491.91</v>
      </c>
      <c r="BF295" s="67">
        <v>2796.9</v>
      </c>
      <c r="BG295">
        <v>0.5121</v>
      </c>
      <c r="BH295">
        <v>0.53879999999999995</v>
      </c>
      <c r="BI295">
        <v>0.19370000000000001</v>
      </c>
      <c r="BJ295">
        <v>0.2155</v>
      </c>
      <c r="BK295">
        <v>3.1699999999999999E-2</v>
      </c>
      <c r="BL295">
        <v>2.0400000000000001E-2</v>
      </c>
    </row>
    <row r="296" spans="1:64" x14ac:dyDescent="0.25">
      <c r="A296" t="s">
        <v>313</v>
      </c>
      <c r="B296">
        <v>44263</v>
      </c>
      <c r="C296">
        <v>16</v>
      </c>
      <c r="D296">
        <v>613.07000000000005</v>
      </c>
      <c r="E296" s="67">
        <v>9809.18</v>
      </c>
      <c r="F296" s="67">
        <v>6607.46</v>
      </c>
      <c r="G296">
        <v>2.8E-3</v>
      </c>
      <c r="H296">
        <v>4.0000000000000002E-4</v>
      </c>
      <c r="I296">
        <v>0.2717</v>
      </c>
      <c r="J296">
        <v>1.8E-3</v>
      </c>
      <c r="K296">
        <v>0.36909999999999998</v>
      </c>
      <c r="L296">
        <v>0.26340000000000002</v>
      </c>
      <c r="M296">
        <v>9.0700000000000003E-2</v>
      </c>
      <c r="N296">
        <v>0.87739999999999996</v>
      </c>
      <c r="O296">
        <v>6.4299999999999996E-2</v>
      </c>
      <c r="P296">
        <v>0.2054</v>
      </c>
      <c r="Q296" s="67">
        <v>65027.56</v>
      </c>
      <c r="R296">
        <v>0.15959999999999999</v>
      </c>
      <c r="S296">
        <v>8.7599999999999997E-2</v>
      </c>
      <c r="T296">
        <v>0.75280000000000002</v>
      </c>
      <c r="U296">
        <v>25.34</v>
      </c>
      <c r="V296">
        <v>49.34</v>
      </c>
      <c r="W296" s="67">
        <v>90647.47</v>
      </c>
      <c r="X296">
        <v>197.87</v>
      </c>
      <c r="Y296" s="67">
        <v>56793.25</v>
      </c>
      <c r="Z296">
        <v>0.76780000000000004</v>
      </c>
      <c r="AA296">
        <v>0.20749999999999999</v>
      </c>
      <c r="AB296">
        <v>2.47E-2</v>
      </c>
      <c r="AC296">
        <v>0.23219999999999999</v>
      </c>
      <c r="AD296">
        <v>56.79</v>
      </c>
      <c r="AE296" s="67">
        <v>2236.25</v>
      </c>
      <c r="AF296">
        <v>338.95</v>
      </c>
      <c r="AG296" s="67">
        <v>58305.83</v>
      </c>
      <c r="AH296">
        <v>19</v>
      </c>
      <c r="AI296" s="67">
        <v>22830</v>
      </c>
      <c r="AJ296" s="67">
        <v>33426.44</v>
      </c>
      <c r="AK296">
        <v>61.4</v>
      </c>
      <c r="AL296">
        <v>35.5</v>
      </c>
      <c r="AM296">
        <v>51.1</v>
      </c>
      <c r="AN296">
        <v>3.44</v>
      </c>
      <c r="AO296">
        <v>0</v>
      </c>
      <c r="AP296">
        <v>1.2410000000000001</v>
      </c>
      <c r="AQ296" s="67">
        <v>1474.08</v>
      </c>
      <c r="AR296" s="67">
        <v>2190.7199999999998</v>
      </c>
      <c r="AS296" s="67">
        <v>7139.3</v>
      </c>
      <c r="AT296">
        <v>645.32000000000005</v>
      </c>
      <c r="AU296">
        <v>892.39</v>
      </c>
      <c r="AV296" s="67">
        <v>12341.82</v>
      </c>
      <c r="AW296" s="67">
        <v>8859.64</v>
      </c>
      <c r="AX296">
        <v>0.61570000000000003</v>
      </c>
      <c r="AY296" s="67">
        <v>2239.36</v>
      </c>
      <c r="AZ296">
        <v>0.15559999999999999</v>
      </c>
      <c r="BA296" s="67">
        <v>1522.42</v>
      </c>
      <c r="BB296">
        <v>0.10580000000000001</v>
      </c>
      <c r="BC296" s="67">
        <v>1768.29</v>
      </c>
      <c r="BD296">
        <v>0.1229</v>
      </c>
      <c r="BE296" s="67">
        <v>14389.72</v>
      </c>
      <c r="BF296" s="67">
        <v>4500.68</v>
      </c>
      <c r="BG296">
        <v>3.0219</v>
      </c>
      <c r="BH296">
        <v>0.44829999999999998</v>
      </c>
      <c r="BI296">
        <v>0.1515</v>
      </c>
      <c r="BJ296">
        <v>0.37280000000000002</v>
      </c>
      <c r="BK296">
        <v>1.9199999999999998E-2</v>
      </c>
      <c r="BL296">
        <v>8.0999999999999996E-3</v>
      </c>
    </row>
    <row r="297" spans="1:64" x14ac:dyDescent="0.25">
      <c r="A297" t="s">
        <v>314</v>
      </c>
      <c r="B297">
        <v>50203</v>
      </c>
      <c r="C297">
        <v>23</v>
      </c>
      <c r="D297">
        <v>21.87</v>
      </c>
      <c r="E297">
        <v>503.06</v>
      </c>
      <c r="F297">
        <v>519.57000000000005</v>
      </c>
      <c r="G297">
        <v>1.1999999999999999E-3</v>
      </c>
      <c r="H297">
        <v>0</v>
      </c>
      <c r="I297">
        <v>2.1299999999999999E-2</v>
      </c>
      <c r="J297">
        <v>0</v>
      </c>
      <c r="K297">
        <v>9.5999999999999992E-3</v>
      </c>
      <c r="L297">
        <v>0.9375</v>
      </c>
      <c r="M297">
        <v>3.04E-2</v>
      </c>
      <c r="N297">
        <v>0.32690000000000002</v>
      </c>
      <c r="O297">
        <v>0</v>
      </c>
      <c r="P297">
        <v>0.1484</v>
      </c>
      <c r="Q297" s="67">
        <v>51483.6</v>
      </c>
      <c r="R297">
        <v>0.28260000000000002</v>
      </c>
      <c r="S297">
        <v>0.23910000000000001</v>
      </c>
      <c r="T297">
        <v>0.4783</v>
      </c>
      <c r="U297">
        <v>15.35</v>
      </c>
      <c r="V297">
        <v>3.8</v>
      </c>
      <c r="W297" s="67">
        <v>72218.880000000005</v>
      </c>
      <c r="X297">
        <v>129.02000000000001</v>
      </c>
      <c r="Y297" s="67">
        <v>195939.55</v>
      </c>
      <c r="Z297">
        <v>0.56210000000000004</v>
      </c>
      <c r="AA297">
        <v>0.31900000000000001</v>
      </c>
      <c r="AB297">
        <v>0.11890000000000001</v>
      </c>
      <c r="AC297">
        <v>0.43790000000000001</v>
      </c>
      <c r="AD297">
        <v>195.94</v>
      </c>
      <c r="AE297" s="67">
        <v>7642.02</v>
      </c>
      <c r="AF297">
        <v>574.23</v>
      </c>
      <c r="AG297" s="67">
        <v>217065.36</v>
      </c>
      <c r="AH297">
        <v>543</v>
      </c>
      <c r="AI297" s="67">
        <v>34009</v>
      </c>
      <c r="AJ297" s="67">
        <v>49382.51</v>
      </c>
      <c r="AK297">
        <v>45.3</v>
      </c>
      <c r="AL297">
        <v>34.21</v>
      </c>
      <c r="AM297">
        <v>45.09</v>
      </c>
      <c r="AN297">
        <v>6.9</v>
      </c>
      <c r="AO297">
        <v>0</v>
      </c>
      <c r="AP297">
        <v>0.99619999999999997</v>
      </c>
      <c r="AQ297" s="67">
        <v>2024.46</v>
      </c>
      <c r="AR297" s="67">
        <v>2838.89</v>
      </c>
      <c r="AS297" s="67">
        <v>6579.36</v>
      </c>
      <c r="AT297">
        <v>234.16</v>
      </c>
      <c r="AU297">
        <v>24.47</v>
      </c>
      <c r="AV297" s="67">
        <v>11701.45</v>
      </c>
      <c r="AW297" s="67">
        <v>3967.2</v>
      </c>
      <c r="AX297">
        <v>0.35320000000000001</v>
      </c>
      <c r="AY297" s="67">
        <v>4764.7299999999996</v>
      </c>
      <c r="AZ297">
        <v>0.42420000000000002</v>
      </c>
      <c r="BA297" s="67">
        <v>2060.02</v>
      </c>
      <c r="BB297">
        <v>0.18340000000000001</v>
      </c>
      <c r="BC297">
        <v>441.51</v>
      </c>
      <c r="BD297">
        <v>3.9300000000000002E-2</v>
      </c>
      <c r="BE297" s="67">
        <v>11233.46</v>
      </c>
      <c r="BF297">
        <v>-38.89</v>
      </c>
      <c r="BG297">
        <v>-9.4000000000000004E-3</v>
      </c>
      <c r="BH297">
        <v>0.48370000000000002</v>
      </c>
      <c r="BI297">
        <v>0.20100000000000001</v>
      </c>
      <c r="BJ297">
        <v>0.20119999999999999</v>
      </c>
      <c r="BK297">
        <v>4.0300000000000002E-2</v>
      </c>
      <c r="BL297">
        <v>7.3899999999999993E-2</v>
      </c>
    </row>
    <row r="298" spans="1:64" x14ac:dyDescent="0.25">
      <c r="A298" t="s">
        <v>315</v>
      </c>
      <c r="B298">
        <v>45468</v>
      </c>
      <c r="C298">
        <v>118</v>
      </c>
      <c r="D298">
        <v>10.17</v>
      </c>
      <c r="E298" s="67">
        <v>1199.78</v>
      </c>
      <c r="F298" s="67">
        <v>1229.8499999999999</v>
      </c>
      <c r="G298">
        <v>1.6999999999999999E-3</v>
      </c>
      <c r="H298">
        <v>8.9999999999999998E-4</v>
      </c>
      <c r="I298">
        <v>1.3599999999999999E-2</v>
      </c>
      <c r="J298">
        <v>0</v>
      </c>
      <c r="K298">
        <v>1.54E-2</v>
      </c>
      <c r="L298">
        <v>0.95699999999999996</v>
      </c>
      <c r="M298">
        <v>1.14E-2</v>
      </c>
      <c r="N298">
        <v>0.42149999999999999</v>
      </c>
      <c r="O298">
        <v>5.1999999999999998E-3</v>
      </c>
      <c r="P298">
        <v>0.19839999999999999</v>
      </c>
      <c r="Q298" s="67">
        <v>51788.46</v>
      </c>
      <c r="R298">
        <v>0.17780000000000001</v>
      </c>
      <c r="S298">
        <v>0.17780000000000001</v>
      </c>
      <c r="T298">
        <v>0.64439999999999997</v>
      </c>
      <c r="U298">
        <v>16.68</v>
      </c>
      <c r="V298">
        <v>6.6</v>
      </c>
      <c r="W298" s="67">
        <v>82773.09</v>
      </c>
      <c r="X298">
        <v>176.21</v>
      </c>
      <c r="Y298" s="67">
        <v>140065.29999999999</v>
      </c>
      <c r="Z298">
        <v>0.73129999999999995</v>
      </c>
      <c r="AA298">
        <v>0.14369999999999999</v>
      </c>
      <c r="AB298">
        <v>0.125</v>
      </c>
      <c r="AC298">
        <v>0.26869999999999999</v>
      </c>
      <c r="AD298">
        <v>140.07</v>
      </c>
      <c r="AE298" s="67">
        <v>4758.13</v>
      </c>
      <c r="AF298">
        <v>491.72</v>
      </c>
      <c r="AG298" s="67">
        <v>138017.24</v>
      </c>
      <c r="AH298">
        <v>364</v>
      </c>
      <c r="AI298" s="67">
        <v>29321</v>
      </c>
      <c r="AJ298" s="67">
        <v>40555.06</v>
      </c>
      <c r="AK298">
        <v>42.81</v>
      </c>
      <c r="AL298">
        <v>32.450000000000003</v>
      </c>
      <c r="AM298">
        <v>34.03</v>
      </c>
      <c r="AN298">
        <v>4</v>
      </c>
      <c r="AO298" s="67">
        <v>1363.25</v>
      </c>
      <c r="AP298">
        <v>2.0453999999999999</v>
      </c>
      <c r="AQ298" s="67">
        <v>1322.15</v>
      </c>
      <c r="AR298" s="67">
        <v>1703.88</v>
      </c>
      <c r="AS298" s="67">
        <v>6262.39</v>
      </c>
      <c r="AT298">
        <v>465.19</v>
      </c>
      <c r="AU298">
        <v>555.91</v>
      </c>
      <c r="AV298" s="67">
        <v>10309.549999999999</v>
      </c>
      <c r="AW298" s="67">
        <v>3990.36</v>
      </c>
      <c r="AX298">
        <v>0.39300000000000002</v>
      </c>
      <c r="AY298" s="67">
        <v>4549.76</v>
      </c>
      <c r="AZ298">
        <v>0.4481</v>
      </c>
      <c r="BA298">
        <v>774.65</v>
      </c>
      <c r="BB298">
        <v>7.6300000000000007E-2</v>
      </c>
      <c r="BC298">
        <v>838.91</v>
      </c>
      <c r="BD298">
        <v>8.2600000000000007E-2</v>
      </c>
      <c r="BE298" s="67">
        <v>10153.68</v>
      </c>
      <c r="BF298" s="67">
        <v>3778.77</v>
      </c>
      <c r="BG298">
        <v>1.3656999999999999</v>
      </c>
      <c r="BH298">
        <v>0.50080000000000002</v>
      </c>
      <c r="BI298">
        <v>0.21199999999999999</v>
      </c>
      <c r="BJ298">
        <v>0.22509999999999999</v>
      </c>
      <c r="BK298">
        <v>4.7300000000000002E-2</v>
      </c>
      <c r="BL298">
        <v>1.47E-2</v>
      </c>
    </row>
    <row r="299" spans="1:64" x14ac:dyDescent="0.25">
      <c r="A299" t="s">
        <v>316</v>
      </c>
      <c r="B299">
        <v>49874</v>
      </c>
      <c r="C299">
        <v>37</v>
      </c>
      <c r="D299">
        <v>81.36</v>
      </c>
      <c r="E299" s="67">
        <v>3010.29</v>
      </c>
      <c r="F299" s="67">
        <v>3079.56</v>
      </c>
      <c r="G299">
        <v>3.3999999999999998E-3</v>
      </c>
      <c r="H299">
        <v>2.9999999999999997E-4</v>
      </c>
      <c r="I299">
        <v>2.0999999999999999E-3</v>
      </c>
      <c r="J299">
        <v>2.0000000000000001E-4</v>
      </c>
      <c r="K299">
        <v>6.4999999999999997E-3</v>
      </c>
      <c r="L299">
        <v>0.97199999999999998</v>
      </c>
      <c r="M299">
        <v>1.55E-2</v>
      </c>
      <c r="N299">
        <v>0.37919999999999998</v>
      </c>
      <c r="O299">
        <v>2.8999999999999998E-3</v>
      </c>
      <c r="P299">
        <v>0.1361</v>
      </c>
      <c r="Q299" s="67">
        <v>55709.55</v>
      </c>
      <c r="R299">
        <v>0.1179</v>
      </c>
      <c r="S299">
        <v>0.1487</v>
      </c>
      <c r="T299">
        <v>0.73329999999999995</v>
      </c>
      <c r="U299">
        <v>19.14</v>
      </c>
      <c r="V299">
        <v>15</v>
      </c>
      <c r="W299" s="67">
        <v>85648.67</v>
      </c>
      <c r="X299">
        <v>192.71</v>
      </c>
      <c r="Y299" s="67">
        <v>105405.6</v>
      </c>
      <c r="Z299">
        <v>0.85489999999999999</v>
      </c>
      <c r="AA299">
        <v>0.1159</v>
      </c>
      <c r="AB299">
        <v>2.9100000000000001E-2</v>
      </c>
      <c r="AC299">
        <v>0.14510000000000001</v>
      </c>
      <c r="AD299">
        <v>105.41</v>
      </c>
      <c r="AE299" s="67">
        <v>3233.91</v>
      </c>
      <c r="AF299">
        <v>512.24</v>
      </c>
      <c r="AG299" s="67">
        <v>114823.53</v>
      </c>
      <c r="AH299">
        <v>243</v>
      </c>
      <c r="AI299" s="67">
        <v>32749</v>
      </c>
      <c r="AJ299" s="67">
        <v>48833.04</v>
      </c>
      <c r="AK299">
        <v>55</v>
      </c>
      <c r="AL299">
        <v>29.96</v>
      </c>
      <c r="AM299">
        <v>29.89</v>
      </c>
      <c r="AN299">
        <v>5</v>
      </c>
      <c r="AO299">
        <v>0</v>
      </c>
      <c r="AP299">
        <v>0.61450000000000005</v>
      </c>
      <c r="AQ299">
        <v>953.43</v>
      </c>
      <c r="AR299" s="67">
        <v>1710.56</v>
      </c>
      <c r="AS299" s="67">
        <v>4913.57</v>
      </c>
      <c r="AT299">
        <v>472.56</v>
      </c>
      <c r="AU299">
        <v>307.64</v>
      </c>
      <c r="AV299" s="67">
        <v>8357.76</v>
      </c>
      <c r="AW299" s="67">
        <v>4624.54</v>
      </c>
      <c r="AX299">
        <v>0.56859999999999999</v>
      </c>
      <c r="AY299" s="67">
        <v>2179.65</v>
      </c>
      <c r="AZ299">
        <v>0.26800000000000002</v>
      </c>
      <c r="BA299">
        <v>834.12</v>
      </c>
      <c r="BB299">
        <v>0.1026</v>
      </c>
      <c r="BC299">
        <v>495.44</v>
      </c>
      <c r="BD299">
        <v>6.0900000000000003E-2</v>
      </c>
      <c r="BE299" s="67">
        <v>8133.75</v>
      </c>
      <c r="BF299" s="67">
        <v>4877.29</v>
      </c>
      <c r="BG299">
        <v>1.2665</v>
      </c>
      <c r="BH299">
        <v>0.61339999999999995</v>
      </c>
      <c r="BI299">
        <v>0.2366</v>
      </c>
      <c r="BJ299">
        <v>0.10979999999999999</v>
      </c>
      <c r="BK299">
        <v>2.5899999999999999E-2</v>
      </c>
      <c r="BL299">
        <v>1.43E-2</v>
      </c>
    </row>
    <row r="300" spans="1:64" x14ac:dyDescent="0.25">
      <c r="A300" t="s">
        <v>317</v>
      </c>
      <c r="B300">
        <v>44271</v>
      </c>
      <c r="C300">
        <v>16</v>
      </c>
      <c r="D300">
        <v>286.58999999999997</v>
      </c>
      <c r="E300" s="67">
        <v>4585.47</v>
      </c>
      <c r="F300" s="67">
        <v>4481.29</v>
      </c>
      <c r="G300">
        <v>1.8200000000000001E-2</v>
      </c>
      <c r="H300">
        <v>2.0000000000000001E-4</v>
      </c>
      <c r="I300">
        <v>1.7600000000000001E-2</v>
      </c>
      <c r="J300">
        <v>2.9999999999999997E-4</v>
      </c>
      <c r="K300">
        <v>2.4400000000000002E-2</v>
      </c>
      <c r="L300">
        <v>0.91849999999999998</v>
      </c>
      <c r="M300">
        <v>2.0799999999999999E-2</v>
      </c>
      <c r="N300">
        <v>0.1489</v>
      </c>
      <c r="O300">
        <v>1.0200000000000001E-2</v>
      </c>
      <c r="P300">
        <v>0.11559999999999999</v>
      </c>
      <c r="Q300" s="67">
        <v>68364</v>
      </c>
      <c r="R300">
        <v>0.16059999999999999</v>
      </c>
      <c r="S300">
        <v>0.17519999999999999</v>
      </c>
      <c r="T300">
        <v>0.66420000000000001</v>
      </c>
      <c r="U300">
        <v>23.48</v>
      </c>
      <c r="V300">
        <v>21.15</v>
      </c>
      <c r="W300" s="67">
        <v>92462.14</v>
      </c>
      <c r="X300">
        <v>215.35</v>
      </c>
      <c r="Y300" s="67">
        <v>164432.48000000001</v>
      </c>
      <c r="Z300">
        <v>0.91820000000000002</v>
      </c>
      <c r="AA300">
        <v>6.5000000000000002E-2</v>
      </c>
      <c r="AB300">
        <v>1.67E-2</v>
      </c>
      <c r="AC300">
        <v>8.1799999999999998E-2</v>
      </c>
      <c r="AD300">
        <v>164.43</v>
      </c>
      <c r="AE300" s="67">
        <v>6662.42</v>
      </c>
      <c r="AF300">
        <v>935.51</v>
      </c>
      <c r="AG300" s="67">
        <v>185397.27</v>
      </c>
      <c r="AH300">
        <v>498</v>
      </c>
      <c r="AI300" s="67">
        <v>52099</v>
      </c>
      <c r="AJ300" s="67">
        <v>106954.2</v>
      </c>
      <c r="AK300">
        <v>72.25</v>
      </c>
      <c r="AL300">
        <v>39.9</v>
      </c>
      <c r="AM300">
        <v>41.02</v>
      </c>
      <c r="AN300">
        <v>4.96</v>
      </c>
      <c r="AO300">
        <v>0</v>
      </c>
      <c r="AP300">
        <v>0.57620000000000005</v>
      </c>
      <c r="AQ300" s="67">
        <v>1120.3599999999999</v>
      </c>
      <c r="AR300" s="67">
        <v>1717.43</v>
      </c>
      <c r="AS300" s="67">
        <v>5941.53</v>
      </c>
      <c r="AT300">
        <v>687.35</v>
      </c>
      <c r="AU300">
        <v>252.64</v>
      </c>
      <c r="AV300" s="67">
        <v>9719.31</v>
      </c>
      <c r="AW300" s="67">
        <v>3062.24</v>
      </c>
      <c r="AX300">
        <v>0.34229999999999999</v>
      </c>
      <c r="AY300" s="67">
        <v>5029.22</v>
      </c>
      <c r="AZ300">
        <v>0.56220000000000003</v>
      </c>
      <c r="BA300">
        <v>511.54</v>
      </c>
      <c r="BB300">
        <v>5.7200000000000001E-2</v>
      </c>
      <c r="BC300">
        <v>342.59</v>
      </c>
      <c r="BD300">
        <v>3.8300000000000001E-2</v>
      </c>
      <c r="BE300" s="67">
        <v>8945.59</v>
      </c>
      <c r="BF300" s="67">
        <v>2325.62</v>
      </c>
      <c r="BG300">
        <v>0.2069</v>
      </c>
      <c r="BH300">
        <v>0.63290000000000002</v>
      </c>
      <c r="BI300">
        <v>0.23480000000000001</v>
      </c>
      <c r="BJ300">
        <v>7.7100000000000002E-2</v>
      </c>
      <c r="BK300">
        <v>3.39E-2</v>
      </c>
      <c r="BL300">
        <v>2.1399999999999999E-2</v>
      </c>
    </row>
    <row r="301" spans="1:64" x14ac:dyDescent="0.25">
      <c r="A301" t="s">
        <v>318</v>
      </c>
      <c r="B301">
        <v>48330</v>
      </c>
      <c r="C301">
        <v>6</v>
      </c>
      <c r="D301">
        <v>51.35</v>
      </c>
      <c r="E301">
        <v>308.10000000000002</v>
      </c>
      <c r="F301">
        <v>596.66999999999996</v>
      </c>
      <c r="G301">
        <v>1.6999999999999999E-3</v>
      </c>
      <c r="H301">
        <v>0</v>
      </c>
      <c r="I301">
        <v>2.18E-2</v>
      </c>
      <c r="J301">
        <v>0</v>
      </c>
      <c r="K301">
        <v>6.2799999999999995E-2</v>
      </c>
      <c r="L301">
        <v>0.89870000000000005</v>
      </c>
      <c r="M301">
        <v>1.5100000000000001E-2</v>
      </c>
      <c r="N301">
        <v>0.45300000000000001</v>
      </c>
      <c r="O301">
        <v>0</v>
      </c>
      <c r="P301">
        <v>0.1424</v>
      </c>
      <c r="Q301" s="67">
        <v>43788.21</v>
      </c>
      <c r="R301">
        <v>0.4138</v>
      </c>
      <c r="S301">
        <v>0.2414</v>
      </c>
      <c r="T301">
        <v>0.3448</v>
      </c>
      <c r="U301">
        <v>21.42</v>
      </c>
      <c r="V301">
        <v>5.59</v>
      </c>
      <c r="W301" s="67">
        <v>59359.08</v>
      </c>
      <c r="X301">
        <v>54.26</v>
      </c>
      <c r="Y301" s="67">
        <v>114834.11</v>
      </c>
      <c r="Z301">
        <v>0.75090000000000001</v>
      </c>
      <c r="AA301">
        <v>7.6600000000000001E-2</v>
      </c>
      <c r="AB301">
        <v>0.17249999999999999</v>
      </c>
      <c r="AC301">
        <v>0.24909999999999999</v>
      </c>
      <c r="AD301">
        <v>114.83</v>
      </c>
      <c r="AE301" s="67">
        <v>3504.68</v>
      </c>
      <c r="AF301">
        <v>427.57</v>
      </c>
      <c r="AG301" s="67">
        <v>55915.57</v>
      </c>
      <c r="AH301">
        <v>15</v>
      </c>
      <c r="AI301" s="67">
        <v>31331</v>
      </c>
      <c r="AJ301" s="67">
        <v>48799.97</v>
      </c>
      <c r="AK301">
        <v>58</v>
      </c>
      <c r="AL301">
        <v>23.89</v>
      </c>
      <c r="AM301">
        <v>33.659999999999997</v>
      </c>
      <c r="AN301">
        <v>4.4000000000000004</v>
      </c>
      <c r="AO301">
        <v>0</v>
      </c>
      <c r="AP301">
        <v>0.57220000000000004</v>
      </c>
      <c r="AQ301" s="67">
        <v>1075.45</v>
      </c>
      <c r="AR301" s="67">
        <v>2019.16</v>
      </c>
      <c r="AS301" s="67">
        <v>5094.43</v>
      </c>
      <c r="AT301">
        <v>326.26</v>
      </c>
      <c r="AU301">
        <v>412.24</v>
      </c>
      <c r="AV301" s="67">
        <v>8927.6</v>
      </c>
      <c r="AW301" s="67">
        <v>3504.67</v>
      </c>
      <c r="AX301">
        <v>0.42159999999999997</v>
      </c>
      <c r="AY301" s="67">
        <v>1389.59</v>
      </c>
      <c r="AZ301">
        <v>0.16719999999999999</v>
      </c>
      <c r="BA301" s="67">
        <v>2958.02</v>
      </c>
      <c r="BB301">
        <v>0.35580000000000001</v>
      </c>
      <c r="BC301">
        <v>460.34</v>
      </c>
      <c r="BD301">
        <v>5.5399999999999998E-2</v>
      </c>
      <c r="BE301" s="67">
        <v>8312.6200000000008</v>
      </c>
      <c r="BF301" s="67">
        <v>11454.14</v>
      </c>
      <c r="BG301">
        <v>2.7364999999999999</v>
      </c>
      <c r="BH301">
        <v>0.67010000000000003</v>
      </c>
      <c r="BI301">
        <v>0.1489</v>
      </c>
      <c r="BJ301">
        <v>8.8200000000000001E-2</v>
      </c>
      <c r="BK301">
        <v>2.98E-2</v>
      </c>
      <c r="BL301">
        <v>6.3E-2</v>
      </c>
    </row>
    <row r="302" spans="1:64" x14ac:dyDescent="0.25">
      <c r="A302" t="s">
        <v>319</v>
      </c>
      <c r="B302">
        <v>49445</v>
      </c>
      <c r="C302">
        <v>39</v>
      </c>
      <c r="D302">
        <v>14.71</v>
      </c>
      <c r="E302">
        <v>573.6</v>
      </c>
      <c r="F302">
        <v>599.76</v>
      </c>
      <c r="G302">
        <v>0</v>
      </c>
      <c r="H302">
        <v>0</v>
      </c>
      <c r="I302">
        <v>3.3E-3</v>
      </c>
      <c r="J302">
        <v>1.2999999999999999E-3</v>
      </c>
      <c r="K302">
        <v>1.32E-2</v>
      </c>
      <c r="L302">
        <v>0.9738</v>
      </c>
      <c r="M302">
        <v>8.3999999999999995E-3</v>
      </c>
      <c r="N302">
        <v>0.3417</v>
      </c>
      <c r="O302">
        <v>0</v>
      </c>
      <c r="P302">
        <v>0.10829999999999999</v>
      </c>
      <c r="Q302" s="67">
        <v>47786.84</v>
      </c>
      <c r="R302">
        <v>0.23910000000000001</v>
      </c>
      <c r="S302">
        <v>0.13039999999999999</v>
      </c>
      <c r="T302">
        <v>0.63039999999999996</v>
      </c>
      <c r="U302">
        <v>14.73</v>
      </c>
      <c r="V302">
        <v>5.5</v>
      </c>
      <c r="W302" s="67">
        <v>49005.64</v>
      </c>
      <c r="X302">
        <v>96.72</v>
      </c>
      <c r="Y302" s="67">
        <v>129372.7</v>
      </c>
      <c r="Z302">
        <v>0.75670000000000004</v>
      </c>
      <c r="AA302">
        <v>0.02</v>
      </c>
      <c r="AB302">
        <v>0.2233</v>
      </c>
      <c r="AC302">
        <v>0.24329999999999999</v>
      </c>
      <c r="AD302">
        <v>129.37</v>
      </c>
      <c r="AE302" s="67">
        <v>5519.05</v>
      </c>
      <c r="AF302">
        <v>587.62</v>
      </c>
      <c r="AG302" s="67">
        <v>139447.84</v>
      </c>
      <c r="AH302">
        <v>376</v>
      </c>
      <c r="AI302" s="67">
        <v>33762</v>
      </c>
      <c r="AJ302" s="67">
        <v>47755.82</v>
      </c>
      <c r="AK302">
        <v>52.89</v>
      </c>
      <c r="AL302">
        <v>39.69</v>
      </c>
      <c r="AM302">
        <v>40.770000000000003</v>
      </c>
      <c r="AN302">
        <v>5</v>
      </c>
      <c r="AO302">
        <v>0</v>
      </c>
      <c r="AP302">
        <v>1.1846000000000001</v>
      </c>
      <c r="AQ302" s="67">
        <v>1512.39</v>
      </c>
      <c r="AR302" s="67">
        <v>1951.06</v>
      </c>
      <c r="AS302" s="67">
        <v>5461.11</v>
      </c>
      <c r="AT302">
        <v>248.29</v>
      </c>
      <c r="AU302">
        <v>366.5</v>
      </c>
      <c r="AV302" s="67">
        <v>9539.41</v>
      </c>
      <c r="AW302" s="67">
        <v>4195.0600000000004</v>
      </c>
      <c r="AX302">
        <v>0.38169999999999998</v>
      </c>
      <c r="AY302" s="67">
        <v>4620.2299999999996</v>
      </c>
      <c r="AZ302">
        <v>0.42030000000000001</v>
      </c>
      <c r="BA302" s="67">
        <v>1518.08</v>
      </c>
      <c r="BB302">
        <v>0.1381</v>
      </c>
      <c r="BC302">
        <v>658.2</v>
      </c>
      <c r="BD302">
        <v>5.9900000000000002E-2</v>
      </c>
      <c r="BE302" s="67">
        <v>10991.57</v>
      </c>
      <c r="BF302" s="67">
        <v>3754.61</v>
      </c>
      <c r="BG302">
        <v>0.9829</v>
      </c>
      <c r="BH302">
        <v>0.5907</v>
      </c>
      <c r="BI302">
        <v>0.1799</v>
      </c>
      <c r="BJ302">
        <v>0.15939999999999999</v>
      </c>
      <c r="BK302">
        <v>3.7900000000000003E-2</v>
      </c>
      <c r="BL302">
        <v>3.2099999999999997E-2</v>
      </c>
    </row>
    <row r="303" spans="1:64" x14ac:dyDescent="0.25">
      <c r="A303" t="s">
        <v>320</v>
      </c>
      <c r="B303">
        <v>47639</v>
      </c>
      <c r="C303">
        <v>114</v>
      </c>
      <c r="D303">
        <v>11</v>
      </c>
      <c r="E303" s="67">
        <v>1254.55</v>
      </c>
      <c r="F303" s="67">
        <v>1172.3800000000001</v>
      </c>
      <c r="G303">
        <v>1.6999999999999999E-3</v>
      </c>
      <c r="H303">
        <v>0</v>
      </c>
      <c r="I303">
        <v>8.0000000000000004E-4</v>
      </c>
      <c r="J303">
        <v>8.9999999999999998E-4</v>
      </c>
      <c r="K303">
        <v>8.9999999999999993E-3</v>
      </c>
      <c r="L303">
        <v>0.97089999999999999</v>
      </c>
      <c r="M303">
        <v>1.6799999999999999E-2</v>
      </c>
      <c r="N303">
        <v>0.4471</v>
      </c>
      <c r="O303">
        <v>0</v>
      </c>
      <c r="P303">
        <v>0.17660000000000001</v>
      </c>
      <c r="Q303" s="67">
        <v>45784.87</v>
      </c>
      <c r="R303">
        <v>0.1875</v>
      </c>
      <c r="S303">
        <v>0.26040000000000002</v>
      </c>
      <c r="T303">
        <v>0.55210000000000004</v>
      </c>
      <c r="U303">
        <v>18.09</v>
      </c>
      <c r="V303">
        <v>8</v>
      </c>
      <c r="W303" s="67">
        <v>67631.38</v>
      </c>
      <c r="X303">
        <v>153.08000000000001</v>
      </c>
      <c r="Y303" s="67">
        <v>83775.88</v>
      </c>
      <c r="Z303">
        <v>0.92290000000000005</v>
      </c>
      <c r="AA303">
        <v>3.4500000000000003E-2</v>
      </c>
      <c r="AB303">
        <v>4.2599999999999999E-2</v>
      </c>
      <c r="AC303">
        <v>7.7100000000000002E-2</v>
      </c>
      <c r="AD303">
        <v>83.78</v>
      </c>
      <c r="AE303" s="67">
        <v>1881.51</v>
      </c>
      <c r="AF303">
        <v>252.63</v>
      </c>
      <c r="AG303" s="67">
        <v>79637.33</v>
      </c>
      <c r="AH303">
        <v>68</v>
      </c>
      <c r="AI303" s="67">
        <v>31150</v>
      </c>
      <c r="AJ303" s="67">
        <v>43093.07</v>
      </c>
      <c r="AK303">
        <v>25.5</v>
      </c>
      <c r="AL303">
        <v>22.22</v>
      </c>
      <c r="AM303">
        <v>25.1</v>
      </c>
      <c r="AN303">
        <v>4.4000000000000004</v>
      </c>
      <c r="AO303">
        <v>0</v>
      </c>
      <c r="AP303">
        <v>0.88500000000000001</v>
      </c>
      <c r="AQ303" s="67">
        <v>1341.63</v>
      </c>
      <c r="AR303" s="67">
        <v>2133.52</v>
      </c>
      <c r="AS303" s="67">
        <v>5654.17</v>
      </c>
      <c r="AT303">
        <v>500.63</v>
      </c>
      <c r="AU303">
        <v>201.26</v>
      </c>
      <c r="AV303" s="67">
        <v>9831.19</v>
      </c>
      <c r="AW303" s="67">
        <v>6405.21</v>
      </c>
      <c r="AX303">
        <v>0.6835</v>
      </c>
      <c r="AY303" s="67">
        <v>1377.48</v>
      </c>
      <c r="AZ303">
        <v>0.14699999999999999</v>
      </c>
      <c r="BA303">
        <v>865.64</v>
      </c>
      <c r="BB303">
        <v>9.2399999999999996E-2</v>
      </c>
      <c r="BC303">
        <v>722.79</v>
      </c>
      <c r="BD303">
        <v>7.7100000000000002E-2</v>
      </c>
      <c r="BE303" s="67">
        <v>9371.1200000000008</v>
      </c>
      <c r="BF303" s="67">
        <v>6475.68</v>
      </c>
      <c r="BG303">
        <v>2.7262</v>
      </c>
      <c r="BH303">
        <v>0.53090000000000004</v>
      </c>
      <c r="BI303">
        <v>0.20169999999999999</v>
      </c>
      <c r="BJ303">
        <v>0.19719999999999999</v>
      </c>
      <c r="BK303">
        <v>4.48E-2</v>
      </c>
      <c r="BL303">
        <v>2.5499999999999998E-2</v>
      </c>
    </row>
    <row r="304" spans="1:64" x14ac:dyDescent="0.25">
      <c r="A304" t="s">
        <v>321</v>
      </c>
      <c r="B304">
        <v>48702</v>
      </c>
      <c r="C304">
        <v>11</v>
      </c>
      <c r="D304">
        <v>318.49</v>
      </c>
      <c r="E304" s="67">
        <v>3503.42</v>
      </c>
      <c r="F304" s="67">
        <v>3763.44</v>
      </c>
      <c r="G304">
        <v>1.9199999999999998E-2</v>
      </c>
      <c r="H304">
        <v>2.5999999999999999E-3</v>
      </c>
      <c r="I304">
        <v>8.0699999999999994E-2</v>
      </c>
      <c r="J304">
        <v>2.2000000000000001E-3</v>
      </c>
      <c r="K304">
        <v>5.0599999999999999E-2</v>
      </c>
      <c r="L304">
        <v>0.7772</v>
      </c>
      <c r="M304">
        <v>6.7599999999999993E-2</v>
      </c>
      <c r="N304">
        <v>0.59560000000000002</v>
      </c>
      <c r="O304">
        <v>2.35E-2</v>
      </c>
      <c r="P304">
        <v>0.1244</v>
      </c>
      <c r="Q304" s="67">
        <v>57463.42</v>
      </c>
      <c r="R304">
        <v>0.17599999999999999</v>
      </c>
      <c r="S304">
        <v>0.29959999999999998</v>
      </c>
      <c r="T304">
        <v>0.52429999999999999</v>
      </c>
      <c r="U304">
        <v>17.920000000000002</v>
      </c>
      <c r="V304">
        <v>24</v>
      </c>
      <c r="W304" s="67">
        <v>84169.71</v>
      </c>
      <c r="X304">
        <v>145.87</v>
      </c>
      <c r="Y304" s="67">
        <v>70896.97</v>
      </c>
      <c r="Z304">
        <v>0.71830000000000005</v>
      </c>
      <c r="AA304">
        <v>0.2374</v>
      </c>
      <c r="AB304">
        <v>4.4299999999999999E-2</v>
      </c>
      <c r="AC304">
        <v>0.28170000000000001</v>
      </c>
      <c r="AD304">
        <v>70.900000000000006</v>
      </c>
      <c r="AE304" s="67">
        <v>3139.36</v>
      </c>
      <c r="AF304">
        <v>457.25</v>
      </c>
      <c r="AG304" s="67">
        <v>63893.279999999999</v>
      </c>
      <c r="AH304">
        <v>25</v>
      </c>
      <c r="AI304" s="67">
        <v>25755</v>
      </c>
      <c r="AJ304" s="67">
        <v>39875.599999999999</v>
      </c>
      <c r="AK304">
        <v>65.3</v>
      </c>
      <c r="AL304">
        <v>41.02</v>
      </c>
      <c r="AM304">
        <v>50.21</v>
      </c>
      <c r="AN304">
        <v>6.8</v>
      </c>
      <c r="AO304">
        <v>0</v>
      </c>
      <c r="AP304">
        <v>1.0972</v>
      </c>
      <c r="AQ304">
        <v>960.3</v>
      </c>
      <c r="AR304" s="67">
        <v>1916.02</v>
      </c>
      <c r="AS304" s="67">
        <v>5940.27</v>
      </c>
      <c r="AT304">
        <v>751.7</v>
      </c>
      <c r="AU304">
        <v>374.56</v>
      </c>
      <c r="AV304" s="67">
        <v>9942.86</v>
      </c>
      <c r="AW304" s="67">
        <v>5745.9</v>
      </c>
      <c r="AX304">
        <v>0.56679999999999997</v>
      </c>
      <c r="AY304" s="67">
        <v>2211.7199999999998</v>
      </c>
      <c r="AZ304">
        <v>0.21820000000000001</v>
      </c>
      <c r="BA304" s="67">
        <v>1033.46</v>
      </c>
      <c r="BB304">
        <v>0.10199999999999999</v>
      </c>
      <c r="BC304" s="67">
        <v>1145.7</v>
      </c>
      <c r="BD304">
        <v>0.113</v>
      </c>
      <c r="BE304" s="67">
        <v>10136.780000000001</v>
      </c>
      <c r="BF304" s="67">
        <v>6699.69</v>
      </c>
      <c r="BG304">
        <v>3.3250999999999999</v>
      </c>
      <c r="BH304">
        <v>0.58950000000000002</v>
      </c>
      <c r="BI304">
        <v>0.23100000000000001</v>
      </c>
      <c r="BJ304">
        <v>0.13600000000000001</v>
      </c>
      <c r="BK304">
        <v>3.3099999999999997E-2</v>
      </c>
      <c r="BL304">
        <v>1.03E-2</v>
      </c>
    </row>
    <row r="305" spans="1:64" x14ac:dyDescent="0.25">
      <c r="A305" t="s">
        <v>322</v>
      </c>
      <c r="B305">
        <v>44289</v>
      </c>
      <c r="C305">
        <v>3</v>
      </c>
      <c r="D305">
        <v>462.48</v>
      </c>
      <c r="E305" s="67">
        <v>1387.43</v>
      </c>
      <c r="F305" s="67">
        <v>1353.1</v>
      </c>
      <c r="G305">
        <v>3.8699999999999998E-2</v>
      </c>
      <c r="H305">
        <v>0</v>
      </c>
      <c r="I305">
        <v>9.1000000000000004E-3</v>
      </c>
      <c r="J305">
        <v>4.4000000000000003E-3</v>
      </c>
      <c r="K305">
        <v>3.3399999999999999E-2</v>
      </c>
      <c r="L305">
        <v>0.89700000000000002</v>
      </c>
      <c r="M305">
        <v>1.7399999999999999E-2</v>
      </c>
      <c r="N305">
        <v>7.46E-2</v>
      </c>
      <c r="O305">
        <v>1.1599999999999999E-2</v>
      </c>
      <c r="P305">
        <v>0.1109</v>
      </c>
      <c r="Q305" s="67">
        <v>68753.23</v>
      </c>
      <c r="R305">
        <v>0.22120000000000001</v>
      </c>
      <c r="S305">
        <v>0.2596</v>
      </c>
      <c r="T305">
        <v>0.51919999999999999</v>
      </c>
      <c r="U305">
        <v>16.72</v>
      </c>
      <c r="V305">
        <v>7.2</v>
      </c>
      <c r="W305" s="67">
        <v>105180.83</v>
      </c>
      <c r="X305">
        <v>190.18</v>
      </c>
      <c r="Y305" s="67">
        <v>215415.5</v>
      </c>
      <c r="Z305">
        <v>0.8891</v>
      </c>
      <c r="AA305">
        <v>9.2100000000000001E-2</v>
      </c>
      <c r="AB305">
        <v>1.8800000000000001E-2</v>
      </c>
      <c r="AC305">
        <v>0.1109</v>
      </c>
      <c r="AD305">
        <v>215.42</v>
      </c>
      <c r="AE305" s="67">
        <v>10924.66</v>
      </c>
      <c r="AF305" s="67">
        <v>1462.08</v>
      </c>
      <c r="AG305" s="67">
        <v>242723.34</v>
      </c>
      <c r="AH305">
        <v>580</v>
      </c>
      <c r="AI305" s="67">
        <v>55531</v>
      </c>
      <c r="AJ305" s="67">
        <v>101954.48</v>
      </c>
      <c r="AK305">
        <v>96.87</v>
      </c>
      <c r="AL305">
        <v>48.93</v>
      </c>
      <c r="AM305">
        <v>58.59</v>
      </c>
      <c r="AN305">
        <v>4.26</v>
      </c>
      <c r="AO305">
        <v>0</v>
      </c>
      <c r="AP305">
        <v>0.8004</v>
      </c>
      <c r="AQ305" s="67">
        <v>1612.33</v>
      </c>
      <c r="AR305" s="67">
        <v>1702.46</v>
      </c>
      <c r="AS305" s="67">
        <v>7858.11</v>
      </c>
      <c r="AT305">
        <v>739.7</v>
      </c>
      <c r="AU305">
        <v>361.49</v>
      </c>
      <c r="AV305" s="67">
        <v>12274.12</v>
      </c>
      <c r="AW305" s="67">
        <v>2966.29</v>
      </c>
      <c r="AX305">
        <v>0.2465</v>
      </c>
      <c r="AY305" s="67">
        <v>8277.74</v>
      </c>
      <c r="AZ305">
        <v>0.68799999999999994</v>
      </c>
      <c r="BA305">
        <v>512.66</v>
      </c>
      <c r="BB305">
        <v>4.2599999999999999E-2</v>
      </c>
      <c r="BC305">
        <v>275.19</v>
      </c>
      <c r="BD305">
        <v>2.29E-2</v>
      </c>
      <c r="BE305" s="67">
        <v>12031.87</v>
      </c>
      <c r="BF305" s="67">
        <v>1731.61</v>
      </c>
      <c r="BG305">
        <v>0.14990000000000001</v>
      </c>
      <c r="BH305">
        <v>0.56799999999999995</v>
      </c>
      <c r="BI305">
        <v>0.17899999999999999</v>
      </c>
      <c r="BJ305">
        <v>0.1988</v>
      </c>
      <c r="BK305">
        <v>3.5400000000000001E-2</v>
      </c>
      <c r="BL305">
        <v>1.8800000000000001E-2</v>
      </c>
    </row>
    <row r="306" spans="1:64" x14ac:dyDescent="0.25">
      <c r="A306" t="s">
        <v>323</v>
      </c>
      <c r="B306">
        <v>46128</v>
      </c>
      <c r="C306">
        <v>31</v>
      </c>
      <c r="D306">
        <v>49.38</v>
      </c>
      <c r="E306" s="67">
        <v>1530.93</v>
      </c>
      <c r="F306" s="67">
        <v>1559.53</v>
      </c>
      <c r="G306">
        <v>2.3999999999999998E-3</v>
      </c>
      <c r="H306">
        <v>1.9E-3</v>
      </c>
      <c r="I306">
        <v>5.5999999999999999E-3</v>
      </c>
      <c r="J306">
        <v>5.0000000000000001E-4</v>
      </c>
      <c r="K306">
        <v>8.9999999999999993E-3</v>
      </c>
      <c r="L306">
        <v>0.96209999999999996</v>
      </c>
      <c r="M306">
        <v>1.8499999999999999E-2</v>
      </c>
      <c r="N306">
        <v>0.36280000000000001</v>
      </c>
      <c r="O306">
        <v>0</v>
      </c>
      <c r="P306">
        <v>0.1103</v>
      </c>
      <c r="Q306" s="67">
        <v>52477.78</v>
      </c>
      <c r="R306">
        <v>0.1124</v>
      </c>
      <c r="S306">
        <v>0.20219999999999999</v>
      </c>
      <c r="T306">
        <v>0.68540000000000001</v>
      </c>
      <c r="U306">
        <v>17.989999999999998</v>
      </c>
      <c r="V306">
        <v>10.88</v>
      </c>
      <c r="W306" s="67">
        <v>70145.039999999994</v>
      </c>
      <c r="X306">
        <v>133.58000000000001</v>
      </c>
      <c r="Y306" s="67">
        <v>101647.24</v>
      </c>
      <c r="Z306">
        <v>0.90990000000000004</v>
      </c>
      <c r="AA306">
        <v>6.3600000000000004E-2</v>
      </c>
      <c r="AB306">
        <v>2.6499999999999999E-2</v>
      </c>
      <c r="AC306">
        <v>9.01E-2</v>
      </c>
      <c r="AD306">
        <v>101.65</v>
      </c>
      <c r="AE306" s="67">
        <v>3105.27</v>
      </c>
      <c r="AF306">
        <v>580.35</v>
      </c>
      <c r="AG306" s="67">
        <v>114116.85</v>
      </c>
      <c r="AH306">
        <v>236</v>
      </c>
      <c r="AI306" s="67">
        <v>35816</v>
      </c>
      <c r="AJ306" s="67">
        <v>50998.61</v>
      </c>
      <c r="AK306">
        <v>31.87</v>
      </c>
      <c r="AL306">
        <v>30.43</v>
      </c>
      <c r="AM306">
        <v>31.64</v>
      </c>
      <c r="AN306">
        <v>3.12</v>
      </c>
      <c r="AO306">
        <v>543.41999999999996</v>
      </c>
      <c r="AP306">
        <v>1.1222000000000001</v>
      </c>
      <c r="AQ306" s="67">
        <v>1170.5</v>
      </c>
      <c r="AR306" s="67">
        <v>2286.61</v>
      </c>
      <c r="AS306" s="67">
        <v>5323.02</v>
      </c>
      <c r="AT306">
        <v>522.53</v>
      </c>
      <c r="AU306">
        <v>230.61</v>
      </c>
      <c r="AV306" s="67">
        <v>9533.27</v>
      </c>
      <c r="AW306" s="67">
        <v>4269.49</v>
      </c>
      <c r="AX306">
        <v>0.4844</v>
      </c>
      <c r="AY306" s="67">
        <v>2963</v>
      </c>
      <c r="AZ306">
        <v>0.3362</v>
      </c>
      <c r="BA306">
        <v>921.82</v>
      </c>
      <c r="BB306">
        <v>0.1046</v>
      </c>
      <c r="BC306">
        <v>659.62</v>
      </c>
      <c r="BD306">
        <v>7.4800000000000005E-2</v>
      </c>
      <c r="BE306" s="67">
        <v>8813.94</v>
      </c>
      <c r="BF306" s="67">
        <v>4401.51</v>
      </c>
      <c r="BG306">
        <v>1.3486</v>
      </c>
      <c r="BH306">
        <v>0.51100000000000001</v>
      </c>
      <c r="BI306">
        <v>0.1918</v>
      </c>
      <c r="BJ306">
        <v>0.24890000000000001</v>
      </c>
      <c r="BK306">
        <v>2.6599999999999999E-2</v>
      </c>
      <c r="BL306">
        <v>2.1700000000000001E-2</v>
      </c>
    </row>
    <row r="307" spans="1:64" x14ac:dyDescent="0.25">
      <c r="A307" t="s">
        <v>324</v>
      </c>
      <c r="B307">
        <v>47886</v>
      </c>
      <c r="C307">
        <v>45</v>
      </c>
      <c r="D307">
        <v>65.39</v>
      </c>
      <c r="E307" s="67">
        <v>2942.6</v>
      </c>
      <c r="F307" s="67">
        <v>3076.5</v>
      </c>
      <c r="G307">
        <v>3.8E-3</v>
      </c>
      <c r="H307">
        <v>6.9999999999999999E-4</v>
      </c>
      <c r="I307">
        <v>6.4999999999999997E-3</v>
      </c>
      <c r="J307">
        <v>8.9999999999999998E-4</v>
      </c>
      <c r="K307">
        <v>4.6399999999999997E-2</v>
      </c>
      <c r="L307">
        <v>0.90069999999999995</v>
      </c>
      <c r="M307">
        <v>4.1099999999999998E-2</v>
      </c>
      <c r="N307">
        <v>0.41349999999999998</v>
      </c>
      <c r="O307">
        <v>1.0800000000000001E-2</v>
      </c>
      <c r="P307">
        <v>9.6199999999999994E-2</v>
      </c>
      <c r="Q307" s="67">
        <v>60808.39</v>
      </c>
      <c r="R307">
        <v>0.15759999999999999</v>
      </c>
      <c r="S307">
        <v>0.24460000000000001</v>
      </c>
      <c r="T307">
        <v>0.5978</v>
      </c>
      <c r="U307">
        <v>19.170000000000002</v>
      </c>
      <c r="V307">
        <v>17.25</v>
      </c>
      <c r="W307" s="67">
        <v>71389.42</v>
      </c>
      <c r="X307">
        <v>168.65</v>
      </c>
      <c r="Y307" s="67">
        <v>121438.3</v>
      </c>
      <c r="Z307">
        <v>0.83379999999999999</v>
      </c>
      <c r="AA307">
        <v>0.13780000000000001</v>
      </c>
      <c r="AB307">
        <v>2.8400000000000002E-2</v>
      </c>
      <c r="AC307">
        <v>0.16619999999999999</v>
      </c>
      <c r="AD307">
        <v>121.44</v>
      </c>
      <c r="AE307" s="67">
        <v>3322.48</v>
      </c>
      <c r="AF307">
        <v>493.61</v>
      </c>
      <c r="AG307" s="67">
        <v>129516.77</v>
      </c>
      <c r="AH307">
        <v>312</v>
      </c>
      <c r="AI307" s="67">
        <v>32903</v>
      </c>
      <c r="AJ307" s="67">
        <v>47960.77</v>
      </c>
      <c r="AK307">
        <v>52.61</v>
      </c>
      <c r="AL307">
        <v>26.39</v>
      </c>
      <c r="AM307">
        <v>28</v>
      </c>
      <c r="AN307">
        <v>4.8499999999999996</v>
      </c>
      <c r="AO307">
        <v>0</v>
      </c>
      <c r="AP307">
        <v>0.8569</v>
      </c>
      <c r="AQ307" s="67">
        <v>1256.23</v>
      </c>
      <c r="AR307" s="67">
        <v>2085.23</v>
      </c>
      <c r="AS307" s="67">
        <v>5151.78</v>
      </c>
      <c r="AT307">
        <v>453.29</v>
      </c>
      <c r="AU307">
        <v>60.94</v>
      </c>
      <c r="AV307" s="67">
        <v>9007.49</v>
      </c>
      <c r="AW307" s="67">
        <v>4324.57</v>
      </c>
      <c r="AX307">
        <v>0.49930000000000002</v>
      </c>
      <c r="AY307" s="67">
        <v>3015.67</v>
      </c>
      <c r="AZ307">
        <v>0.34820000000000001</v>
      </c>
      <c r="BA307">
        <v>776.12</v>
      </c>
      <c r="BB307">
        <v>8.9599999999999999E-2</v>
      </c>
      <c r="BC307">
        <v>544.71</v>
      </c>
      <c r="BD307">
        <v>6.2899999999999998E-2</v>
      </c>
      <c r="BE307" s="67">
        <v>8661.07</v>
      </c>
      <c r="BF307" s="67">
        <v>4661.29</v>
      </c>
      <c r="BG307">
        <v>1.3273999999999999</v>
      </c>
      <c r="BH307">
        <v>0.60470000000000002</v>
      </c>
      <c r="BI307">
        <v>0.21929999999999999</v>
      </c>
      <c r="BJ307">
        <v>0.1419</v>
      </c>
      <c r="BK307">
        <v>2.8000000000000001E-2</v>
      </c>
      <c r="BL307">
        <v>6.1000000000000004E-3</v>
      </c>
    </row>
    <row r="308" spans="1:64" x14ac:dyDescent="0.25">
      <c r="A308" t="s">
        <v>325</v>
      </c>
      <c r="B308">
        <v>49452</v>
      </c>
      <c r="C308">
        <v>49</v>
      </c>
      <c r="D308">
        <v>66.930000000000007</v>
      </c>
      <c r="E308" s="67">
        <v>3279.54</v>
      </c>
      <c r="F308" s="67">
        <v>2939.52</v>
      </c>
      <c r="G308">
        <v>2.8999999999999998E-3</v>
      </c>
      <c r="H308">
        <v>2.9999999999999997E-4</v>
      </c>
      <c r="I308">
        <v>0.04</v>
      </c>
      <c r="J308">
        <v>1E-3</v>
      </c>
      <c r="K308">
        <v>2.0799999999999999E-2</v>
      </c>
      <c r="L308">
        <v>0.88780000000000003</v>
      </c>
      <c r="M308">
        <v>4.7100000000000003E-2</v>
      </c>
      <c r="N308">
        <v>0.6482</v>
      </c>
      <c r="O308">
        <v>0</v>
      </c>
      <c r="P308">
        <v>0.14149999999999999</v>
      </c>
      <c r="Q308" s="67">
        <v>46890.71</v>
      </c>
      <c r="R308">
        <v>0.30299999999999999</v>
      </c>
      <c r="S308">
        <v>0.1905</v>
      </c>
      <c r="T308">
        <v>0.50649999999999995</v>
      </c>
      <c r="U308">
        <v>16.170000000000002</v>
      </c>
      <c r="V308">
        <v>19.45</v>
      </c>
      <c r="W308" s="67">
        <v>69819.179999999993</v>
      </c>
      <c r="X308">
        <v>167.97</v>
      </c>
      <c r="Y308" s="67">
        <v>96582.58</v>
      </c>
      <c r="Z308">
        <v>0.74380000000000002</v>
      </c>
      <c r="AA308">
        <v>0.20979999999999999</v>
      </c>
      <c r="AB308">
        <v>4.6399999999999997E-2</v>
      </c>
      <c r="AC308">
        <v>0.25619999999999998</v>
      </c>
      <c r="AD308">
        <v>96.58</v>
      </c>
      <c r="AE308" s="67">
        <v>3444.82</v>
      </c>
      <c r="AF308">
        <v>476.38</v>
      </c>
      <c r="AG308" s="67">
        <v>98476.12</v>
      </c>
      <c r="AH308">
        <v>143</v>
      </c>
      <c r="AI308" s="67">
        <v>27170</v>
      </c>
      <c r="AJ308" s="67">
        <v>38443.74</v>
      </c>
      <c r="AK308">
        <v>60.4</v>
      </c>
      <c r="AL308">
        <v>30.24</v>
      </c>
      <c r="AM308">
        <v>49.42</v>
      </c>
      <c r="AN308">
        <v>4.4000000000000004</v>
      </c>
      <c r="AO308">
        <v>0</v>
      </c>
      <c r="AP308">
        <v>0.91820000000000002</v>
      </c>
      <c r="AQ308" s="67">
        <v>1148.8399999999999</v>
      </c>
      <c r="AR308" s="67">
        <v>1942.64</v>
      </c>
      <c r="AS308" s="67">
        <v>6551.36</v>
      </c>
      <c r="AT308">
        <v>383.68</v>
      </c>
      <c r="AU308">
        <v>316.86</v>
      </c>
      <c r="AV308" s="67">
        <v>10343.36</v>
      </c>
      <c r="AW308" s="67">
        <v>5443.16</v>
      </c>
      <c r="AX308">
        <v>0.54190000000000005</v>
      </c>
      <c r="AY308" s="67">
        <v>3024.78</v>
      </c>
      <c r="AZ308">
        <v>0.30109999999999998</v>
      </c>
      <c r="BA308">
        <v>696.94</v>
      </c>
      <c r="BB308">
        <v>6.9400000000000003E-2</v>
      </c>
      <c r="BC308">
        <v>879.77</v>
      </c>
      <c r="BD308">
        <v>8.7599999999999997E-2</v>
      </c>
      <c r="BE308" s="67">
        <v>10044.65</v>
      </c>
      <c r="BF308" s="67">
        <v>3597.45</v>
      </c>
      <c r="BG308">
        <v>1.3874</v>
      </c>
      <c r="BH308">
        <v>0.48699999999999999</v>
      </c>
      <c r="BI308">
        <v>0.29549999999999998</v>
      </c>
      <c r="BJ308">
        <v>0.1762</v>
      </c>
      <c r="BK308">
        <v>3.0599999999999999E-2</v>
      </c>
      <c r="BL308">
        <v>1.06E-2</v>
      </c>
    </row>
    <row r="309" spans="1:64" x14ac:dyDescent="0.25">
      <c r="A309" t="s">
        <v>326</v>
      </c>
      <c r="B309">
        <v>48272</v>
      </c>
      <c r="C309">
        <v>248</v>
      </c>
      <c r="D309">
        <v>5.28</v>
      </c>
      <c r="E309" s="67">
        <v>1308.4000000000001</v>
      </c>
      <c r="F309" s="67">
        <v>1172.5999999999999</v>
      </c>
      <c r="G309">
        <v>3.5000000000000001E-3</v>
      </c>
      <c r="H309">
        <v>0</v>
      </c>
      <c r="I309">
        <v>5.5999999999999999E-3</v>
      </c>
      <c r="J309">
        <v>0</v>
      </c>
      <c r="K309">
        <v>1.34E-2</v>
      </c>
      <c r="L309">
        <v>0.94410000000000005</v>
      </c>
      <c r="M309">
        <v>3.3300000000000003E-2</v>
      </c>
      <c r="N309">
        <v>0.4723</v>
      </c>
      <c r="O309">
        <v>0</v>
      </c>
      <c r="P309">
        <v>0.13469999999999999</v>
      </c>
      <c r="Q309" s="67">
        <v>48673.81</v>
      </c>
      <c r="R309">
        <v>0.32179999999999997</v>
      </c>
      <c r="S309">
        <v>0.18390000000000001</v>
      </c>
      <c r="T309">
        <v>0.49430000000000002</v>
      </c>
      <c r="U309">
        <v>15.84</v>
      </c>
      <c r="V309">
        <v>14</v>
      </c>
      <c r="W309" s="67">
        <v>72718.86</v>
      </c>
      <c r="X309">
        <v>91.61</v>
      </c>
      <c r="Y309" s="67">
        <v>190549.79</v>
      </c>
      <c r="Z309">
        <v>0.89149999999999996</v>
      </c>
      <c r="AA309">
        <v>5.1799999999999999E-2</v>
      </c>
      <c r="AB309">
        <v>5.67E-2</v>
      </c>
      <c r="AC309">
        <v>0.1085</v>
      </c>
      <c r="AD309">
        <v>190.55</v>
      </c>
      <c r="AE309" s="67">
        <v>5662.88</v>
      </c>
      <c r="AF309">
        <v>630.86</v>
      </c>
      <c r="AG309" s="67">
        <v>175006.27</v>
      </c>
      <c r="AH309">
        <v>475</v>
      </c>
      <c r="AI309" s="67">
        <v>36607</v>
      </c>
      <c r="AJ309" s="67">
        <v>55255.82</v>
      </c>
      <c r="AK309">
        <v>47.55</v>
      </c>
      <c r="AL309">
        <v>27.78</v>
      </c>
      <c r="AM309">
        <v>43.5</v>
      </c>
      <c r="AN309">
        <v>5.0999999999999996</v>
      </c>
      <c r="AO309">
        <v>0</v>
      </c>
      <c r="AP309">
        <v>1.1664000000000001</v>
      </c>
      <c r="AQ309" s="67">
        <v>2087.48</v>
      </c>
      <c r="AR309" s="67">
        <v>2314.33</v>
      </c>
      <c r="AS309" s="67">
        <v>6710.61</v>
      </c>
      <c r="AT309">
        <v>542.20000000000005</v>
      </c>
      <c r="AU309">
        <v>569.12</v>
      </c>
      <c r="AV309" s="67">
        <v>12223.69</v>
      </c>
      <c r="AW309" s="67">
        <v>4652.91</v>
      </c>
      <c r="AX309">
        <v>0.42270000000000002</v>
      </c>
      <c r="AY309" s="67">
        <v>4647.5600000000004</v>
      </c>
      <c r="AZ309">
        <v>0.42220000000000002</v>
      </c>
      <c r="BA309">
        <v>993.38</v>
      </c>
      <c r="BB309">
        <v>9.0200000000000002E-2</v>
      </c>
      <c r="BC309">
        <v>714.63</v>
      </c>
      <c r="BD309">
        <v>6.4899999999999999E-2</v>
      </c>
      <c r="BE309" s="67">
        <v>11008.48</v>
      </c>
      <c r="BF309" s="67">
        <v>3089.45</v>
      </c>
      <c r="BG309">
        <v>0.63090000000000002</v>
      </c>
      <c r="BH309">
        <v>0.56579999999999997</v>
      </c>
      <c r="BI309">
        <v>0.23430000000000001</v>
      </c>
      <c r="BJ309">
        <v>0.13739999999999999</v>
      </c>
      <c r="BK309">
        <v>3.9E-2</v>
      </c>
      <c r="BL309">
        <v>2.3400000000000001E-2</v>
      </c>
    </row>
    <row r="310" spans="1:64" x14ac:dyDescent="0.25">
      <c r="A310" t="s">
        <v>327</v>
      </c>
      <c r="B310">
        <v>442</v>
      </c>
      <c r="C310">
        <v>115</v>
      </c>
      <c r="D310">
        <v>7.39</v>
      </c>
      <c r="E310">
        <v>849.83</v>
      </c>
      <c r="F310">
        <v>815.39</v>
      </c>
      <c r="G310">
        <v>6.9999999999999999E-4</v>
      </c>
      <c r="H310">
        <v>0</v>
      </c>
      <c r="I310">
        <v>3.7000000000000002E-3</v>
      </c>
      <c r="J310">
        <v>0</v>
      </c>
      <c r="K310">
        <v>9.1999999999999998E-3</v>
      </c>
      <c r="L310">
        <v>0.97070000000000001</v>
      </c>
      <c r="M310">
        <v>1.5800000000000002E-2</v>
      </c>
      <c r="N310">
        <v>0.99629999999999996</v>
      </c>
      <c r="O310">
        <v>0</v>
      </c>
      <c r="P310">
        <v>0.1865</v>
      </c>
      <c r="Q310" s="67">
        <v>53730.77</v>
      </c>
      <c r="R310">
        <v>0.22220000000000001</v>
      </c>
      <c r="S310">
        <v>0.23810000000000001</v>
      </c>
      <c r="T310">
        <v>0.53969999999999996</v>
      </c>
      <c r="U310">
        <v>16.899999999999999</v>
      </c>
      <c r="V310">
        <v>7</v>
      </c>
      <c r="W310" s="67">
        <v>84669.29</v>
      </c>
      <c r="X310">
        <v>121.3</v>
      </c>
      <c r="Y310" s="67">
        <v>367587.07</v>
      </c>
      <c r="Z310">
        <v>0.16639999999999999</v>
      </c>
      <c r="AA310">
        <v>0.18379999999999999</v>
      </c>
      <c r="AB310">
        <v>0.64980000000000004</v>
      </c>
      <c r="AC310">
        <v>0.83360000000000001</v>
      </c>
      <c r="AD310">
        <v>367.59</v>
      </c>
      <c r="AE310" s="67">
        <v>9093.75</v>
      </c>
      <c r="AF310">
        <v>159.57</v>
      </c>
      <c r="AG310" s="67">
        <v>319168.83</v>
      </c>
      <c r="AH310">
        <v>598</v>
      </c>
      <c r="AI310" s="67">
        <v>24726</v>
      </c>
      <c r="AJ310" s="67">
        <v>36779.910000000003</v>
      </c>
      <c r="AK310">
        <v>26.5</v>
      </c>
      <c r="AL310">
        <v>20</v>
      </c>
      <c r="AM310">
        <v>22.8</v>
      </c>
      <c r="AN310">
        <v>3.8</v>
      </c>
      <c r="AO310">
        <v>0</v>
      </c>
      <c r="AP310">
        <v>0.91379999999999995</v>
      </c>
      <c r="AQ310" s="67">
        <v>1966.85</v>
      </c>
      <c r="AR310" s="67">
        <v>2601.73</v>
      </c>
      <c r="AS310" s="67">
        <v>7138.99</v>
      </c>
      <c r="AT310">
        <v>463.91</v>
      </c>
      <c r="AU310">
        <v>404.57</v>
      </c>
      <c r="AV310" s="67">
        <v>12576.07</v>
      </c>
      <c r="AW310" s="67">
        <v>4419.4799999999996</v>
      </c>
      <c r="AX310">
        <v>0.31330000000000002</v>
      </c>
      <c r="AY310" s="67">
        <v>7330.6</v>
      </c>
      <c r="AZ310">
        <v>0.51959999999999995</v>
      </c>
      <c r="BA310">
        <v>909.68</v>
      </c>
      <c r="BB310">
        <v>6.4500000000000002E-2</v>
      </c>
      <c r="BC310" s="67">
        <v>1447.17</v>
      </c>
      <c r="BD310">
        <v>0.1026</v>
      </c>
      <c r="BE310" s="67">
        <v>14106.93</v>
      </c>
      <c r="BF310" s="67">
        <v>1229.49</v>
      </c>
      <c r="BG310">
        <v>0.84040000000000004</v>
      </c>
      <c r="BH310">
        <v>0.47199999999999998</v>
      </c>
      <c r="BI310">
        <v>0.215</v>
      </c>
      <c r="BJ310">
        <v>0.23150000000000001</v>
      </c>
      <c r="BK310">
        <v>4.41E-2</v>
      </c>
      <c r="BL310">
        <v>3.73E-2</v>
      </c>
    </row>
    <row r="311" spans="1:64" x14ac:dyDescent="0.25">
      <c r="A311" t="s">
        <v>328</v>
      </c>
      <c r="B311">
        <v>50005</v>
      </c>
      <c r="C311">
        <v>14</v>
      </c>
      <c r="D311">
        <v>97.01</v>
      </c>
      <c r="E311" s="67">
        <v>1358.17</v>
      </c>
      <c r="F311" s="67">
        <v>1349.17</v>
      </c>
      <c r="G311">
        <v>2.5000000000000001E-3</v>
      </c>
      <c r="H311">
        <v>2.0999999999999999E-3</v>
      </c>
      <c r="I311">
        <v>9.7999999999999997E-3</v>
      </c>
      <c r="J311">
        <v>2.8E-3</v>
      </c>
      <c r="K311">
        <v>5.5999999999999999E-3</v>
      </c>
      <c r="L311">
        <v>0.96209999999999996</v>
      </c>
      <c r="M311">
        <v>1.5100000000000001E-2</v>
      </c>
      <c r="N311">
        <v>0.25059999999999999</v>
      </c>
      <c r="O311">
        <v>0</v>
      </c>
      <c r="P311">
        <v>0.1371</v>
      </c>
      <c r="Q311" s="67">
        <v>50848.34</v>
      </c>
      <c r="R311">
        <v>0.35630000000000001</v>
      </c>
      <c r="S311">
        <v>0.1724</v>
      </c>
      <c r="T311">
        <v>0.4713</v>
      </c>
      <c r="U311">
        <v>22.91</v>
      </c>
      <c r="V311">
        <v>10</v>
      </c>
      <c r="W311" s="67">
        <v>69629.5</v>
      </c>
      <c r="X311">
        <v>131.06</v>
      </c>
      <c r="Y311" s="67">
        <v>137080.69</v>
      </c>
      <c r="Z311">
        <v>0.88880000000000003</v>
      </c>
      <c r="AA311">
        <v>4.2099999999999999E-2</v>
      </c>
      <c r="AB311">
        <v>6.9099999999999995E-2</v>
      </c>
      <c r="AC311">
        <v>0.11119999999999999</v>
      </c>
      <c r="AD311">
        <v>137.08000000000001</v>
      </c>
      <c r="AE311" s="67">
        <v>6729.6</v>
      </c>
      <c r="AF311">
        <v>841.09</v>
      </c>
      <c r="AG311" s="67">
        <v>142596.87</v>
      </c>
      <c r="AH311">
        <v>386</v>
      </c>
      <c r="AI311" s="67">
        <v>35581</v>
      </c>
      <c r="AJ311" s="67">
        <v>51800.36</v>
      </c>
      <c r="AK311">
        <v>73.239999999999995</v>
      </c>
      <c r="AL311">
        <v>47.03</v>
      </c>
      <c r="AM311">
        <v>53.03</v>
      </c>
      <c r="AN311">
        <v>5.9</v>
      </c>
      <c r="AO311">
        <v>0</v>
      </c>
      <c r="AP311">
        <v>1.24</v>
      </c>
      <c r="AQ311" s="67">
        <v>1200.4100000000001</v>
      </c>
      <c r="AR311" s="67">
        <v>1932.95</v>
      </c>
      <c r="AS311" s="67">
        <v>5311.24</v>
      </c>
      <c r="AT311">
        <v>770.31</v>
      </c>
      <c r="AU311">
        <v>260.51</v>
      </c>
      <c r="AV311" s="67">
        <v>9475.43</v>
      </c>
      <c r="AW311" s="67">
        <v>4744.5</v>
      </c>
      <c r="AX311">
        <v>0.46260000000000001</v>
      </c>
      <c r="AY311" s="67">
        <v>4827.71</v>
      </c>
      <c r="AZ311">
        <v>0.47070000000000001</v>
      </c>
      <c r="BA311">
        <v>350.09</v>
      </c>
      <c r="BB311">
        <v>3.4099999999999998E-2</v>
      </c>
      <c r="BC311">
        <v>333.22</v>
      </c>
      <c r="BD311">
        <v>3.2500000000000001E-2</v>
      </c>
      <c r="BE311" s="67">
        <v>10255.52</v>
      </c>
      <c r="BF311" s="67">
        <v>3649.41</v>
      </c>
      <c r="BG311">
        <v>0.81499999999999995</v>
      </c>
      <c r="BH311">
        <v>0.58130000000000004</v>
      </c>
      <c r="BI311">
        <v>0.21540000000000001</v>
      </c>
      <c r="BJ311">
        <v>0.15140000000000001</v>
      </c>
      <c r="BK311">
        <v>3.3799999999999997E-2</v>
      </c>
      <c r="BL311">
        <v>1.8200000000000001E-2</v>
      </c>
    </row>
    <row r="312" spans="1:64" x14ac:dyDescent="0.25">
      <c r="A312" t="s">
        <v>329</v>
      </c>
      <c r="B312">
        <v>44297</v>
      </c>
      <c r="C312">
        <v>19</v>
      </c>
      <c r="D312">
        <v>270.3</v>
      </c>
      <c r="E312" s="67">
        <v>5135.76</v>
      </c>
      <c r="F312" s="67">
        <v>3339.37</v>
      </c>
      <c r="G312">
        <v>4.8999999999999998E-3</v>
      </c>
      <c r="H312">
        <v>6.9999999999999999E-4</v>
      </c>
      <c r="I312">
        <v>0.29909999999999998</v>
      </c>
      <c r="J312">
        <v>2.9999999999999997E-4</v>
      </c>
      <c r="K312">
        <v>2.6599999999999999E-2</v>
      </c>
      <c r="L312">
        <v>0.54110000000000003</v>
      </c>
      <c r="M312">
        <v>0.1273</v>
      </c>
      <c r="N312">
        <v>0.84489999999999998</v>
      </c>
      <c r="O312">
        <v>3.5999999999999999E-3</v>
      </c>
      <c r="P312">
        <v>0.24379999999999999</v>
      </c>
      <c r="Q312" s="67">
        <v>52922.81</v>
      </c>
      <c r="R312">
        <v>0.1196</v>
      </c>
      <c r="S312">
        <v>0.17180000000000001</v>
      </c>
      <c r="T312">
        <v>0.70860000000000001</v>
      </c>
      <c r="U312">
        <v>17.579999999999998</v>
      </c>
      <c r="V312">
        <v>18.2</v>
      </c>
      <c r="W312" s="67">
        <v>74137.61</v>
      </c>
      <c r="X312">
        <v>281.42</v>
      </c>
      <c r="Y312" s="67">
        <v>76714.69</v>
      </c>
      <c r="Z312">
        <v>0.68840000000000001</v>
      </c>
      <c r="AA312">
        <v>0.25819999999999999</v>
      </c>
      <c r="AB312">
        <v>5.3400000000000003E-2</v>
      </c>
      <c r="AC312">
        <v>0.31159999999999999</v>
      </c>
      <c r="AD312">
        <v>76.709999999999994</v>
      </c>
      <c r="AE312" s="67">
        <v>3665.6</v>
      </c>
      <c r="AF312">
        <v>408.7</v>
      </c>
      <c r="AG312" s="67">
        <v>75104.33</v>
      </c>
      <c r="AH312">
        <v>56</v>
      </c>
      <c r="AI312" s="67">
        <v>22158</v>
      </c>
      <c r="AJ312" s="67">
        <v>36129.699999999997</v>
      </c>
      <c r="AK312">
        <v>66.45</v>
      </c>
      <c r="AL312">
        <v>43.66</v>
      </c>
      <c r="AM312">
        <v>54.92</v>
      </c>
      <c r="AN312">
        <v>4.4000000000000004</v>
      </c>
      <c r="AO312">
        <v>0</v>
      </c>
      <c r="AP312">
        <v>1.1041000000000001</v>
      </c>
      <c r="AQ312" s="67">
        <v>2231.13</v>
      </c>
      <c r="AR312" s="67">
        <v>3127.34</v>
      </c>
      <c r="AS312" s="67">
        <v>8827.5400000000009</v>
      </c>
      <c r="AT312">
        <v>987.63</v>
      </c>
      <c r="AU312">
        <v>201.63</v>
      </c>
      <c r="AV312" s="67">
        <v>15375.26</v>
      </c>
      <c r="AW312" s="67">
        <v>8721.34</v>
      </c>
      <c r="AX312">
        <v>0.56289999999999996</v>
      </c>
      <c r="AY312" s="67">
        <v>3531.68</v>
      </c>
      <c r="AZ312">
        <v>0.22800000000000001</v>
      </c>
      <c r="BA312" s="67">
        <v>1526.69</v>
      </c>
      <c r="BB312">
        <v>9.8500000000000004E-2</v>
      </c>
      <c r="BC312" s="67">
        <v>1712.93</v>
      </c>
      <c r="BD312">
        <v>0.1106</v>
      </c>
      <c r="BE312" s="67">
        <v>15492.64</v>
      </c>
      <c r="BF312" s="67">
        <v>3904.54</v>
      </c>
      <c r="BG312">
        <v>1.7291000000000001</v>
      </c>
      <c r="BH312">
        <v>0.47639999999999999</v>
      </c>
      <c r="BI312">
        <v>0.2167</v>
      </c>
      <c r="BJ312">
        <v>0.27800000000000002</v>
      </c>
      <c r="BK312">
        <v>1.7399999999999999E-2</v>
      </c>
      <c r="BL312">
        <v>1.14E-2</v>
      </c>
    </row>
    <row r="313" spans="1:64" x14ac:dyDescent="0.25">
      <c r="A313" t="s">
        <v>330</v>
      </c>
      <c r="B313">
        <v>44305</v>
      </c>
      <c r="C313">
        <v>5</v>
      </c>
      <c r="D313">
        <v>844.31</v>
      </c>
      <c r="E313" s="67">
        <v>4221.55</v>
      </c>
      <c r="F313" s="67">
        <v>3442.53</v>
      </c>
      <c r="G313">
        <v>4.0000000000000001E-3</v>
      </c>
      <c r="H313">
        <v>2.9999999999999997E-4</v>
      </c>
      <c r="I313">
        <v>0.92710000000000004</v>
      </c>
      <c r="J313">
        <v>1E-4</v>
      </c>
      <c r="K313">
        <v>1.49E-2</v>
      </c>
      <c r="L313">
        <v>2.2200000000000001E-2</v>
      </c>
      <c r="M313">
        <v>3.15E-2</v>
      </c>
      <c r="N313">
        <v>0.94159999999999999</v>
      </c>
      <c r="O313">
        <v>1.4E-3</v>
      </c>
      <c r="P313">
        <v>0.14030000000000001</v>
      </c>
      <c r="Q313" s="67">
        <v>60079.54</v>
      </c>
      <c r="R313">
        <v>0.16980000000000001</v>
      </c>
      <c r="S313">
        <v>0.22639999999999999</v>
      </c>
      <c r="T313">
        <v>0.6038</v>
      </c>
      <c r="U313">
        <v>17.57</v>
      </c>
      <c r="V313">
        <v>33</v>
      </c>
      <c r="W313" s="67">
        <v>67003.06</v>
      </c>
      <c r="X313">
        <v>127.93</v>
      </c>
      <c r="Y313" s="67">
        <v>69861.759999999995</v>
      </c>
      <c r="Z313">
        <v>0.65590000000000004</v>
      </c>
      <c r="AA313">
        <v>0.31080000000000002</v>
      </c>
      <c r="AB313">
        <v>3.3300000000000003E-2</v>
      </c>
      <c r="AC313">
        <v>0.34410000000000002</v>
      </c>
      <c r="AD313">
        <v>69.86</v>
      </c>
      <c r="AE313" s="67">
        <v>3649.59</v>
      </c>
      <c r="AF313">
        <v>566.88</v>
      </c>
      <c r="AG313" s="67">
        <v>90739.13</v>
      </c>
      <c r="AH313">
        <v>113</v>
      </c>
      <c r="AI313" s="67">
        <v>27478</v>
      </c>
      <c r="AJ313" s="67">
        <v>34658.17</v>
      </c>
      <c r="AK313">
        <v>68.3</v>
      </c>
      <c r="AL313">
        <v>52.7</v>
      </c>
      <c r="AM313">
        <v>49.55</v>
      </c>
      <c r="AN313">
        <v>5.3</v>
      </c>
      <c r="AO313">
        <v>0</v>
      </c>
      <c r="AP313">
        <v>1.3106</v>
      </c>
      <c r="AQ313" s="67">
        <v>1478.18</v>
      </c>
      <c r="AR313" s="67">
        <v>1940.17</v>
      </c>
      <c r="AS313" s="67">
        <v>6179.18</v>
      </c>
      <c r="AT313">
        <v>608.46</v>
      </c>
      <c r="AU313">
        <v>344.26</v>
      </c>
      <c r="AV313" s="67">
        <v>10550.25</v>
      </c>
      <c r="AW313" s="67">
        <v>5558.9</v>
      </c>
      <c r="AX313">
        <v>0.51329999999999998</v>
      </c>
      <c r="AY313" s="67">
        <v>3054.75</v>
      </c>
      <c r="AZ313">
        <v>0.28199999999999997</v>
      </c>
      <c r="BA313">
        <v>974.5</v>
      </c>
      <c r="BB313">
        <v>0.09</v>
      </c>
      <c r="BC313" s="67">
        <v>1242.56</v>
      </c>
      <c r="BD313">
        <v>0.1147</v>
      </c>
      <c r="BE313" s="67">
        <v>10830.71</v>
      </c>
      <c r="BF313" s="67">
        <v>3731.7</v>
      </c>
      <c r="BG313">
        <v>2.1244999999999998</v>
      </c>
      <c r="BH313">
        <v>0.55489999999999995</v>
      </c>
      <c r="BI313">
        <v>0.21940000000000001</v>
      </c>
      <c r="BJ313">
        <v>0.193</v>
      </c>
      <c r="BK313">
        <v>1.9800000000000002E-2</v>
      </c>
      <c r="BL313">
        <v>1.29E-2</v>
      </c>
    </row>
    <row r="314" spans="1:64" x14ac:dyDescent="0.25">
      <c r="A314" t="s">
        <v>331</v>
      </c>
      <c r="B314">
        <v>45831</v>
      </c>
      <c r="C314">
        <v>101</v>
      </c>
      <c r="D314">
        <v>9.44</v>
      </c>
      <c r="E314">
        <v>953.32</v>
      </c>
      <c r="F314">
        <v>886.66</v>
      </c>
      <c r="G314">
        <v>2.0999999999999999E-3</v>
      </c>
      <c r="H314">
        <v>2.2000000000000001E-3</v>
      </c>
      <c r="I314">
        <v>4.3E-3</v>
      </c>
      <c r="J314">
        <v>1.1000000000000001E-3</v>
      </c>
      <c r="K314">
        <v>7.4999999999999997E-3</v>
      </c>
      <c r="L314">
        <v>0.97729999999999995</v>
      </c>
      <c r="M314">
        <v>5.4000000000000003E-3</v>
      </c>
      <c r="N314">
        <v>0.4521</v>
      </c>
      <c r="O314">
        <v>0</v>
      </c>
      <c r="P314">
        <v>0.1172</v>
      </c>
      <c r="Q314" s="67">
        <v>43240.41</v>
      </c>
      <c r="R314">
        <v>0.34939999999999999</v>
      </c>
      <c r="S314">
        <v>0.28920000000000001</v>
      </c>
      <c r="T314">
        <v>0.3614</v>
      </c>
      <c r="U314">
        <v>18.09</v>
      </c>
      <c r="V314">
        <v>6.1</v>
      </c>
      <c r="W314" s="67">
        <v>57984.66</v>
      </c>
      <c r="X314">
        <v>150.18</v>
      </c>
      <c r="Y314" s="67">
        <v>132883.22</v>
      </c>
      <c r="Z314">
        <v>0.89980000000000004</v>
      </c>
      <c r="AA314">
        <v>3.5200000000000002E-2</v>
      </c>
      <c r="AB314">
        <v>6.5000000000000002E-2</v>
      </c>
      <c r="AC314">
        <v>0.1002</v>
      </c>
      <c r="AD314">
        <v>132.88</v>
      </c>
      <c r="AE314" s="67">
        <v>3178.1</v>
      </c>
      <c r="AF314">
        <v>473.03</v>
      </c>
      <c r="AG314" s="67">
        <v>137212.79999999999</v>
      </c>
      <c r="AH314">
        <v>358</v>
      </c>
      <c r="AI314" s="67">
        <v>33511</v>
      </c>
      <c r="AJ314" s="67">
        <v>45226.62</v>
      </c>
      <c r="AK314">
        <v>44.7</v>
      </c>
      <c r="AL314">
        <v>22.43</v>
      </c>
      <c r="AM314">
        <v>23.54</v>
      </c>
      <c r="AN314">
        <v>4</v>
      </c>
      <c r="AO314">
        <v>0</v>
      </c>
      <c r="AP314">
        <v>0.82830000000000004</v>
      </c>
      <c r="AQ314" s="67">
        <v>1381.95</v>
      </c>
      <c r="AR314" s="67">
        <v>2362.12</v>
      </c>
      <c r="AS314" s="67">
        <v>5782.91</v>
      </c>
      <c r="AT314">
        <v>352.44</v>
      </c>
      <c r="AU314">
        <v>259.42</v>
      </c>
      <c r="AV314" s="67">
        <v>10138.82</v>
      </c>
      <c r="AW314" s="67">
        <v>5020.97</v>
      </c>
      <c r="AX314">
        <v>0.51929999999999998</v>
      </c>
      <c r="AY314" s="67">
        <v>2617.4299999999998</v>
      </c>
      <c r="AZ314">
        <v>0.2707</v>
      </c>
      <c r="BA314" s="67">
        <v>1150.3499999999999</v>
      </c>
      <c r="BB314">
        <v>0.11899999999999999</v>
      </c>
      <c r="BC314">
        <v>879.97</v>
      </c>
      <c r="BD314">
        <v>9.0999999999999998E-2</v>
      </c>
      <c r="BE314" s="67">
        <v>9668.73</v>
      </c>
      <c r="BF314" s="67">
        <v>4321.3100000000004</v>
      </c>
      <c r="BG314">
        <v>1.2324999999999999</v>
      </c>
      <c r="BH314">
        <v>0.50290000000000001</v>
      </c>
      <c r="BI314">
        <v>0.2208</v>
      </c>
      <c r="BJ314">
        <v>0.22689999999999999</v>
      </c>
      <c r="BK314">
        <v>3.0099999999999998E-2</v>
      </c>
      <c r="BL314">
        <v>1.9400000000000001E-2</v>
      </c>
    </row>
    <row r="315" spans="1:64" x14ac:dyDescent="0.25">
      <c r="A315" t="s">
        <v>332</v>
      </c>
      <c r="B315">
        <v>50211</v>
      </c>
      <c r="C315">
        <v>78</v>
      </c>
      <c r="D315">
        <v>10.65</v>
      </c>
      <c r="E315">
        <v>831.08</v>
      </c>
      <c r="F315">
        <v>805.08</v>
      </c>
      <c r="G315">
        <v>2.5000000000000001E-3</v>
      </c>
      <c r="H315">
        <v>0</v>
      </c>
      <c r="I315">
        <v>0</v>
      </c>
      <c r="J315">
        <v>3.7000000000000002E-3</v>
      </c>
      <c r="K315">
        <v>7.9000000000000008E-3</v>
      </c>
      <c r="L315">
        <v>0.97399999999999998</v>
      </c>
      <c r="M315">
        <v>1.18E-2</v>
      </c>
      <c r="N315">
        <v>0.441</v>
      </c>
      <c r="O315">
        <v>1.1999999999999999E-3</v>
      </c>
      <c r="P315">
        <v>0.1255</v>
      </c>
      <c r="Q315" s="67">
        <v>54663.8</v>
      </c>
      <c r="R315">
        <v>0.17460000000000001</v>
      </c>
      <c r="S315">
        <v>0.1905</v>
      </c>
      <c r="T315">
        <v>0.63490000000000002</v>
      </c>
      <c r="U315">
        <v>19.04</v>
      </c>
      <c r="V315">
        <v>5.13</v>
      </c>
      <c r="W315" s="67">
        <v>83347.429999999993</v>
      </c>
      <c r="X315">
        <v>156.22999999999999</v>
      </c>
      <c r="Y315" s="67">
        <v>114026.95</v>
      </c>
      <c r="Z315">
        <v>0.93400000000000005</v>
      </c>
      <c r="AA315">
        <v>3.4000000000000002E-2</v>
      </c>
      <c r="AB315">
        <v>3.2000000000000001E-2</v>
      </c>
      <c r="AC315">
        <v>6.6000000000000003E-2</v>
      </c>
      <c r="AD315">
        <v>114.03</v>
      </c>
      <c r="AE315" s="67">
        <v>3533.93</v>
      </c>
      <c r="AF315">
        <v>577.04999999999995</v>
      </c>
      <c r="AG315" s="67">
        <v>114311.53</v>
      </c>
      <c r="AH315">
        <v>239</v>
      </c>
      <c r="AI315" s="67">
        <v>36829</v>
      </c>
      <c r="AJ315" s="67">
        <v>65712.69</v>
      </c>
      <c r="AK315">
        <v>42.8</v>
      </c>
      <c r="AL315">
        <v>30.61</v>
      </c>
      <c r="AM315">
        <v>30.39</v>
      </c>
      <c r="AN315">
        <v>5.2</v>
      </c>
      <c r="AO315">
        <v>0</v>
      </c>
      <c r="AP315">
        <v>0.63959999999999995</v>
      </c>
      <c r="AQ315" s="67">
        <v>1717.52</v>
      </c>
      <c r="AR315" s="67">
        <v>2511.9699999999998</v>
      </c>
      <c r="AS315" s="67">
        <v>6143.42</v>
      </c>
      <c r="AT315">
        <v>326.26</v>
      </c>
      <c r="AU315">
        <v>91.79</v>
      </c>
      <c r="AV315" s="67">
        <v>10790.98</v>
      </c>
      <c r="AW315" s="67">
        <v>6468.84</v>
      </c>
      <c r="AX315">
        <v>0.60450000000000004</v>
      </c>
      <c r="AY315" s="67">
        <v>2695.7</v>
      </c>
      <c r="AZ315">
        <v>0.25190000000000001</v>
      </c>
      <c r="BA315">
        <v>783.61</v>
      </c>
      <c r="BB315">
        <v>7.3200000000000001E-2</v>
      </c>
      <c r="BC315">
        <v>753.5</v>
      </c>
      <c r="BD315">
        <v>7.0400000000000004E-2</v>
      </c>
      <c r="BE315" s="67">
        <v>10701.64</v>
      </c>
      <c r="BF315" s="67">
        <v>5491.84</v>
      </c>
      <c r="BG315">
        <v>0.81169999999999998</v>
      </c>
      <c r="BH315">
        <v>0.53879999999999995</v>
      </c>
      <c r="BI315">
        <v>0.2099</v>
      </c>
      <c r="BJ315">
        <v>0.2011</v>
      </c>
      <c r="BK315">
        <v>3.8399999999999997E-2</v>
      </c>
      <c r="BL315">
        <v>1.18E-2</v>
      </c>
    </row>
    <row r="316" spans="1:64" x14ac:dyDescent="0.25">
      <c r="A316" t="s">
        <v>333</v>
      </c>
      <c r="B316">
        <v>46805</v>
      </c>
      <c r="C316">
        <v>75</v>
      </c>
      <c r="D316">
        <v>15.71</v>
      </c>
      <c r="E316" s="67">
        <v>1177.8900000000001</v>
      </c>
      <c r="F316" s="67">
        <v>1164.32</v>
      </c>
      <c r="G316">
        <v>8.9999999999999998E-4</v>
      </c>
      <c r="H316">
        <v>0</v>
      </c>
      <c r="I316">
        <v>8.9999999999999998E-4</v>
      </c>
      <c r="J316">
        <v>2.7000000000000001E-3</v>
      </c>
      <c r="K316">
        <v>3.6200000000000003E-2</v>
      </c>
      <c r="L316">
        <v>0.93230000000000002</v>
      </c>
      <c r="M316">
        <v>2.7099999999999999E-2</v>
      </c>
      <c r="N316">
        <v>0.36430000000000001</v>
      </c>
      <c r="O316">
        <v>0</v>
      </c>
      <c r="P316">
        <v>0.1288</v>
      </c>
      <c r="Q316" s="67">
        <v>54651.32</v>
      </c>
      <c r="R316">
        <v>0.25</v>
      </c>
      <c r="S316">
        <v>0.21590000000000001</v>
      </c>
      <c r="T316">
        <v>0.53410000000000002</v>
      </c>
      <c r="U316">
        <v>18.46</v>
      </c>
      <c r="V316">
        <v>10.1</v>
      </c>
      <c r="W316" s="67">
        <v>73904.95</v>
      </c>
      <c r="X316">
        <v>111.28</v>
      </c>
      <c r="Y316" s="67">
        <v>146209.60000000001</v>
      </c>
      <c r="Z316">
        <v>0.85850000000000004</v>
      </c>
      <c r="AA316">
        <v>0.09</v>
      </c>
      <c r="AB316">
        <v>5.1499999999999997E-2</v>
      </c>
      <c r="AC316">
        <v>0.14149999999999999</v>
      </c>
      <c r="AD316">
        <v>146.21</v>
      </c>
      <c r="AE316" s="67">
        <v>5674.64</v>
      </c>
      <c r="AF316">
        <v>667.69</v>
      </c>
      <c r="AG316" s="67">
        <v>152134.45000000001</v>
      </c>
      <c r="AH316">
        <v>419</v>
      </c>
      <c r="AI316" s="67">
        <v>32401</v>
      </c>
      <c r="AJ316" s="67">
        <v>45592.34</v>
      </c>
      <c r="AK316">
        <v>66.3</v>
      </c>
      <c r="AL316">
        <v>35.299999999999997</v>
      </c>
      <c r="AM316">
        <v>56.62</v>
      </c>
      <c r="AN316">
        <v>5.7</v>
      </c>
      <c r="AO316">
        <v>0</v>
      </c>
      <c r="AP316">
        <v>1.3501000000000001</v>
      </c>
      <c r="AQ316" s="67">
        <v>1714.01</v>
      </c>
      <c r="AR316" s="67">
        <v>2517.14</v>
      </c>
      <c r="AS316" s="67">
        <v>5772.73</v>
      </c>
      <c r="AT316">
        <v>628.66999999999996</v>
      </c>
      <c r="AU316">
        <v>542.72</v>
      </c>
      <c r="AV316" s="67">
        <v>11175.3</v>
      </c>
      <c r="AW316" s="67">
        <v>5069.68</v>
      </c>
      <c r="AX316">
        <v>0.42099999999999999</v>
      </c>
      <c r="AY316" s="67">
        <v>4358.55</v>
      </c>
      <c r="AZ316">
        <v>0.36199999999999999</v>
      </c>
      <c r="BA316" s="67">
        <v>1989.21</v>
      </c>
      <c r="BB316">
        <v>0.16520000000000001</v>
      </c>
      <c r="BC316">
        <v>624.26</v>
      </c>
      <c r="BD316">
        <v>5.1799999999999999E-2</v>
      </c>
      <c r="BE316" s="67">
        <v>12041.7</v>
      </c>
      <c r="BF316" s="67">
        <v>3181.92</v>
      </c>
      <c r="BG316">
        <v>0.83979999999999999</v>
      </c>
      <c r="BH316">
        <v>0.52290000000000003</v>
      </c>
      <c r="BI316">
        <v>0.21829999999999999</v>
      </c>
      <c r="BJ316">
        <v>0.1991</v>
      </c>
      <c r="BK316">
        <v>4.4299999999999999E-2</v>
      </c>
      <c r="BL316">
        <v>1.55E-2</v>
      </c>
    </row>
    <row r="317" spans="1:64" x14ac:dyDescent="0.25">
      <c r="A317" t="s">
        <v>334</v>
      </c>
      <c r="B317">
        <v>44313</v>
      </c>
      <c r="C317">
        <v>4</v>
      </c>
      <c r="D317">
        <v>429.71</v>
      </c>
      <c r="E317" s="67">
        <v>1718.82</v>
      </c>
      <c r="F317" s="67">
        <v>1647.61</v>
      </c>
      <c r="G317">
        <v>1.2999999999999999E-2</v>
      </c>
      <c r="H317">
        <v>1.1999999999999999E-3</v>
      </c>
      <c r="I317">
        <v>1.6500000000000001E-2</v>
      </c>
      <c r="J317">
        <v>1.1999999999999999E-3</v>
      </c>
      <c r="K317">
        <v>1.83E-2</v>
      </c>
      <c r="L317">
        <v>0.91839999999999999</v>
      </c>
      <c r="M317">
        <v>3.1399999999999997E-2</v>
      </c>
      <c r="N317">
        <v>9.9599999999999994E-2</v>
      </c>
      <c r="O317">
        <v>5.8999999999999999E-3</v>
      </c>
      <c r="P317">
        <v>0.1032</v>
      </c>
      <c r="Q317" s="67">
        <v>71028.39</v>
      </c>
      <c r="R317">
        <v>0.11899999999999999</v>
      </c>
      <c r="S317">
        <v>0.16669999999999999</v>
      </c>
      <c r="T317">
        <v>0.71430000000000005</v>
      </c>
      <c r="U317">
        <v>16.32</v>
      </c>
      <c r="V317">
        <v>9</v>
      </c>
      <c r="W317" s="67">
        <v>104555.11</v>
      </c>
      <c r="X317">
        <v>187.28</v>
      </c>
      <c r="Y317" s="67">
        <v>196756.23</v>
      </c>
      <c r="Z317">
        <v>0.84140000000000004</v>
      </c>
      <c r="AA317">
        <v>0.128</v>
      </c>
      <c r="AB317">
        <v>3.0700000000000002E-2</v>
      </c>
      <c r="AC317">
        <v>0.15859999999999999</v>
      </c>
      <c r="AD317">
        <v>196.76</v>
      </c>
      <c r="AE317" s="67">
        <v>10501.45</v>
      </c>
      <c r="AF317" s="67">
        <v>1175.93</v>
      </c>
      <c r="AG317" s="67">
        <v>227380.04</v>
      </c>
      <c r="AH317">
        <v>562</v>
      </c>
      <c r="AI317" s="67">
        <v>50694</v>
      </c>
      <c r="AJ317" s="67">
        <v>117639.45</v>
      </c>
      <c r="AK317">
        <v>103.77</v>
      </c>
      <c r="AL317">
        <v>49.22</v>
      </c>
      <c r="AM317">
        <v>68.599999999999994</v>
      </c>
      <c r="AN317">
        <v>5.85</v>
      </c>
      <c r="AO317">
        <v>0</v>
      </c>
      <c r="AP317">
        <v>0.88109999999999999</v>
      </c>
      <c r="AQ317" s="67">
        <v>1680.78</v>
      </c>
      <c r="AR317" s="67">
        <v>2117.77</v>
      </c>
      <c r="AS317" s="67">
        <v>7402.85</v>
      </c>
      <c r="AT317">
        <v>701.4</v>
      </c>
      <c r="AU317">
        <v>575.44000000000005</v>
      </c>
      <c r="AV317" s="67">
        <v>12478.29</v>
      </c>
      <c r="AW317" s="67">
        <v>3341.73</v>
      </c>
      <c r="AX317">
        <v>0.26250000000000001</v>
      </c>
      <c r="AY317" s="67">
        <v>8544.2000000000007</v>
      </c>
      <c r="AZ317">
        <v>0.67120000000000002</v>
      </c>
      <c r="BA317">
        <v>552.03</v>
      </c>
      <c r="BB317">
        <v>4.3400000000000001E-2</v>
      </c>
      <c r="BC317">
        <v>292.57</v>
      </c>
      <c r="BD317">
        <v>2.3E-2</v>
      </c>
      <c r="BE317" s="67">
        <v>12730.53</v>
      </c>
      <c r="BF317" s="67">
        <v>1721.3</v>
      </c>
      <c r="BG317">
        <v>0.15920000000000001</v>
      </c>
      <c r="BH317">
        <v>0.57969999999999999</v>
      </c>
      <c r="BI317">
        <v>0.18279999999999999</v>
      </c>
      <c r="BJ317">
        <v>0.1875</v>
      </c>
      <c r="BK317">
        <v>3.3099999999999997E-2</v>
      </c>
      <c r="BL317">
        <v>1.6899999999999998E-2</v>
      </c>
    </row>
    <row r="318" spans="1:64" x14ac:dyDescent="0.25">
      <c r="A318" t="s">
        <v>335</v>
      </c>
      <c r="B318">
        <v>44321</v>
      </c>
      <c r="C318">
        <v>71</v>
      </c>
      <c r="D318">
        <v>41.21</v>
      </c>
      <c r="E318" s="67">
        <v>2925.78</v>
      </c>
      <c r="F318" s="67">
        <v>3006.87</v>
      </c>
      <c r="G318">
        <v>6.7000000000000002E-3</v>
      </c>
      <c r="H318">
        <v>0</v>
      </c>
      <c r="I318">
        <v>7.7000000000000002E-3</v>
      </c>
      <c r="J318">
        <v>2.0999999999999999E-3</v>
      </c>
      <c r="K318">
        <v>1.23E-2</v>
      </c>
      <c r="L318">
        <v>0.94</v>
      </c>
      <c r="M318">
        <v>3.1300000000000001E-2</v>
      </c>
      <c r="N318">
        <v>0.53239999999999998</v>
      </c>
      <c r="O318">
        <v>2.8E-3</v>
      </c>
      <c r="P318">
        <v>0.13769999999999999</v>
      </c>
      <c r="Q318" s="67">
        <v>46199.8</v>
      </c>
      <c r="R318">
        <v>0.2099</v>
      </c>
      <c r="S318">
        <v>0.10489999999999999</v>
      </c>
      <c r="T318">
        <v>0.68520000000000003</v>
      </c>
      <c r="U318">
        <v>19.23</v>
      </c>
      <c r="V318">
        <v>16</v>
      </c>
      <c r="W318" s="67">
        <v>65197</v>
      </c>
      <c r="X318">
        <v>176.12</v>
      </c>
      <c r="Y318" s="67">
        <v>159137.13</v>
      </c>
      <c r="Z318">
        <v>0.67549999999999999</v>
      </c>
      <c r="AA318">
        <v>0.2823</v>
      </c>
      <c r="AB318">
        <v>4.2200000000000001E-2</v>
      </c>
      <c r="AC318">
        <v>0.32450000000000001</v>
      </c>
      <c r="AD318">
        <v>159.13999999999999</v>
      </c>
      <c r="AE318" s="67">
        <v>4941.3</v>
      </c>
      <c r="AF318">
        <v>530.14</v>
      </c>
      <c r="AG318" s="67">
        <v>151003.87</v>
      </c>
      <c r="AH318">
        <v>417</v>
      </c>
      <c r="AI318" s="67">
        <v>29087</v>
      </c>
      <c r="AJ318" s="67">
        <v>52088.69</v>
      </c>
      <c r="AK318">
        <v>48.91</v>
      </c>
      <c r="AL318">
        <v>28.79</v>
      </c>
      <c r="AM318">
        <v>33.79</v>
      </c>
      <c r="AN318">
        <v>5</v>
      </c>
      <c r="AO318">
        <v>0</v>
      </c>
      <c r="AP318">
        <v>0.83350000000000002</v>
      </c>
      <c r="AQ318" s="67">
        <v>1342.66</v>
      </c>
      <c r="AR318" s="67">
        <v>2000.97</v>
      </c>
      <c r="AS318" s="67">
        <v>4726.97</v>
      </c>
      <c r="AT318">
        <v>378.68</v>
      </c>
      <c r="AU318">
        <v>700.83</v>
      </c>
      <c r="AV318" s="67">
        <v>9150.11</v>
      </c>
      <c r="AW318" s="67">
        <v>3316.56</v>
      </c>
      <c r="AX318">
        <v>0.38390000000000002</v>
      </c>
      <c r="AY318" s="67">
        <v>3690.22</v>
      </c>
      <c r="AZ318">
        <v>0.42720000000000002</v>
      </c>
      <c r="BA318">
        <v>647.58000000000004</v>
      </c>
      <c r="BB318">
        <v>7.4999999999999997E-2</v>
      </c>
      <c r="BC318">
        <v>984.74</v>
      </c>
      <c r="BD318">
        <v>0.114</v>
      </c>
      <c r="BE318" s="67">
        <v>8639.1</v>
      </c>
      <c r="BF318" s="67">
        <v>2554.21</v>
      </c>
      <c r="BG318">
        <v>0.48120000000000002</v>
      </c>
      <c r="BH318">
        <v>0.53469999999999995</v>
      </c>
      <c r="BI318">
        <v>0.26879999999999998</v>
      </c>
      <c r="BJ318">
        <v>0.14779999999999999</v>
      </c>
      <c r="BK318">
        <v>3.0499999999999999E-2</v>
      </c>
      <c r="BL318">
        <v>1.8200000000000001E-2</v>
      </c>
    </row>
    <row r="319" spans="1:64" x14ac:dyDescent="0.25">
      <c r="A319" t="s">
        <v>336</v>
      </c>
      <c r="B319">
        <v>44339</v>
      </c>
      <c r="C319">
        <v>9</v>
      </c>
      <c r="D319">
        <v>580.49</v>
      </c>
      <c r="E319" s="67">
        <v>5224.4399999999996</v>
      </c>
      <c r="F319" s="67">
        <v>4295.08</v>
      </c>
      <c r="G319">
        <v>6.9999999999999999E-4</v>
      </c>
      <c r="H319">
        <v>0</v>
      </c>
      <c r="I319">
        <v>6.5100000000000005E-2</v>
      </c>
      <c r="J319">
        <v>4.0000000000000002E-4</v>
      </c>
      <c r="K319">
        <v>5.4600000000000003E-2</v>
      </c>
      <c r="L319">
        <v>0.80879999999999996</v>
      </c>
      <c r="M319">
        <v>7.0400000000000004E-2</v>
      </c>
      <c r="N319">
        <v>0.98980000000000001</v>
      </c>
      <c r="O319">
        <v>1.11E-2</v>
      </c>
      <c r="P319">
        <v>0.1893</v>
      </c>
      <c r="Q319" s="67">
        <v>49212.91</v>
      </c>
      <c r="R319">
        <v>0.26090000000000002</v>
      </c>
      <c r="S319">
        <v>0.26090000000000002</v>
      </c>
      <c r="T319">
        <v>0.4783</v>
      </c>
      <c r="U319">
        <v>15.49</v>
      </c>
      <c r="V319">
        <v>31.85</v>
      </c>
      <c r="W319" s="67">
        <v>74018.880000000005</v>
      </c>
      <c r="X319">
        <v>158.80000000000001</v>
      </c>
      <c r="Y319" s="67">
        <v>65070.32</v>
      </c>
      <c r="Z319">
        <v>0.69499999999999995</v>
      </c>
      <c r="AA319">
        <v>0.222</v>
      </c>
      <c r="AB319">
        <v>8.3000000000000004E-2</v>
      </c>
      <c r="AC319">
        <v>0.30499999999999999</v>
      </c>
      <c r="AD319">
        <v>65.069999999999993</v>
      </c>
      <c r="AE319" s="67">
        <v>1983.57</v>
      </c>
      <c r="AF319">
        <v>273.29000000000002</v>
      </c>
      <c r="AG319" s="67">
        <v>62091.18</v>
      </c>
      <c r="AH319">
        <v>24</v>
      </c>
      <c r="AI319" s="67">
        <v>24855</v>
      </c>
      <c r="AJ319" s="67">
        <v>34086.589999999997</v>
      </c>
      <c r="AK319">
        <v>41.36</v>
      </c>
      <c r="AL319">
        <v>29.6</v>
      </c>
      <c r="AM319">
        <v>29.2</v>
      </c>
      <c r="AN319">
        <v>3.3</v>
      </c>
      <c r="AO319">
        <v>0</v>
      </c>
      <c r="AP319">
        <v>0.99329999999999996</v>
      </c>
      <c r="AQ319" s="67">
        <v>1587.91</v>
      </c>
      <c r="AR319" s="67">
        <v>1975.63</v>
      </c>
      <c r="AS319" s="67">
        <v>6492.07</v>
      </c>
      <c r="AT319">
        <v>694.34</v>
      </c>
      <c r="AU319">
        <v>728.2</v>
      </c>
      <c r="AV319" s="67">
        <v>11478.12</v>
      </c>
      <c r="AW319" s="67">
        <v>7188.08</v>
      </c>
      <c r="AX319">
        <v>0.65239999999999998</v>
      </c>
      <c r="AY319" s="67">
        <v>1658.32</v>
      </c>
      <c r="AZ319">
        <v>0.15049999999999999</v>
      </c>
      <c r="BA319">
        <v>828.93</v>
      </c>
      <c r="BB319">
        <v>7.5200000000000003E-2</v>
      </c>
      <c r="BC319" s="67">
        <v>1342.24</v>
      </c>
      <c r="BD319">
        <v>0.12180000000000001</v>
      </c>
      <c r="BE319" s="67">
        <v>11017.57</v>
      </c>
      <c r="BF319" s="67">
        <v>5298.49</v>
      </c>
      <c r="BG319">
        <v>3.1981999999999999</v>
      </c>
      <c r="BH319">
        <v>0.50090000000000001</v>
      </c>
      <c r="BI319">
        <v>0.21199999999999999</v>
      </c>
      <c r="BJ319">
        <v>0.2422</v>
      </c>
      <c r="BK319">
        <v>2.35E-2</v>
      </c>
      <c r="BL319">
        <v>2.1399999999999999E-2</v>
      </c>
    </row>
    <row r="320" spans="1:64" x14ac:dyDescent="0.25">
      <c r="A320" t="s">
        <v>337</v>
      </c>
      <c r="B320">
        <v>48553</v>
      </c>
      <c r="C320">
        <v>53</v>
      </c>
      <c r="D320">
        <v>15.76</v>
      </c>
      <c r="E320">
        <v>835.48</v>
      </c>
      <c r="F320">
        <v>864.35</v>
      </c>
      <c r="G320">
        <v>1.1999999999999999E-3</v>
      </c>
      <c r="H320">
        <v>0</v>
      </c>
      <c r="I320">
        <v>2.3E-3</v>
      </c>
      <c r="J320">
        <v>1.1999999999999999E-3</v>
      </c>
      <c r="K320">
        <v>1.5E-3</v>
      </c>
      <c r="L320">
        <v>0.99329999999999996</v>
      </c>
      <c r="M320">
        <v>5.9999999999999995E-4</v>
      </c>
      <c r="N320">
        <v>5.5500000000000001E-2</v>
      </c>
      <c r="O320">
        <v>0</v>
      </c>
      <c r="P320">
        <v>0.1052</v>
      </c>
      <c r="Q320" s="67">
        <v>53448.29</v>
      </c>
      <c r="R320">
        <v>0.2167</v>
      </c>
      <c r="S320">
        <v>0.15</v>
      </c>
      <c r="T320">
        <v>0.63329999999999997</v>
      </c>
      <c r="U320">
        <v>17.760000000000002</v>
      </c>
      <c r="V320">
        <v>8</v>
      </c>
      <c r="W320" s="67">
        <v>48039</v>
      </c>
      <c r="X320">
        <v>104.44</v>
      </c>
      <c r="Y320" s="67">
        <v>105776.36</v>
      </c>
      <c r="Z320">
        <v>0.9274</v>
      </c>
      <c r="AA320">
        <v>4.87E-2</v>
      </c>
      <c r="AB320">
        <v>2.3900000000000001E-2</v>
      </c>
      <c r="AC320">
        <v>7.2599999999999998E-2</v>
      </c>
      <c r="AD320">
        <v>105.78</v>
      </c>
      <c r="AE320" s="67">
        <v>3564.66</v>
      </c>
      <c r="AF320">
        <v>498.35</v>
      </c>
      <c r="AG320" s="67">
        <v>103210.55</v>
      </c>
      <c r="AH320">
        <v>168</v>
      </c>
      <c r="AI320" s="67">
        <v>39956</v>
      </c>
      <c r="AJ320" s="67">
        <v>55386.81</v>
      </c>
      <c r="AK320">
        <v>33.700000000000003</v>
      </c>
      <c r="AL320">
        <v>33.700000000000003</v>
      </c>
      <c r="AM320">
        <v>33.700000000000003</v>
      </c>
      <c r="AN320">
        <v>4.5</v>
      </c>
      <c r="AO320">
        <v>0</v>
      </c>
      <c r="AP320">
        <v>0.89810000000000001</v>
      </c>
      <c r="AQ320" s="67">
        <v>1021.69</v>
      </c>
      <c r="AR320" s="67">
        <v>1448.2</v>
      </c>
      <c r="AS320" s="67">
        <v>6187.3</v>
      </c>
      <c r="AT320">
        <v>289.2</v>
      </c>
      <c r="AU320">
        <v>270.95</v>
      </c>
      <c r="AV320" s="67">
        <v>9217.35</v>
      </c>
      <c r="AW320" s="67">
        <v>5245.18</v>
      </c>
      <c r="AX320">
        <v>0.56310000000000004</v>
      </c>
      <c r="AY320" s="67">
        <v>2702.14</v>
      </c>
      <c r="AZ320">
        <v>0.29010000000000002</v>
      </c>
      <c r="BA320" s="67">
        <v>1028.08</v>
      </c>
      <c r="BB320">
        <v>0.1104</v>
      </c>
      <c r="BC320">
        <v>339.34</v>
      </c>
      <c r="BD320">
        <v>3.6400000000000002E-2</v>
      </c>
      <c r="BE320" s="67">
        <v>9314.75</v>
      </c>
      <c r="BF320" s="67">
        <v>4979.1499999999996</v>
      </c>
      <c r="BG320">
        <v>1.3715999999999999</v>
      </c>
      <c r="BH320">
        <v>0.57179999999999997</v>
      </c>
      <c r="BI320">
        <v>0.25269999999999998</v>
      </c>
      <c r="BJ320">
        <v>0.1221</v>
      </c>
      <c r="BK320">
        <v>4.1599999999999998E-2</v>
      </c>
      <c r="BL320">
        <v>1.18E-2</v>
      </c>
    </row>
    <row r="321" spans="1:64" x14ac:dyDescent="0.25">
      <c r="A321" t="s">
        <v>338</v>
      </c>
      <c r="B321">
        <v>49882</v>
      </c>
      <c r="C321">
        <v>91</v>
      </c>
      <c r="D321">
        <v>25.74</v>
      </c>
      <c r="E321" s="67">
        <v>2342.6</v>
      </c>
      <c r="F321" s="67">
        <v>2265.4299999999998</v>
      </c>
      <c r="G321">
        <v>2.5000000000000001E-3</v>
      </c>
      <c r="H321">
        <v>5.0000000000000001E-4</v>
      </c>
      <c r="I321">
        <v>2.01E-2</v>
      </c>
      <c r="J321">
        <v>4.0000000000000002E-4</v>
      </c>
      <c r="K321">
        <v>2.24E-2</v>
      </c>
      <c r="L321">
        <v>0.93149999999999999</v>
      </c>
      <c r="M321">
        <v>2.2499999999999999E-2</v>
      </c>
      <c r="N321">
        <v>0.3906</v>
      </c>
      <c r="O321">
        <v>1.5699999999999999E-2</v>
      </c>
      <c r="P321">
        <v>0.1333</v>
      </c>
      <c r="Q321" s="67">
        <v>48856.09</v>
      </c>
      <c r="R321">
        <v>0.25319999999999998</v>
      </c>
      <c r="S321">
        <v>0.14560000000000001</v>
      </c>
      <c r="T321">
        <v>0.60129999999999995</v>
      </c>
      <c r="U321">
        <v>19.78</v>
      </c>
      <c r="V321">
        <v>11.43</v>
      </c>
      <c r="W321" s="67">
        <v>82971.259999999995</v>
      </c>
      <c r="X321">
        <v>204.72</v>
      </c>
      <c r="Y321" s="67">
        <v>126179.25</v>
      </c>
      <c r="Z321">
        <v>0.77370000000000005</v>
      </c>
      <c r="AA321">
        <v>0.19500000000000001</v>
      </c>
      <c r="AB321">
        <v>3.1399999999999997E-2</v>
      </c>
      <c r="AC321">
        <v>0.2263</v>
      </c>
      <c r="AD321">
        <v>126.18</v>
      </c>
      <c r="AE321" s="67">
        <v>3749.21</v>
      </c>
      <c r="AF321">
        <v>466.71</v>
      </c>
      <c r="AG321" s="67">
        <v>135267.32999999999</v>
      </c>
      <c r="AH321">
        <v>345</v>
      </c>
      <c r="AI321" s="67">
        <v>32110</v>
      </c>
      <c r="AJ321" s="67">
        <v>51049.46</v>
      </c>
      <c r="AK321">
        <v>54.9</v>
      </c>
      <c r="AL321">
        <v>27.62</v>
      </c>
      <c r="AM321">
        <v>33.97</v>
      </c>
      <c r="AN321">
        <v>5.8</v>
      </c>
      <c r="AO321">
        <v>0</v>
      </c>
      <c r="AP321">
        <v>0.77370000000000005</v>
      </c>
      <c r="AQ321" s="67">
        <v>1148.1300000000001</v>
      </c>
      <c r="AR321" s="67">
        <v>1963.82</v>
      </c>
      <c r="AS321" s="67">
        <v>5481.57</v>
      </c>
      <c r="AT321">
        <v>358.78</v>
      </c>
      <c r="AU321">
        <v>300.82</v>
      </c>
      <c r="AV321" s="67">
        <v>9253.14</v>
      </c>
      <c r="AW321" s="67">
        <v>4559.57</v>
      </c>
      <c r="AX321">
        <v>0.48430000000000001</v>
      </c>
      <c r="AY321" s="67">
        <v>3078.35</v>
      </c>
      <c r="AZ321">
        <v>0.32690000000000002</v>
      </c>
      <c r="BA321" s="67">
        <v>1178.31</v>
      </c>
      <c r="BB321">
        <v>0.12509999999999999</v>
      </c>
      <c r="BC321">
        <v>599.17999999999995</v>
      </c>
      <c r="BD321">
        <v>6.3600000000000004E-2</v>
      </c>
      <c r="BE321" s="67">
        <v>9415.41</v>
      </c>
      <c r="BF321" s="67">
        <v>4134.8100000000004</v>
      </c>
      <c r="BG321">
        <v>0.95250000000000001</v>
      </c>
      <c r="BH321">
        <v>0.5494</v>
      </c>
      <c r="BI321">
        <v>0.24049999999999999</v>
      </c>
      <c r="BJ321">
        <v>0.1623</v>
      </c>
      <c r="BK321">
        <v>3.3700000000000001E-2</v>
      </c>
      <c r="BL321">
        <v>1.41E-2</v>
      </c>
    </row>
    <row r="322" spans="1:64" x14ac:dyDescent="0.25">
      <c r="A322" t="s">
        <v>339</v>
      </c>
      <c r="B322">
        <v>44347</v>
      </c>
      <c r="C322">
        <v>26</v>
      </c>
      <c r="D322">
        <v>54.8</v>
      </c>
      <c r="E322" s="67">
        <v>1424.9</v>
      </c>
      <c r="F322" s="67">
        <v>1399.12</v>
      </c>
      <c r="G322">
        <v>1.5E-3</v>
      </c>
      <c r="H322">
        <v>0</v>
      </c>
      <c r="I322">
        <v>6.1800000000000001E-2</v>
      </c>
      <c r="J322">
        <v>2.0999999999999999E-3</v>
      </c>
      <c r="K322">
        <v>9.9000000000000008E-3</v>
      </c>
      <c r="L322">
        <v>0.85329999999999995</v>
      </c>
      <c r="M322">
        <v>7.1400000000000005E-2</v>
      </c>
      <c r="N322">
        <v>0.59899999999999998</v>
      </c>
      <c r="O322">
        <v>0</v>
      </c>
      <c r="P322">
        <v>0.22800000000000001</v>
      </c>
      <c r="Q322" s="67">
        <v>47565.59</v>
      </c>
      <c r="R322">
        <v>0.17780000000000001</v>
      </c>
      <c r="S322">
        <v>0.16669999999999999</v>
      </c>
      <c r="T322">
        <v>0.65559999999999996</v>
      </c>
      <c r="U322">
        <v>17.920000000000002</v>
      </c>
      <c r="V322">
        <v>13.35</v>
      </c>
      <c r="W322" s="67">
        <v>58789.04</v>
      </c>
      <c r="X322">
        <v>104.16</v>
      </c>
      <c r="Y322" s="67">
        <v>84335.91</v>
      </c>
      <c r="Z322">
        <v>0.7802</v>
      </c>
      <c r="AA322">
        <v>0.16059999999999999</v>
      </c>
      <c r="AB322">
        <v>5.91E-2</v>
      </c>
      <c r="AC322">
        <v>0.2198</v>
      </c>
      <c r="AD322">
        <v>84.34</v>
      </c>
      <c r="AE322" s="67">
        <v>1969.23</v>
      </c>
      <c r="AF322">
        <v>345.59</v>
      </c>
      <c r="AG322" s="67">
        <v>74230.91</v>
      </c>
      <c r="AH322">
        <v>55</v>
      </c>
      <c r="AI322" s="67">
        <v>27109</v>
      </c>
      <c r="AJ322" s="67">
        <v>44673.71</v>
      </c>
      <c r="AK322">
        <v>36.950000000000003</v>
      </c>
      <c r="AL322">
        <v>21.53</v>
      </c>
      <c r="AM322">
        <v>27.18</v>
      </c>
      <c r="AN322">
        <v>4.5</v>
      </c>
      <c r="AO322">
        <v>0</v>
      </c>
      <c r="AP322">
        <v>0.5111</v>
      </c>
      <c r="AQ322" s="67">
        <v>1228.1199999999999</v>
      </c>
      <c r="AR322" s="67">
        <v>1849.47</v>
      </c>
      <c r="AS322" s="67">
        <v>5900.86</v>
      </c>
      <c r="AT322">
        <v>417.86</v>
      </c>
      <c r="AU322">
        <v>153.09</v>
      </c>
      <c r="AV322" s="67">
        <v>9549.43</v>
      </c>
      <c r="AW322" s="67">
        <v>5965.12</v>
      </c>
      <c r="AX322">
        <v>0.6331</v>
      </c>
      <c r="AY322" s="67">
        <v>1434.43</v>
      </c>
      <c r="AZ322">
        <v>0.1522</v>
      </c>
      <c r="BA322" s="67">
        <v>1007.88</v>
      </c>
      <c r="BB322">
        <v>0.107</v>
      </c>
      <c r="BC322" s="67">
        <v>1015.23</v>
      </c>
      <c r="BD322">
        <v>0.1077</v>
      </c>
      <c r="BE322" s="67">
        <v>9422.66</v>
      </c>
      <c r="BF322" s="67">
        <v>6529.97</v>
      </c>
      <c r="BG322">
        <v>1.8613999999999999</v>
      </c>
      <c r="BH322">
        <v>0.47639999999999999</v>
      </c>
      <c r="BI322">
        <v>0.26950000000000002</v>
      </c>
      <c r="BJ322">
        <v>0.18629999999999999</v>
      </c>
      <c r="BK322">
        <v>5.4100000000000002E-2</v>
      </c>
      <c r="BL322">
        <v>1.37E-2</v>
      </c>
    </row>
    <row r="323" spans="1:64" x14ac:dyDescent="0.25">
      <c r="A323" t="s">
        <v>340</v>
      </c>
      <c r="B323">
        <v>45476</v>
      </c>
      <c r="C323">
        <v>140</v>
      </c>
      <c r="D323">
        <v>37.71</v>
      </c>
      <c r="E323" s="67">
        <v>5279.03</v>
      </c>
      <c r="F323" s="67">
        <v>4718.16</v>
      </c>
      <c r="G323">
        <v>2.35E-2</v>
      </c>
      <c r="H323">
        <v>2.0000000000000001E-4</v>
      </c>
      <c r="I323">
        <v>1.2200000000000001E-2</v>
      </c>
      <c r="J323">
        <v>1.1999999999999999E-3</v>
      </c>
      <c r="K323">
        <v>8.2000000000000007E-3</v>
      </c>
      <c r="L323">
        <v>0.92969999999999997</v>
      </c>
      <c r="M323">
        <v>2.5000000000000001E-2</v>
      </c>
      <c r="N323">
        <v>0.24179999999999999</v>
      </c>
      <c r="O323">
        <v>7.4000000000000003E-3</v>
      </c>
      <c r="P323">
        <v>0.1825</v>
      </c>
      <c r="Q323" s="67">
        <v>59294.64</v>
      </c>
      <c r="R323">
        <v>0.24360000000000001</v>
      </c>
      <c r="S323">
        <v>0.2276</v>
      </c>
      <c r="T323">
        <v>0.52880000000000005</v>
      </c>
      <c r="U323">
        <v>17.68</v>
      </c>
      <c r="V323">
        <v>28.33</v>
      </c>
      <c r="W323" s="67">
        <v>79786.28</v>
      </c>
      <c r="X323">
        <v>183.46</v>
      </c>
      <c r="Y323" s="67">
        <v>130140.32</v>
      </c>
      <c r="Z323">
        <v>0.69310000000000005</v>
      </c>
      <c r="AA323">
        <v>0.21879999999999999</v>
      </c>
      <c r="AB323">
        <v>8.8099999999999998E-2</v>
      </c>
      <c r="AC323">
        <v>0.30690000000000001</v>
      </c>
      <c r="AD323">
        <v>130.13999999999999</v>
      </c>
      <c r="AE323" s="67">
        <v>4704.91</v>
      </c>
      <c r="AF323">
        <v>495.84</v>
      </c>
      <c r="AG323" s="67">
        <v>138225.44</v>
      </c>
      <c r="AH323">
        <v>366</v>
      </c>
      <c r="AI323" s="67">
        <v>41960</v>
      </c>
      <c r="AJ323" s="67">
        <v>57358.68</v>
      </c>
      <c r="AK323">
        <v>49.86</v>
      </c>
      <c r="AL323">
        <v>31.17</v>
      </c>
      <c r="AM323">
        <v>46.43</v>
      </c>
      <c r="AN323">
        <v>4.7</v>
      </c>
      <c r="AO323">
        <v>0</v>
      </c>
      <c r="AP323">
        <v>0.66420000000000001</v>
      </c>
      <c r="AQ323" s="67">
        <v>1284.75</v>
      </c>
      <c r="AR323" s="67">
        <v>1882.9</v>
      </c>
      <c r="AS323" s="67">
        <v>6193.51</v>
      </c>
      <c r="AT323">
        <v>655.74</v>
      </c>
      <c r="AU323">
        <v>844.65</v>
      </c>
      <c r="AV323" s="67">
        <v>10861.55</v>
      </c>
      <c r="AW323">
        <v>0</v>
      </c>
      <c r="AX323">
        <v>0</v>
      </c>
      <c r="AY323" s="67">
        <v>3379.22</v>
      </c>
      <c r="AZ323">
        <v>1</v>
      </c>
      <c r="BA323">
        <v>0</v>
      </c>
      <c r="BB323">
        <v>0</v>
      </c>
      <c r="BC323">
        <v>0</v>
      </c>
      <c r="BD323">
        <v>0</v>
      </c>
      <c r="BE323" s="67">
        <v>3379.22</v>
      </c>
      <c r="BF323" s="67">
        <v>2752.04</v>
      </c>
      <c r="BG323">
        <v>0.66959999999999997</v>
      </c>
      <c r="BH323">
        <v>0.59930000000000005</v>
      </c>
      <c r="BI323">
        <v>0.2492</v>
      </c>
      <c r="BJ323">
        <v>0.10390000000000001</v>
      </c>
      <c r="BK323">
        <v>3.1699999999999999E-2</v>
      </c>
      <c r="BL323">
        <v>1.5900000000000001E-2</v>
      </c>
    </row>
    <row r="324" spans="1:64" x14ac:dyDescent="0.25">
      <c r="A324" t="s">
        <v>341</v>
      </c>
      <c r="B324">
        <v>50450</v>
      </c>
      <c r="C324">
        <v>25</v>
      </c>
      <c r="D324">
        <v>405.14</v>
      </c>
      <c r="E324" s="67">
        <v>10128.59</v>
      </c>
      <c r="F324" s="67">
        <v>10187.16</v>
      </c>
      <c r="G324">
        <v>0.17319999999999999</v>
      </c>
      <c r="H324">
        <v>1.1000000000000001E-3</v>
      </c>
      <c r="I324">
        <v>3.8699999999999998E-2</v>
      </c>
      <c r="J324">
        <v>1.6999999999999999E-3</v>
      </c>
      <c r="K324">
        <v>3.8100000000000002E-2</v>
      </c>
      <c r="L324">
        <v>0.70509999999999995</v>
      </c>
      <c r="M324">
        <v>4.2200000000000001E-2</v>
      </c>
      <c r="N324">
        <v>7.9799999999999996E-2</v>
      </c>
      <c r="O324">
        <v>4.1500000000000002E-2</v>
      </c>
      <c r="P324">
        <v>8.7900000000000006E-2</v>
      </c>
      <c r="Q324" s="67">
        <v>65084.46</v>
      </c>
      <c r="R324">
        <v>0.1091</v>
      </c>
      <c r="S324">
        <v>0.31879999999999997</v>
      </c>
      <c r="T324">
        <v>0.57210000000000005</v>
      </c>
      <c r="U324">
        <v>19.73</v>
      </c>
      <c r="V324">
        <v>41.33</v>
      </c>
      <c r="W324" s="67">
        <v>96463.13</v>
      </c>
      <c r="X324">
        <v>243.49</v>
      </c>
      <c r="Y324" s="67">
        <v>147215.48000000001</v>
      </c>
      <c r="Z324">
        <v>0.80920000000000003</v>
      </c>
      <c r="AA324">
        <v>0.17080000000000001</v>
      </c>
      <c r="AB324">
        <v>0.02</v>
      </c>
      <c r="AC324">
        <v>0.1908</v>
      </c>
      <c r="AD324">
        <v>147.22</v>
      </c>
      <c r="AE324" s="67">
        <v>6010.46</v>
      </c>
      <c r="AF324">
        <v>761.23</v>
      </c>
      <c r="AG324" s="67">
        <v>171360.28</v>
      </c>
      <c r="AH324">
        <v>468</v>
      </c>
      <c r="AI324" s="67">
        <v>60104</v>
      </c>
      <c r="AJ324" s="67">
        <v>103137.72</v>
      </c>
      <c r="AK324">
        <v>77.16</v>
      </c>
      <c r="AL324">
        <v>39.89</v>
      </c>
      <c r="AM324">
        <v>41.03</v>
      </c>
      <c r="AN324">
        <v>4.68</v>
      </c>
      <c r="AO324">
        <v>0</v>
      </c>
      <c r="AP324">
        <v>0.4965</v>
      </c>
      <c r="AQ324" s="67">
        <v>1119.51</v>
      </c>
      <c r="AR324" s="67">
        <v>2097.46</v>
      </c>
      <c r="AS324" s="67">
        <v>6422.02</v>
      </c>
      <c r="AT324">
        <v>625.39</v>
      </c>
      <c r="AU324">
        <v>243.18</v>
      </c>
      <c r="AV324" s="67">
        <v>10507.56</v>
      </c>
      <c r="AW324" s="67">
        <v>3800.93</v>
      </c>
      <c r="AX324">
        <v>0.40310000000000001</v>
      </c>
      <c r="AY324" s="67">
        <v>4490.79</v>
      </c>
      <c r="AZ324">
        <v>0.47620000000000001</v>
      </c>
      <c r="BA324">
        <v>925.45</v>
      </c>
      <c r="BB324">
        <v>9.8100000000000007E-2</v>
      </c>
      <c r="BC324">
        <v>212.4</v>
      </c>
      <c r="BD324">
        <v>2.2499999999999999E-2</v>
      </c>
      <c r="BE324" s="67">
        <v>9429.57</v>
      </c>
      <c r="BF324" s="67">
        <v>2887.55</v>
      </c>
      <c r="BG324">
        <v>0.33660000000000001</v>
      </c>
      <c r="BH324">
        <v>0.59530000000000005</v>
      </c>
      <c r="BI324">
        <v>0.2767</v>
      </c>
      <c r="BJ324">
        <v>8.5300000000000001E-2</v>
      </c>
      <c r="BK324">
        <v>3.3399999999999999E-2</v>
      </c>
      <c r="BL324">
        <v>9.2999999999999992E-3</v>
      </c>
    </row>
    <row r="325" spans="1:64" x14ac:dyDescent="0.25">
      <c r="A325" t="s">
        <v>342</v>
      </c>
      <c r="B325">
        <v>44354</v>
      </c>
      <c r="C325">
        <v>13</v>
      </c>
      <c r="D325">
        <v>321.68</v>
      </c>
      <c r="E325" s="67">
        <v>4181.83</v>
      </c>
      <c r="F325" s="67">
        <v>3857.08</v>
      </c>
      <c r="G325">
        <v>1.6000000000000001E-3</v>
      </c>
      <c r="H325">
        <v>0</v>
      </c>
      <c r="I325">
        <v>0.1159</v>
      </c>
      <c r="J325">
        <v>8.9999999999999998E-4</v>
      </c>
      <c r="K325">
        <v>2.7099999999999999E-2</v>
      </c>
      <c r="L325">
        <v>0.7591</v>
      </c>
      <c r="M325">
        <v>9.5399999999999999E-2</v>
      </c>
      <c r="N325">
        <v>0.6452</v>
      </c>
      <c r="O325">
        <v>7.6E-3</v>
      </c>
      <c r="P325">
        <v>0.17419999999999999</v>
      </c>
      <c r="Q325" s="67">
        <v>51617.26</v>
      </c>
      <c r="R325">
        <v>0.12139999999999999</v>
      </c>
      <c r="S325">
        <v>0.15</v>
      </c>
      <c r="T325">
        <v>0.72860000000000003</v>
      </c>
      <c r="U325">
        <v>16.02</v>
      </c>
      <c r="V325">
        <v>30</v>
      </c>
      <c r="W325" s="67">
        <v>77845.47</v>
      </c>
      <c r="X325">
        <v>138.87</v>
      </c>
      <c r="Y325" s="67">
        <v>88345.69</v>
      </c>
      <c r="Z325">
        <v>0.70340000000000003</v>
      </c>
      <c r="AA325">
        <v>0.23280000000000001</v>
      </c>
      <c r="AB325">
        <v>6.3799999999999996E-2</v>
      </c>
      <c r="AC325">
        <v>0.29659999999999997</v>
      </c>
      <c r="AD325">
        <v>88.35</v>
      </c>
      <c r="AE325" s="67">
        <v>4028.93</v>
      </c>
      <c r="AF325">
        <v>617.77</v>
      </c>
      <c r="AG325" s="67">
        <v>93857.48</v>
      </c>
      <c r="AH325">
        <v>125</v>
      </c>
      <c r="AI325" s="67">
        <v>26434</v>
      </c>
      <c r="AJ325" s="67">
        <v>38701.160000000003</v>
      </c>
      <c r="AK325">
        <v>50.2</v>
      </c>
      <c r="AL325">
        <v>45.02</v>
      </c>
      <c r="AM325">
        <v>46.1</v>
      </c>
      <c r="AN325">
        <v>4.0999999999999996</v>
      </c>
      <c r="AO325">
        <v>6.22</v>
      </c>
      <c r="AP325">
        <v>1.2214</v>
      </c>
      <c r="AQ325" s="67">
        <v>1249</v>
      </c>
      <c r="AR325" s="67">
        <v>2087.8200000000002</v>
      </c>
      <c r="AS325" s="67">
        <v>5770.9</v>
      </c>
      <c r="AT325">
        <v>614.85</v>
      </c>
      <c r="AU325">
        <v>310.72000000000003</v>
      </c>
      <c r="AV325" s="67">
        <v>10033.299999999999</v>
      </c>
      <c r="AW325" s="67">
        <v>5613.87</v>
      </c>
      <c r="AX325">
        <v>0.54239999999999999</v>
      </c>
      <c r="AY325" s="67">
        <v>3263.49</v>
      </c>
      <c r="AZ325">
        <v>0.31530000000000002</v>
      </c>
      <c r="BA325">
        <v>609.80999999999995</v>
      </c>
      <c r="BB325">
        <v>5.8900000000000001E-2</v>
      </c>
      <c r="BC325">
        <v>863.21</v>
      </c>
      <c r="BD325">
        <v>8.3400000000000002E-2</v>
      </c>
      <c r="BE325" s="67">
        <v>10350.370000000001</v>
      </c>
      <c r="BF325" s="67">
        <v>4685.55</v>
      </c>
      <c r="BG325">
        <v>1.6657</v>
      </c>
      <c r="BH325">
        <v>0.5786</v>
      </c>
      <c r="BI325">
        <v>0.21740000000000001</v>
      </c>
      <c r="BJ325">
        <v>0.16689999999999999</v>
      </c>
      <c r="BK325">
        <v>1.9599999999999999E-2</v>
      </c>
      <c r="BL325">
        <v>1.7399999999999999E-2</v>
      </c>
    </row>
    <row r="326" spans="1:64" x14ac:dyDescent="0.25">
      <c r="A326" t="s">
        <v>343</v>
      </c>
      <c r="B326">
        <v>50153</v>
      </c>
      <c r="C326">
        <v>49</v>
      </c>
      <c r="D326">
        <v>16.46</v>
      </c>
      <c r="E326">
        <v>806.7</v>
      </c>
      <c r="F326">
        <v>791.52</v>
      </c>
      <c r="G326">
        <v>1.2999999999999999E-3</v>
      </c>
      <c r="H326">
        <v>0</v>
      </c>
      <c r="I326">
        <v>1.01E-2</v>
      </c>
      <c r="J326">
        <v>3.8E-3</v>
      </c>
      <c r="K326">
        <v>1.2999999999999999E-3</v>
      </c>
      <c r="L326">
        <v>0.97809999999999997</v>
      </c>
      <c r="M326">
        <v>5.4999999999999997E-3</v>
      </c>
      <c r="N326">
        <v>0.35270000000000001</v>
      </c>
      <c r="O326">
        <v>0</v>
      </c>
      <c r="P326">
        <v>0.17050000000000001</v>
      </c>
      <c r="Q326" s="67">
        <v>49682.22</v>
      </c>
      <c r="R326">
        <v>0.30559999999999998</v>
      </c>
      <c r="S326">
        <v>0.26390000000000002</v>
      </c>
      <c r="T326">
        <v>0.43059999999999998</v>
      </c>
      <c r="U326">
        <v>16.350000000000001</v>
      </c>
      <c r="V326">
        <v>6.7</v>
      </c>
      <c r="W326" s="67">
        <v>66945.070000000007</v>
      </c>
      <c r="X326">
        <v>115.1</v>
      </c>
      <c r="Y326" s="67">
        <v>183369.18</v>
      </c>
      <c r="Z326">
        <v>0.81710000000000005</v>
      </c>
      <c r="AA326">
        <v>0.14080000000000001</v>
      </c>
      <c r="AB326">
        <v>4.2099999999999999E-2</v>
      </c>
      <c r="AC326">
        <v>0.18290000000000001</v>
      </c>
      <c r="AD326">
        <v>183.37</v>
      </c>
      <c r="AE326" s="67">
        <v>7219.51</v>
      </c>
      <c r="AF326">
        <v>937.01</v>
      </c>
      <c r="AG326" s="67">
        <v>187774.79</v>
      </c>
      <c r="AH326">
        <v>507</v>
      </c>
      <c r="AI326" s="67">
        <v>35027</v>
      </c>
      <c r="AJ326" s="67">
        <v>65385.18</v>
      </c>
      <c r="AK326">
        <v>56.5</v>
      </c>
      <c r="AL326">
        <v>38.19</v>
      </c>
      <c r="AM326">
        <v>41.12</v>
      </c>
      <c r="AN326">
        <v>5.9</v>
      </c>
      <c r="AO326">
        <v>0</v>
      </c>
      <c r="AP326">
        <v>0.88090000000000002</v>
      </c>
      <c r="AQ326" s="67">
        <v>1743.88</v>
      </c>
      <c r="AR326" s="67">
        <v>2405.84</v>
      </c>
      <c r="AS326" s="67">
        <v>5944.28</v>
      </c>
      <c r="AT326">
        <v>594.24</v>
      </c>
      <c r="AU326">
        <v>300.14</v>
      </c>
      <c r="AV326" s="67">
        <v>10988.45</v>
      </c>
      <c r="AW326" s="67">
        <v>4066.18</v>
      </c>
      <c r="AX326">
        <v>0.36159999999999998</v>
      </c>
      <c r="AY326" s="67">
        <v>5631.9</v>
      </c>
      <c r="AZ326">
        <v>0.50080000000000002</v>
      </c>
      <c r="BA326">
        <v>959.99</v>
      </c>
      <c r="BB326">
        <v>8.5400000000000004E-2</v>
      </c>
      <c r="BC326">
        <v>587.66</v>
      </c>
      <c r="BD326">
        <v>5.2299999999999999E-2</v>
      </c>
      <c r="BE326" s="67">
        <v>11245.74</v>
      </c>
      <c r="BF326" s="67">
        <v>2441.4899999999998</v>
      </c>
      <c r="BG326">
        <v>0.28149999999999997</v>
      </c>
      <c r="BH326">
        <v>0.51100000000000001</v>
      </c>
      <c r="BI326">
        <v>0.23369999999999999</v>
      </c>
      <c r="BJ326">
        <v>0.1973</v>
      </c>
      <c r="BK326">
        <v>3.9699999999999999E-2</v>
      </c>
      <c r="BL326">
        <v>1.83E-2</v>
      </c>
    </row>
    <row r="327" spans="1:64" x14ac:dyDescent="0.25">
      <c r="A327" t="s">
        <v>344</v>
      </c>
      <c r="B327">
        <v>44362</v>
      </c>
      <c r="C327">
        <v>9</v>
      </c>
      <c r="D327">
        <v>299.25</v>
      </c>
      <c r="E327" s="67">
        <v>2693.22</v>
      </c>
      <c r="F327" s="67">
        <v>2542.54</v>
      </c>
      <c r="G327">
        <v>1.9099999999999999E-2</v>
      </c>
      <c r="H327">
        <v>4.0000000000000002E-4</v>
      </c>
      <c r="I327">
        <v>8.1900000000000001E-2</v>
      </c>
      <c r="J327">
        <v>0</v>
      </c>
      <c r="K327">
        <v>4.1700000000000001E-2</v>
      </c>
      <c r="L327">
        <v>0.80679999999999996</v>
      </c>
      <c r="M327">
        <v>5.0099999999999999E-2</v>
      </c>
      <c r="N327">
        <v>0.32169999999999999</v>
      </c>
      <c r="O327">
        <v>1.1900000000000001E-2</v>
      </c>
      <c r="P327">
        <v>0.1459</v>
      </c>
      <c r="Q327" s="67">
        <v>67861.61</v>
      </c>
      <c r="R327">
        <v>0.19470000000000001</v>
      </c>
      <c r="S327">
        <v>0.1368</v>
      </c>
      <c r="T327">
        <v>0.66839999999999999</v>
      </c>
      <c r="U327">
        <v>17.14</v>
      </c>
      <c r="V327">
        <v>18.2</v>
      </c>
      <c r="W327" s="67">
        <v>93717.42</v>
      </c>
      <c r="X327">
        <v>142.80000000000001</v>
      </c>
      <c r="Y327" s="67">
        <v>150622.25</v>
      </c>
      <c r="Z327">
        <v>0.59179999999999999</v>
      </c>
      <c r="AA327">
        <v>0.38469999999999999</v>
      </c>
      <c r="AB327">
        <v>2.35E-2</v>
      </c>
      <c r="AC327">
        <v>0.40820000000000001</v>
      </c>
      <c r="AD327">
        <v>150.62</v>
      </c>
      <c r="AE327" s="67">
        <v>7892.26</v>
      </c>
      <c r="AF327">
        <v>778.48</v>
      </c>
      <c r="AG327" s="67">
        <v>178144.68</v>
      </c>
      <c r="AH327">
        <v>484</v>
      </c>
      <c r="AI327" s="67">
        <v>33973</v>
      </c>
      <c r="AJ327" s="67">
        <v>51158.52</v>
      </c>
      <c r="AK327">
        <v>80.8</v>
      </c>
      <c r="AL327">
        <v>47.7</v>
      </c>
      <c r="AM327">
        <v>57.88</v>
      </c>
      <c r="AN327">
        <v>5.5</v>
      </c>
      <c r="AO327">
        <v>0</v>
      </c>
      <c r="AP327">
        <v>1.0331999999999999</v>
      </c>
      <c r="AQ327" s="67">
        <v>1736.65</v>
      </c>
      <c r="AR327" s="67">
        <v>2034.01</v>
      </c>
      <c r="AS327" s="67">
        <v>7286.3</v>
      </c>
      <c r="AT327">
        <v>590.72</v>
      </c>
      <c r="AU327">
        <v>191.97</v>
      </c>
      <c r="AV327" s="67">
        <v>11839.67</v>
      </c>
      <c r="AW327" s="67">
        <v>3486.62</v>
      </c>
      <c r="AX327">
        <v>0.30790000000000001</v>
      </c>
      <c r="AY327" s="67">
        <v>6690.61</v>
      </c>
      <c r="AZ327">
        <v>0.59079999999999999</v>
      </c>
      <c r="BA327">
        <v>597.14</v>
      </c>
      <c r="BB327">
        <v>5.2699999999999997E-2</v>
      </c>
      <c r="BC327">
        <v>550.30999999999995</v>
      </c>
      <c r="BD327">
        <v>4.8599999999999997E-2</v>
      </c>
      <c r="BE327" s="67">
        <v>11324.68</v>
      </c>
      <c r="BF327" s="67">
        <v>1117.9100000000001</v>
      </c>
      <c r="BG327">
        <v>0.2273</v>
      </c>
      <c r="BH327">
        <v>0.61040000000000005</v>
      </c>
      <c r="BI327">
        <v>0.22620000000000001</v>
      </c>
      <c r="BJ327">
        <v>0.1154</v>
      </c>
      <c r="BK327">
        <v>3.1600000000000003E-2</v>
      </c>
      <c r="BL327">
        <v>1.6500000000000001E-2</v>
      </c>
    </row>
    <row r="328" spans="1:64" x14ac:dyDescent="0.25">
      <c r="A328" t="s">
        <v>345</v>
      </c>
      <c r="B328">
        <v>44370</v>
      </c>
      <c r="C328">
        <v>22</v>
      </c>
      <c r="D328">
        <v>173.86</v>
      </c>
      <c r="E328" s="67">
        <v>3824.83</v>
      </c>
      <c r="F328" s="67">
        <v>4001.7</v>
      </c>
      <c r="G328">
        <v>6.3700000000000007E-2</v>
      </c>
      <c r="H328">
        <v>0</v>
      </c>
      <c r="I328">
        <v>0.15640000000000001</v>
      </c>
      <c r="J328">
        <v>0</v>
      </c>
      <c r="K328">
        <v>2.18E-2</v>
      </c>
      <c r="L328">
        <v>0.71189999999999998</v>
      </c>
      <c r="M328">
        <v>4.6199999999999998E-2</v>
      </c>
      <c r="N328">
        <v>0.23760000000000001</v>
      </c>
      <c r="O328">
        <v>3.5900000000000001E-2</v>
      </c>
      <c r="P328">
        <v>0.19</v>
      </c>
      <c r="Q328" s="67">
        <v>74743.64</v>
      </c>
      <c r="R328">
        <v>0.1333</v>
      </c>
      <c r="S328">
        <v>0.18260000000000001</v>
      </c>
      <c r="T328">
        <v>0.68410000000000004</v>
      </c>
      <c r="U328">
        <v>16.170000000000002</v>
      </c>
      <c r="V328">
        <v>32.06</v>
      </c>
      <c r="W328" s="67">
        <v>98050.31</v>
      </c>
      <c r="X328">
        <v>119.3</v>
      </c>
      <c r="Y328" s="67">
        <v>334344.15999999997</v>
      </c>
      <c r="Z328">
        <v>0.68230000000000002</v>
      </c>
      <c r="AA328">
        <v>0.30270000000000002</v>
      </c>
      <c r="AB328">
        <v>1.49E-2</v>
      </c>
      <c r="AC328">
        <v>0.31769999999999998</v>
      </c>
      <c r="AD328">
        <v>334.34</v>
      </c>
      <c r="AE328" s="67">
        <v>15113.88</v>
      </c>
      <c r="AF328" s="67">
        <v>1615.39</v>
      </c>
      <c r="AG328" s="67">
        <v>351787.06</v>
      </c>
      <c r="AH328">
        <v>601</v>
      </c>
      <c r="AI328" s="67">
        <v>40489</v>
      </c>
      <c r="AJ328" s="67">
        <v>89974.67</v>
      </c>
      <c r="AK328">
        <v>80.47</v>
      </c>
      <c r="AL328">
        <v>43.83</v>
      </c>
      <c r="AM328">
        <v>46.57</v>
      </c>
      <c r="AN328">
        <v>5.0199999999999996</v>
      </c>
      <c r="AO328">
        <v>0</v>
      </c>
      <c r="AP328">
        <v>0.89280000000000004</v>
      </c>
      <c r="AQ328" s="67">
        <v>1946.15</v>
      </c>
      <c r="AR328" s="67">
        <v>3040.22</v>
      </c>
      <c r="AS328" s="67">
        <v>7628.59</v>
      </c>
      <c r="AT328" s="67">
        <v>1010.15</v>
      </c>
      <c r="AU328">
        <v>932.4</v>
      </c>
      <c r="AV328" s="67">
        <v>14557.5</v>
      </c>
      <c r="AW328" s="67">
        <v>2288.38</v>
      </c>
      <c r="AX328">
        <v>0.1724</v>
      </c>
      <c r="AY328" s="67">
        <v>9726.33</v>
      </c>
      <c r="AZ328">
        <v>0.73270000000000002</v>
      </c>
      <c r="BA328">
        <v>782.5</v>
      </c>
      <c r="BB328">
        <v>5.8900000000000001E-2</v>
      </c>
      <c r="BC328">
        <v>477.25</v>
      </c>
      <c r="BD328">
        <v>3.5999999999999997E-2</v>
      </c>
      <c r="BE328" s="67">
        <v>13274.46</v>
      </c>
      <c r="BF328" s="67">
        <v>1789.84</v>
      </c>
      <c r="BG328">
        <v>0.1183</v>
      </c>
      <c r="BH328">
        <v>0.56159999999999999</v>
      </c>
      <c r="BI328">
        <v>0.21299999999999999</v>
      </c>
      <c r="BJ328">
        <v>0.1663</v>
      </c>
      <c r="BK328">
        <v>3.9300000000000002E-2</v>
      </c>
      <c r="BL328">
        <v>1.9800000000000002E-2</v>
      </c>
    </row>
    <row r="329" spans="1:64" x14ac:dyDescent="0.25">
      <c r="A329" t="s">
        <v>346</v>
      </c>
      <c r="B329">
        <v>48850</v>
      </c>
      <c r="C329">
        <v>54</v>
      </c>
      <c r="D329">
        <v>33.75</v>
      </c>
      <c r="E329" s="67">
        <v>1822.58</v>
      </c>
      <c r="F329" s="67">
        <v>2267.75</v>
      </c>
      <c r="G329">
        <v>1.2999999999999999E-3</v>
      </c>
      <c r="H329">
        <v>4.0000000000000002E-4</v>
      </c>
      <c r="I329">
        <v>1.72E-2</v>
      </c>
      <c r="J329">
        <v>4.0000000000000002E-4</v>
      </c>
      <c r="K329">
        <v>6.6E-3</v>
      </c>
      <c r="L329">
        <v>0.93540000000000001</v>
      </c>
      <c r="M329">
        <v>3.8600000000000002E-2</v>
      </c>
      <c r="N329">
        <v>0.64149999999999996</v>
      </c>
      <c r="O329">
        <v>0</v>
      </c>
      <c r="P329">
        <v>0.2072</v>
      </c>
      <c r="Q329" s="67">
        <v>48948.74</v>
      </c>
      <c r="R329">
        <v>0.3392</v>
      </c>
      <c r="S329">
        <v>0.15790000000000001</v>
      </c>
      <c r="T329">
        <v>0.50290000000000001</v>
      </c>
      <c r="U329">
        <v>19.440000000000001</v>
      </c>
      <c r="V329">
        <v>22.22</v>
      </c>
      <c r="W329" s="67">
        <v>69489.490000000005</v>
      </c>
      <c r="X329">
        <v>80.2</v>
      </c>
      <c r="Y329" s="67">
        <v>92529.34</v>
      </c>
      <c r="Z329">
        <v>0.73819999999999997</v>
      </c>
      <c r="AA329">
        <v>0.21290000000000001</v>
      </c>
      <c r="AB329">
        <v>4.9000000000000002E-2</v>
      </c>
      <c r="AC329">
        <v>0.26179999999999998</v>
      </c>
      <c r="AD329">
        <v>92.53</v>
      </c>
      <c r="AE329" s="67">
        <v>2183.8200000000002</v>
      </c>
      <c r="AF329">
        <v>280.63</v>
      </c>
      <c r="AG329" s="67">
        <v>70228.149999999994</v>
      </c>
      <c r="AH329">
        <v>42</v>
      </c>
      <c r="AI329" s="67">
        <v>27089</v>
      </c>
      <c r="AJ329" s="67">
        <v>47710.68</v>
      </c>
      <c r="AK329">
        <v>40.65</v>
      </c>
      <c r="AL329">
        <v>22.92</v>
      </c>
      <c r="AM329">
        <v>22.05</v>
      </c>
      <c r="AN329">
        <v>4.45</v>
      </c>
      <c r="AO329">
        <v>0</v>
      </c>
      <c r="AP329">
        <v>0.69069999999999998</v>
      </c>
      <c r="AQ329" s="67">
        <v>1023.81</v>
      </c>
      <c r="AR329" s="67">
        <v>1756.35</v>
      </c>
      <c r="AS329" s="67">
        <v>6539.44</v>
      </c>
      <c r="AT329">
        <v>402.79</v>
      </c>
      <c r="AU329">
        <v>445.02</v>
      </c>
      <c r="AV329" s="67">
        <v>10167.4</v>
      </c>
      <c r="AW329" s="67">
        <v>4785.5200000000004</v>
      </c>
      <c r="AX329">
        <v>0.55989999999999995</v>
      </c>
      <c r="AY329" s="67">
        <v>1259.03</v>
      </c>
      <c r="AZ329">
        <v>0.14729999999999999</v>
      </c>
      <c r="BA329" s="67">
        <v>1521.97</v>
      </c>
      <c r="BB329">
        <v>0.17810000000000001</v>
      </c>
      <c r="BC329">
        <v>980.64</v>
      </c>
      <c r="BD329">
        <v>0.1147</v>
      </c>
      <c r="BE329" s="67">
        <v>8547.17</v>
      </c>
      <c r="BF329" s="67">
        <v>7239.83</v>
      </c>
      <c r="BG329">
        <v>2.0602999999999998</v>
      </c>
      <c r="BH329">
        <v>0.56540000000000001</v>
      </c>
      <c r="BI329">
        <v>0.23300000000000001</v>
      </c>
      <c r="BJ329">
        <v>0.1623</v>
      </c>
      <c r="BK329">
        <v>2.8000000000000001E-2</v>
      </c>
      <c r="BL329">
        <v>1.1299999999999999E-2</v>
      </c>
    </row>
    <row r="330" spans="1:64" x14ac:dyDescent="0.25">
      <c r="A330" t="s">
        <v>347</v>
      </c>
      <c r="B330">
        <v>47456</v>
      </c>
      <c r="C330">
        <v>102</v>
      </c>
      <c r="D330">
        <v>6.96</v>
      </c>
      <c r="E330">
        <v>710.27</v>
      </c>
      <c r="F330">
        <v>662.64</v>
      </c>
      <c r="G330">
        <v>1.2800000000000001E-2</v>
      </c>
      <c r="H330">
        <v>0</v>
      </c>
      <c r="I330">
        <v>3.8999999999999998E-3</v>
      </c>
      <c r="J330">
        <v>0</v>
      </c>
      <c r="K330">
        <v>8.5500000000000007E-2</v>
      </c>
      <c r="L330">
        <v>0.85009999999999997</v>
      </c>
      <c r="M330">
        <v>4.7699999999999999E-2</v>
      </c>
      <c r="N330">
        <v>0.38969999999999999</v>
      </c>
      <c r="O330">
        <v>1.4200000000000001E-2</v>
      </c>
      <c r="P330">
        <v>0.1237</v>
      </c>
      <c r="Q330" s="67">
        <v>49026.080000000002</v>
      </c>
      <c r="R330">
        <v>0.18029999999999999</v>
      </c>
      <c r="S330">
        <v>0.22950000000000001</v>
      </c>
      <c r="T330">
        <v>0.59019999999999995</v>
      </c>
      <c r="U330">
        <v>14.8</v>
      </c>
      <c r="V330">
        <v>4.17</v>
      </c>
      <c r="W330" s="67">
        <v>78466.62</v>
      </c>
      <c r="X330">
        <v>170.13</v>
      </c>
      <c r="Y330" s="67">
        <v>145860.35999999999</v>
      </c>
      <c r="Z330">
        <v>0.91959999999999997</v>
      </c>
      <c r="AA330">
        <v>5.6300000000000003E-2</v>
      </c>
      <c r="AB330">
        <v>2.4E-2</v>
      </c>
      <c r="AC330">
        <v>8.0399999999999999E-2</v>
      </c>
      <c r="AD330">
        <v>145.86000000000001</v>
      </c>
      <c r="AE330" s="67">
        <v>3005.39</v>
      </c>
      <c r="AF330">
        <v>398.71</v>
      </c>
      <c r="AG330" s="67">
        <v>109652.27</v>
      </c>
      <c r="AH330">
        <v>203</v>
      </c>
      <c r="AI330" s="67">
        <v>34388</v>
      </c>
      <c r="AJ330" s="67">
        <v>47897.63</v>
      </c>
      <c r="AK330">
        <v>28.43</v>
      </c>
      <c r="AL330">
        <v>19.920000000000002</v>
      </c>
      <c r="AM330">
        <v>28.45</v>
      </c>
      <c r="AN330">
        <v>4.5999999999999996</v>
      </c>
      <c r="AO330" s="67">
        <v>1770.79</v>
      </c>
      <c r="AP330">
        <v>1.5122</v>
      </c>
      <c r="AQ330" s="67">
        <v>1287.9100000000001</v>
      </c>
      <c r="AR330" s="67">
        <v>1787.92</v>
      </c>
      <c r="AS330" s="67">
        <v>6924.84</v>
      </c>
      <c r="AT330">
        <v>524.83000000000004</v>
      </c>
      <c r="AU330">
        <v>232.3</v>
      </c>
      <c r="AV330" s="67">
        <v>10757.75</v>
      </c>
      <c r="AW330" s="67">
        <v>5908.77</v>
      </c>
      <c r="AX330">
        <v>0.50719999999999998</v>
      </c>
      <c r="AY330" s="67">
        <v>4174.99</v>
      </c>
      <c r="AZ330">
        <v>0.3584</v>
      </c>
      <c r="BA330">
        <v>900.9</v>
      </c>
      <c r="BB330">
        <v>7.7299999999999994E-2</v>
      </c>
      <c r="BC330">
        <v>665.67</v>
      </c>
      <c r="BD330">
        <v>5.7099999999999998E-2</v>
      </c>
      <c r="BE330" s="67">
        <v>11650.34</v>
      </c>
      <c r="BF330" s="67">
        <v>4514.7700000000004</v>
      </c>
      <c r="BG330">
        <v>1.4548000000000001</v>
      </c>
      <c r="BH330">
        <v>0.50449999999999995</v>
      </c>
      <c r="BI330">
        <v>0.23069999999999999</v>
      </c>
      <c r="BJ330">
        <v>0.17660000000000001</v>
      </c>
      <c r="BK330">
        <v>3.3300000000000003E-2</v>
      </c>
      <c r="BL330">
        <v>5.4899999999999997E-2</v>
      </c>
    </row>
    <row r="331" spans="1:64" x14ac:dyDescent="0.25">
      <c r="A331" t="s">
        <v>348</v>
      </c>
      <c r="B331">
        <v>50229</v>
      </c>
      <c r="C331">
        <v>2</v>
      </c>
      <c r="D331">
        <v>354.15</v>
      </c>
      <c r="E331">
        <v>708.3</v>
      </c>
      <c r="F331">
        <v>872.76</v>
      </c>
      <c r="G331">
        <v>1.1000000000000001E-3</v>
      </c>
      <c r="H331">
        <v>0</v>
      </c>
      <c r="I331">
        <v>6.8999999999999999E-3</v>
      </c>
      <c r="J331">
        <v>3.3999999999999998E-3</v>
      </c>
      <c r="K331">
        <v>3.44E-2</v>
      </c>
      <c r="L331">
        <v>0.92579999999999996</v>
      </c>
      <c r="M331">
        <v>2.8299999999999999E-2</v>
      </c>
      <c r="N331">
        <v>0.30009999999999998</v>
      </c>
      <c r="O331">
        <v>0</v>
      </c>
      <c r="P331">
        <v>0.1203</v>
      </c>
      <c r="Q331" s="67">
        <v>51869.35</v>
      </c>
      <c r="R331">
        <v>0.26</v>
      </c>
      <c r="S331">
        <v>0.08</v>
      </c>
      <c r="T331">
        <v>0.66</v>
      </c>
      <c r="U331">
        <v>18.79</v>
      </c>
      <c r="V331">
        <v>5.29</v>
      </c>
      <c r="W331" s="67">
        <v>59876.26</v>
      </c>
      <c r="X331">
        <v>129.43</v>
      </c>
      <c r="Y331" s="67">
        <v>73575.009999999995</v>
      </c>
      <c r="Z331">
        <v>0.91359999999999997</v>
      </c>
      <c r="AA331">
        <v>5.8999999999999997E-2</v>
      </c>
      <c r="AB331">
        <v>2.7400000000000001E-2</v>
      </c>
      <c r="AC331">
        <v>8.6400000000000005E-2</v>
      </c>
      <c r="AD331">
        <v>73.58</v>
      </c>
      <c r="AE331" s="67">
        <v>3025.55</v>
      </c>
      <c r="AF331">
        <v>509.43</v>
      </c>
      <c r="AG331" s="67">
        <v>60703.29</v>
      </c>
      <c r="AH331">
        <v>22</v>
      </c>
      <c r="AI331" s="67">
        <v>30719</v>
      </c>
      <c r="AJ331" s="67">
        <v>44940.5</v>
      </c>
      <c r="AK331">
        <v>60.75</v>
      </c>
      <c r="AL331">
        <v>39.28</v>
      </c>
      <c r="AM331">
        <v>60.54</v>
      </c>
      <c r="AN331">
        <v>5.0999999999999996</v>
      </c>
      <c r="AO331">
        <v>0</v>
      </c>
      <c r="AP331">
        <v>1.0002</v>
      </c>
      <c r="AQ331">
        <v>911.16</v>
      </c>
      <c r="AR331" s="67">
        <v>1124.93</v>
      </c>
      <c r="AS331" s="67">
        <v>4781.74</v>
      </c>
      <c r="AT331">
        <v>248.1</v>
      </c>
      <c r="AU331">
        <v>16.84</v>
      </c>
      <c r="AV331" s="67">
        <v>7082.77</v>
      </c>
      <c r="AW331" s="67">
        <v>4557.74</v>
      </c>
      <c r="AX331">
        <v>0.55820000000000003</v>
      </c>
      <c r="AY331" s="67">
        <v>1807.04</v>
      </c>
      <c r="AZ331">
        <v>0.2213</v>
      </c>
      <c r="BA331" s="67">
        <v>1329.52</v>
      </c>
      <c r="BB331">
        <v>0.1628</v>
      </c>
      <c r="BC331">
        <v>470.1</v>
      </c>
      <c r="BD331">
        <v>5.7599999999999998E-2</v>
      </c>
      <c r="BE331" s="67">
        <v>8164.39</v>
      </c>
      <c r="BF331" s="67">
        <v>6551.03</v>
      </c>
      <c r="BG331">
        <v>2.0339999999999998</v>
      </c>
      <c r="BH331">
        <v>0.60419999999999996</v>
      </c>
      <c r="BI331">
        <v>0.2117</v>
      </c>
      <c r="BJ331">
        <v>0.14649999999999999</v>
      </c>
      <c r="BK331">
        <v>2.8500000000000001E-2</v>
      </c>
      <c r="BL331">
        <v>9.1000000000000004E-3</v>
      </c>
    </row>
    <row r="332" spans="1:64" x14ac:dyDescent="0.25">
      <c r="A332" t="s">
        <v>349</v>
      </c>
      <c r="B332">
        <v>45484</v>
      </c>
      <c r="C332">
        <v>61</v>
      </c>
      <c r="D332">
        <v>13.74</v>
      </c>
      <c r="E332">
        <v>837.88</v>
      </c>
      <c r="F332">
        <v>874</v>
      </c>
      <c r="G332">
        <v>3.3999999999999998E-3</v>
      </c>
      <c r="H332">
        <v>0</v>
      </c>
      <c r="I332">
        <v>6.8999999999999999E-3</v>
      </c>
      <c r="J332">
        <v>0</v>
      </c>
      <c r="K332">
        <v>1.01E-2</v>
      </c>
      <c r="L332">
        <v>0.95509999999999995</v>
      </c>
      <c r="M332">
        <v>2.4400000000000002E-2</v>
      </c>
      <c r="N332">
        <v>0.33750000000000002</v>
      </c>
      <c r="O332">
        <v>0</v>
      </c>
      <c r="P332">
        <v>0.1487</v>
      </c>
      <c r="Q332" s="67">
        <v>49430.25</v>
      </c>
      <c r="R332">
        <v>0.1757</v>
      </c>
      <c r="S332">
        <v>0.18920000000000001</v>
      </c>
      <c r="T332">
        <v>0.6351</v>
      </c>
      <c r="U332">
        <v>19.86</v>
      </c>
      <c r="V332">
        <v>8.5299999999999994</v>
      </c>
      <c r="W332" s="67">
        <v>63650.33</v>
      </c>
      <c r="X332">
        <v>97.04</v>
      </c>
      <c r="Y332" s="67">
        <v>118826.38</v>
      </c>
      <c r="Z332">
        <v>0.90549999999999997</v>
      </c>
      <c r="AA332">
        <v>5.6300000000000003E-2</v>
      </c>
      <c r="AB332">
        <v>3.8100000000000002E-2</v>
      </c>
      <c r="AC332">
        <v>9.4500000000000001E-2</v>
      </c>
      <c r="AD332">
        <v>118.83</v>
      </c>
      <c r="AE332" s="67">
        <v>2896.7</v>
      </c>
      <c r="AF332">
        <v>444.81</v>
      </c>
      <c r="AG332" s="67">
        <v>105209.04</v>
      </c>
      <c r="AH332">
        <v>177</v>
      </c>
      <c r="AI332" s="67">
        <v>35618</v>
      </c>
      <c r="AJ332" s="67">
        <v>50808.32</v>
      </c>
      <c r="AK332">
        <v>30.23</v>
      </c>
      <c r="AL332">
        <v>23.93</v>
      </c>
      <c r="AM332">
        <v>27.61</v>
      </c>
      <c r="AN332">
        <v>4.5</v>
      </c>
      <c r="AO332" s="67">
        <v>1822.25</v>
      </c>
      <c r="AP332">
        <v>1.4379</v>
      </c>
      <c r="AQ332" s="67">
        <v>1242.04</v>
      </c>
      <c r="AR332" s="67">
        <v>1943</v>
      </c>
      <c r="AS332" s="67">
        <v>4853.46</v>
      </c>
      <c r="AT332">
        <v>187.63</v>
      </c>
      <c r="AU332">
        <v>370.35</v>
      </c>
      <c r="AV332" s="67">
        <v>8596.51</v>
      </c>
      <c r="AW332" s="67">
        <v>4895.57</v>
      </c>
      <c r="AX332">
        <v>0.4904</v>
      </c>
      <c r="AY332" s="67">
        <v>3491.05</v>
      </c>
      <c r="AZ332">
        <v>0.34970000000000001</v>
      </c>
      <c r="BA332" s="67">
        <v>1035.77</v>
      </c>
      <c r="BB332">
        <v>0.1038</v>
      </c>
      <c r="BC332">
        <v>559.91999999999996</v>
      </c>
      <c r="BD332">
        <v>5.6099999999999997E-2</v>
      </c>
      <c r="BE332" s="67">
        <v>9982.31</v>
      </c>
      <c r="BF332" s="67">
        <v>4852.51</v>
      </c>
      <c r="BG332">
        <v>1.4215</v>
      </c>
      <c r="BH332">
        <v>0.49230000000000002</v>
      </c>
      <c r="BI332">
        <v>0.19819999999999999</v>
      </c>
      <c r="BJ332">
        <v>0.26700000000000002</v>
      </c>
      <c r="BK332">
        <v>2.75E-2</v>
      </c>
      <c r="BL332">
        <v>1.4999999999999999E-2</v>
      </c>
    </row>
    <row r="333" spans="1:64" x14ac:dyDescent="0.25">
      <c r="A333" t="s">
        <v>350</v>
      </c>
      <c r="B333">
        <v>44388</v>
      </c>
      <c r="C333">
        <v>48</v>
      </c>
      <c r="D333">
        <v>150</v>
      </c>
      <c r="E333" s="67">
        <v>7199.92</v>
      </c>
      <c r="F333" s="67">
        <v>6710.92</v>
      </c>
      <c r="G333">
        <v>1.1299999999999999E-2</v>
      </c>
      <c r="H333">
        <v>4.0000000000000002E-4</v>
      </c>
      <c r="I333">
        <v>2.64E-2</v>
      </c>
      <c r="J333">
        <v>1E-3</v>
      </c>
      <c r="K333">
        <v>1.8700000000000001E-2</v>
      </c>
      <c r="L333">
        <v>0.9113</v>
      </c>
      <c r="M333">
        <v>3.09E-2</v>
      </c>
      <c r="N333">
        <v>0.17519999999999999</v>
      </c>
      <c r="O333">
        <v>6.0000000000000001E-3</v>
      </c>
      <c r="P333">
        <v>0.1162</v>
      </c>
      <c r="Q333" s="67">
        <v>70371.789999999994</v>
      </c>
      <c r="R333">
        <v>0.14580000000000001</v>
      </c>
      <c r="S333">
        <v>0.19439999999999999</v>
      </c>
      <c r="T333">
        <v>0.65980000000000005</v>
      </c>
      <c r="U333">
        <v>19.190000000000001</v>
      </c>
      <c r="V333">
        <v>33</v>
      </c>
      <c r="W333" s="67">
        <v>73731</v>
      </c>
      <c r="X333">
        <v>212.58</v>
      </c>
      <c r="Y333" s="67">
        <v>161344.74</v>
      </c>
      <c r="Z333">
        <v>0.75790000000000002</v>
      </c>
      <c r="AA333">
        <v>0.21870000000000001</v>
      </c>
      <c r="AB333">
        <v>2.3300000000000001E-2</v>
      </c>
      <c r="AC333">
        <v>0.24210000000000001</v>
      </c>
      <c r="AD333">
        <v>161.34</v>
      </c>
      <c r="AE333" s="67">
        <v>7765.14</v>
      </c>
      <c r="AF333">
        <v>796.68</v>
      </c>
      <c r="AG333" s="67">
        <v>180239.97</v>
      </c>
      <c r="AH333">
        <v>487</v>
      </c>
      <c r="AI333" s="67">
        <v>43697</v>
      </c>
      <c r="AJ333" s="67">
        <v>73235.149999999994</v>
      </c>
      <c r="AK333">
        <v>91.68</v>
      </c>
      <c r="AL333">
        <v>46.38</v>
      </c>
      <c r="AM333">
        <v>49.52</v>
      </c>
      <c r="AN333">
        <v>4.3</v>
      </c>
      <c r="AO333">
        <v>0</v>
      </c>
      <c r="AP333">
        <v>0.78449999999999998</v>
      </c>
      <c r="AQ333" s="67">
        <v>1218.22</v>
      </c>
      <c r="AR333" s="67">
        <v>2008.8</v>
      </c>
      <c r="AS333" s="67">
        <v>6617.45</v>
      </c>
      <c r="AT333">
        <v>478.02</v>
      </c>
      <c r="AU333">
        <v>166.09</v>
      </c>
      <c r="AV333" s="67">
        <v>10488.58</v>
      </c>
      <c r="AW333" s="67">
        <v>3501.94</v>
      </c>
      <c r="AX333">
        <v>0.33410000000000001</v>
      </c>
      <c r="AY333" s="67">
        <v>6065.44</v>
      </c>
      <c r="AZ333">
        <v>0.57869999999999999</v>
      </c>
      <c r="BA333">
        <v>567.45000000000005</v>
      </c>
      <c r="BB333">
        <v>5.4100000000000002E-2</v>
      </c>
      <c r="BC333">
        <v>345.45</v>
      </c>
      <c r="BD333">
        <v>3.3000000000000002E-2</v>
      </c>
      <c r="BE333" s="67">
        <v>10480.27</v>
      </c>
      <c r="BF333" s="67">
        <v>2084.5300000000002</v>
      </c>
      <c r="BG333">
        <v>0.28589999999999999</v>
      </c>
      <c r="BH333">
        <v>0.58589999999999998</v>
      </c>
      <c r="BI333">
        <v>0.22969999999999999</v>
      </c>
      <c r="BJ333">
        <v>0.13159999999999999</v>
      </c>
      <c r="BK333">
        <v>2.7E-2</v>
      </c>
      <c r="BL333">
        <v>2.58E-2</v>
      </c>
    </row>
    <row r="334" spans="1:64" x14ac:dyDescent="0.25">
      <c r="A334" t="s">
        <v>351</v>
      </c>
      <c r="B334">
        <v>48520</v>
      </c>
      <c r="C334">
        <v>199</v>
      </c>
      <c r="D334">
        <v>9.26</v>
      </c>
      <c r="E334" s="67">
        <v>1842.58</v>
      </c>
      <c r="F334" s="67">
        <v>1698.86</v>
      </c>
      <c r="G334">
        <v>2.9999999999999997E-4</v>
      </c>
      <c r="H334">
        <v>0</v>
      </c>
      <c r="I334">
        <v>1.11E-2</v>
      </c>
      <c r="J334">
        <v>3.5999999999999999E-3</v>
      </c>
      <c r="K334">
        <v>3.8999999999999998E-3</v>
      </c>
      <c r="L334">
        <v>0.96140000000000003</v>
      </c>
      <c r="M334">
        <v>1.9699999999999999E-2</v>
      </c>
      <c r="N334">
        <v>0.99409999999999998</v>
      </c>
      <c r="O334">
        <v>0</v>
      </c>
      <c r="P334">
        <v>0.1424</v>
      </c>
      <c r="Q334" s="67">
        <v>43457.9</v>
      </c>
      <c r="R334">
        <v>0.20449999999999999</v>
      </c>
      <c r="S334">
        <v>0.1515</v>
      </c>
      <c r="T334">
        <v>0.64390000000000003</v>
      </c>
      <c r="U334">
        <v>17.739999999999998</v>
      </c>
      <c r="V334">
        <v>20</v>
      </c>
      <c r="W334" s="67">
        <v>54650</v>
      </c>
      <c r="X334">
        <v>92.09</v>
      </c>
      <c r="Y334" s="67">
        <v>83216.27</v>
      </c>
      <c r="Z334">
        <v>0.7379</v>
      </c>
      <c r="AA334">
        <v>0.14299999999999999</v>
      </c>
      <c r="AB334">
        <v>0.1191</v>
      </c>
      <c r="AC334">
        <v>0.2621</v>
      </c>
      <c r="AD334">
        <v>83.22</v>
      </c>
      <c r="AE334" s="67">
        <v>1664.33</v>
      </c>
      <c r="AF334">
        <v>276.04000000000002</v>
      </c>
      <c r="AG334" s="67">
        <v>70260.45</v>
      </c>
      <c r="AH334">
        <v>43</v>
      </c>
      <c r="AI334" s="67">
        <v>25699</v>
      </c>
      <c r="AJ334" s="67">
        <v>38323.58</v>
      </c>
      <c r="AK334">
        <v>20</v>
      </c>
      <c r="AL334">
        <v>20</v>
      </c>
      <c r="AM334">
        <v>20</v>
      </c>
      <c r="AN334">
        <v>3.8</v>
      </c>
      <c r="AO334">
        <v>0</v>
      </c>
      <c r="AP334">
        <v>0.67989999999999995</v>
      </c>
      <c r="AQ334" s="67">
        <v>1520.33</v>
      </c>
      <c r="AR334" s="67">
        <v>2609.5700000000002</v>
      </c>
      <c r="AS334" s="67">
        <v>6704.41</v>
      </c>
      <c r="AT334">
        <v>852.3</v>
      </c>
      <c r="AU334">
        <v>366.88</v>
      </c>
      <c r="AV334" s="67">
        <v>12053.51</v>
      </c>
      <c r="AW334" s="67">
        <v>7942.47</v>
      </c>
      <c r="AX334">
        <v>0.67879999999999996</v>
      </c>
      <c r="AY334" s="67">
        <v>1279.75</v>
      </c>
      <c r="AZ334">
        <v>0.1094</v>
      </c>
      <c r="BA334">
        <v>463.18</v>
      </c>
      <c r="BB334">
        <v>3.9600000000000003E-2</v>
      </c>
      <c r="BC334" s="67">
        <v>2015.9</v>
      </c>
      <c r="BD334">
        <v>0.17230000000000001</v>
      </c>
      <c r="BE334" s="67">
        <v>11701.31</v>
      </c>
      <c r="BF334" s="67">
        <v>7466.77</v>
      </c>
      <c r="BG334">
        <v>3.9192</v>
      </c>
      <c r="BH334">
        <v>0.50009999999999999</v>
      </c>
      <c r="BI334">
        <v>0.2828</v>
      </c>
      <c r="BJ334">
        <v>0.1366</v>
      </c>
      <c r="BK334">
        <v>4.8599999999999997E-2</v>
      </c>
      <c r="BL334">
        <v>3.1899999999999998E-2</v>
      </c>
    </row>
    <row r="335" spans="1:64" x14ac:dyDescent="0.25">
      <c r="A335" t="s">
        <v>352</v>
      </c>
      <c r="B335">
        <v>45492</v>
      </c>
      <c r="C335">
        <v>35</v>
      </c>
      <c r="D335">
        <v>225.17</v>
      </c>
      <c r="E335" s="67">
        <v>7880.99</v>
      </c>
      <c r="F335" s="67">
        <v>7735.76</v>
      </c>
      <c r="G335">
        <v>1.8200000000000001E-2</v>
      </c>
      <c r="H335">
        <v>4.0000000000000002E-4</v>
      </c>
      <c r="I335">
        <v>2.2100000000000002E-2</v>
      </c>
      <c r="J335">
        <v>6.9999999999999999E-4</v>
      </c>
      <c r="K335">
        <v>1.7399999999999999E-2</v>
      </c>
      <c r="L335">
        <v>0.91310000000000002</v>
      </c>
      <c r="M335">
        <v>2.8199999999999999E-2</v>
      </c>
      <c r="N335">
        <v>0.30869999999999997</v>
      </c>
      <c r="O335">
        <v>1.8100000000000002E-2</v>
      </c>
      <c r="P335">
        <v>0.1147</v>
      </c>
      <c r="Q335" s="67">
        <v>69559.179999999993</v>
      </c>
      <c r="R335">
        <v>0.17430000000000001</v>
      </c>
      <c r="S335">
        <v>0.20180000000000001</v>
      </c>
      <c r="T335">
        <v>0.62390000000000001</v>
      </c>
      <c r="U335">
        <v>17.73</v>
      </c>
      <c r="V335">
        <v>49</v>
      </c>
      <c r="W335" s="67">
        <v>94956.57</v>
      </c>
      <c r="X335">
        <v>160.80000000000001</v>
      </c>
      <c r="Y335" s="67">
        <v>211801.04</v>
      </c>
      <c r="Z335">
        <v>0.73209999999999997</v>
      </c>
      <c r="AA335">
        <v>0.23469999999999999</v>
      </c>
      <c r="AB335">
        <v>3.32E-2</v>
      </c>
      <c r="AC335">
        <v>0.26790000000000003</v>
      </c>
      <c r="AD335">
        <v>211.8</v>
      </c>
      <c r="AE335" s="67">
        <v>8642.9699999999993</v>
      </c>
      <c r="AF335">
        <v>930.16</v>
      </c>
      <c r="AG335" s="67">
        <v>234493.23</v>
      </c>
      <c r="AH335">
        <v>568</v>
      </c>
      <c r="AI335" s="67">
        <v>39176</v>
      </c>
      <c r="AJ335" s="67">
        <v>58575.79</v>
      </c>
      <c r="AK335">
        <v>76.489999999999995</v>
      </c>
      <c r="AL335">
        <v>37.28</v>
      </c>
      <c r="AM335">
        <v>46.75</v>
      </c>
      <c r="AN335">
        <v>4.8</v>
      </c>
      <c r="AO335">
        <v>0</v>
      </c>
      <c r="AP335">
        <v>0.92320000000000002</v>
      </c>
      <c r="AQ335" s="67">
        <v>1468.36</v>
      </c>
      <c r="AR335" s="67">
        <v>2373.44</v>
      </c>
      <c r="AS335" s="67">
        <v>7831.59</v>
      </c>
      <c r="AT335">
        <v>743.26</v>
      </c>
      <c r="AU335">
        <v>432.59</v>
      </c>
      <c r="AV335" s="67">
        <v>12849.25</v>
      </c>
      <c r="AW335" s="67">
        <v>3373.24</v>
      </c>
      <c r="AX335">
        <v>0.2954</v>
      </c>
      <c r="AY335" s="67">
        <v>6914.66</v>
      </c>
      <c r="AZ335">
        <v>0.60550000000000004</v>
      </c>
      <c r="BA335">
        <v>601.98</v>
      </c>
      <c r="BB335">
        <v>5.2699999999999997E-2</v>
      </c>
      <c r="BC335">
        <v>530.57000000000005</v>
      </c>
      <c r="BD335">
        <v>4.65E-2</v>
      </c>
      <c r="BE335" s="67">
        <v>11420.45</v>
      </c>
      <c r="BF335" s="67">
        <v>1835.77</v>
      </c>
      <c r="BG335">
        <v>0.27029999999999998</v>
      </c>
      <c r="BH335">
        <v>0.57820000000000005</v>
      </c>
      <c r="BI335">
        <v>0.24929999999999999</v>
      </c>
      <c r="BJ335">
        <v>0.1114</v>
      </c>
      <c r="BK335">
        <v>4.1799999999999997E-2</v>
      </c>
      <c r="BL335">
        <v>1.9300000000000001E-2</v>
      </c>
    </row>
    <row r="336" spans="1:64" x14ac:dyDescent="0.25">
      <c r="A336" t="s">
        <v>353</v>
      </c>
      <c r="B336">
        <v>48629</v>
      </c>
      <c r="C336">
        <v>121</v>
      </c>
      <c r="D336">
        <v>10.06</v>
      </c>
      <c r="E336" s="67">
        <v>1216.69</v>
      </c>
      <c r="F336" s="67">
        <v>1282.42</v>
      </c>
      <c r="G336">
        <v>3.0999999999999999E-3</v>
      </c>
      <c r="H336">
        <v>0</v>
      </c>
      <c r="I336">
        <v>5.1999999999999998E-3</v>
      </c>
      <c r="J336">
        <v>0</v>
      </c>
      <c r="K336">
        <v>1.4500000000000001E-2</v>
      </c>
      <c r="L336">
        <v>0.96940000000000004</v>
      </c>
      <c r="M336">
        <v>7.7999999999999996E-3</v>
      </c>
      <c r="N336">
        <v>0.25269999999999998</v>
      </c>
      <c r="O336">
        <v>0</v>
      </c>
      <c r="P336">
        <v>8.9700000000000002E-2</v>
      </c>
      <c r="Q336" s="67">
        <v>58022.27</v>
      </c>
      <c r="R336">
        <v>0.16869999999999999</v>
      </c>
      <c r="S336">
        <v>0.1205</v>
      </c>
      <c r="T336">
        <v>0.71079999999999999</v>
      </c>
      <c r="U336">
        <v>18.309999999999999</v>
      </c>
      <c r="V336">
        <v>7.31</v>
      </c>
      <c r="W336" s="67">
        <v>77140.679999999993</v>
      </c>
      <c r="X336">
        <v>159.65</v>
      </c>
      <c r="Y336" s="67">
        <v>168809.86</v>
      </c>
      <c r="Z336">
        <v>0.9335</v>
      </c>
      <c r="AA336">
        <v>2.4500000000000001E-2</v>
      </c>
      <c r="AB336">
        <v>4.2000000000000003E-2</v>
      </c>
      <c r="AC336">
        <v>6.6500000000000004E-2</v>
      </c>
      <c r="AD336">
        <v>168.81</v>
      </c>
      <c r="AE336" s="67">
        <v>3942.38</v>
      </c>
      <c r="AF336">
        <v>623.24</v>
      </c>
      <c r="AG336" s="67">
        <v>156853.57999999999</v>
      </c>
      <c r="AH336">
        <v>440</v>
      </c>
      <c r="AI336" s="67">
        <v>38736</v>
      </c>
      <c r="AJ336" s="67">
        <v>58070.21</v>
      </c>
      <c r="AK336">
        <v>40.58</v>
      </c>
      <c r="AL336">
        <v>22.44</v>
      </c>
      <c r="AM336">
        <v>28.54</v>
      </c>
      <c r="AN336">
        <v>6.5</v>
      </c>
      <c r="AO336" s="67">
        <v>2391.2600000000002</v>
      </c>
      <c r="AP336">
        <v>1.2863</v>
      </c>
      <c r="AQ336" s="67">
        <v>1125.01</v>
      </c>
      <c r="AR336" s="67">
        <v>1868.84</v>
      </c>
      <c r="AS336" s="67">
        <v>5479.8</v>
      </c>
      <c r="AT336">
        <v>540.4</v>
      </c>
      <c r="AU336">
        <v>369.4</v>
      </c>
      <c r="AV336" s="67">
        <v>9383.48</v>
      </c>
      <c r="AW336" s="67">
        <v>3944.07</v>
      </c>
      <c r="AX336">
        <v>0.38500000000000001</v>
      </c>
      <c r="AY336" s="67">
        <v>4965.38</v>
      </c>
      <c r="AZ336">
        <v>0.48470000000000002</v>
      </c>
      <c r="BA336">
        <v>904.52</v>
      </c>
      <c r="BB336">
        <v>8.8300000000000003E-2</v>
      </c>
      <c r="BC336">
        <v>430.06</v>
      </c>
      <c r="BD336">
        <v>4.2000000000000003E-2</v>
      </c>
      <c r="BE336" s="67">
        <v>10244.030000000001</v>
      </c>
      <c r="BF336" s="67">
        <v>3328.66</v>
      </c>
      <c r="BG336">
        <v>0.6482</v>
      </c>
      <c r="BH336">
        <v>0.53690000000000004</v>
      </c>
      <c r="BI336">
        <v>0.2152</v>
      </c>
      <c r="BJ336">
        <v>0.20399999999999999</v>
      </c>
      <c r="BK336">
        <v>3.04E-2</v>
      </c>
      <c r="BL336">
        <v>1.3599999999999999E-2</v>
      </c>
    </row>
    <row r="337" spans="1:64" x14ac:dyDescent="0.25">
      <c r="A337" t="s">
        <v>354</v>
      </c>
      <c r="B337">
        <v>46920</v>
      </c>
      <c r="C337">
        <v>401</v>
      </c>
      <c r="D337">
        <v>6.25</v>
      </c>
      <c r="E337" s="67">
        <v>2507.9299999999998</v>
      </c>
      <c r="F337" s="67">
        <v>2504.56</v>
      </c>
      <c r="G337">
        <v>2.3999999999999998E-3</v>
      </c>
      <c r="H337">
        <v>1.6000000000000001E-3</v>
      </c>
      <c r="I337">
        <v>1.14E-2</v>
      </c>
      <c r="J337">
        <v>1E-4</v>
      </c>
      <c r="K337">
        <v>2.4799999999999999E-2</v>
      </c>
      <c r="L337">
        <v>0.91449999999999998</v>
      </c>
      <c r="M337">
        <v>4.5199999999999997E-2</v>
      </c>
      <c r="N337">
        <v>0.48159999999999997</v>
      </c>
      <c r="O337">
        <v>8.6E-3</v>
      </c>
      <c r="P337">
        <v>0.1434</v>
      </c>
      <c r="Q337" s="67">
        <v>48236.27</v>
      </c>
      <c r="R337">
        <v>0.21249999999999999</v>
      </c>
      <c r="S337">
        <v>0.22500000000000001</v>
      </c>
      <c r="T337">
        <v>0.5625</v>
      </c>
      <c r="U337">
        <v>17.46</v>
      </c>
      <c r="V337">
        <v>21</v>
      </c>
      <c r="W337" s="67">
        <v>73969.33</v>
      </c>
      <c r="X337">
        <v>114.69</v>
      </c>
      <c r="Y337" s="67">
        <v>193263.81</v>
      </c>
      <c r="Z337">
        <v>0.65010000000000001</v>
      </c>
      <c r="AA337">
        <v>0.1789</v>
      </c>
      <c r="AB337">
        <v>0.17100000000000001</v>
      </c>
      <c r="AC337">
        <v>0.34989999999999999</v>
      </c>
      <c r="AD337">
        <v>193.26</v>
      </c>
      <c r="AE337" s="67">
        <v>5508.73</v>
      </c>
      <c r="AF337">
        <v>548.1</v>
      </c>
      <c r="AG337" s="67">
        <v>164209.71</v>
      </c>
      <c r="AH337">
        <v>457</v>
      </c>
      <c r="AI337" s="67">
        <v>30762</v>
      </c>
      <c r="AJ337" s="67">
        <v>48168.480000000003</v>
      </c>
      <c r="AK337">
        <v>30.6</v>
      </c>
      <c r="AL337">
        <v>28.02</v>
      </c>
      <c r="AM337">
        <v>28.26</v>
      </c>
      <c r="AN337">
        <v>3.2</v>
      </c>
      <c r="AO337">
        <v>0</v>
      </c>
      <c r="AP337">
        <v>1.2686999999999999</v>
      </c>
      <c r="AQ337" s="67">
        <v>1470.83</v>
      </c>
      <c r="AR337" s="67">
        <v>2285.3000000000002</v>
      </c>
      <c r="AS337" s="67">
        <v>5139.1499999999996</v>
      </c>
      <c r="AT337">
        <v>645.67999999999995</v>
      </c>
      <c r="AU337">
        <v>382.48</v>
      </c>
      <c r="AV337" s="67">
        <v>9923.43</v>
      </c>
      <c r="AW337" s="67">
        <v>4030.27</v>
      </c>
      <c r="AX337">
        <v>0.38119999999999998</v>
      </c>
      <c r="AY337" s="67">
        <v>4357.41</v>
      </c>
      <c r="AZ337">
        <v>0.41220000000000001</v>
      </c>
      <c r="BA337" s="67">
        <v>1426.86</v>
      </c>
      <c r="BB337">
        <v>0.13500000000000001</v>
      </c>
      <c r="BC337">
        <v>757.41</v>
      </c>
      <c r="BD337">
        <v>7.1599999999999997E-2</v>
      </c>
      <c r="BE337" s="67">
        <v>10571.95</v>
      </c>
      <c r="BF337" s="67">
        <v>3878.67</v>
      </c>
      <c r="BG337">
        <v>1.0359</v>
      </c>
      <c r="BH337">
        <v>0.54659999999999997</v>
      </c>
      <c r="BI337">
        <v>0.2109</v>
      </c>
      <c r="BJ337">
        <v>0.16339999999999999</v>
      </c>
      <c r="BK337">
        <v>5.7200000000000001E-2</v>
      </c>
      <c r="BL337">
        <v>2.1999999999999999E-2</v>
      </c>
    </row>
    <row r="338" spans="1:64" x14ac:dyDescent="0.25">
      <c r="A338" t="s">
        <v>355</v>
      </c>
      <c r="B338">
        <v>44396</v>
      </c>
      <c r="C338">
        <v>30</v>
      </c>
      <c r="D338">
        <v>184.8</v>
      </c>
      <c r="E338" s="67">
        <v>5544.13</v>
      </c>
      <c r="F338" s="67">
        <v>5267.35</v>
      </c>
      <c r="G338">
        <v>2.3699999999999999E-2</v>
      </c>
      <c r="H338">
        <v>1.2999999999999999E-3</v>
      </c>
      <c r="I338">
        <v>7.9500000000000001E-2</v>
      </c>
      <c r="J338">
        <v>5.9999999999999995E-4</v>
      </c>
      <c r="K338">
        <v>2.7E-2</v>
      </c>
      <c r="L338">
        <v>0.83140000000000003</v>
      </c>
      <c r="M338">
        <v>3.6499999999999998E-2</v>
      </c>
      <c r="N338">
        <v>0.39350000000000002</v>
      </c>
      <c r="O338">
        <v>1.7399999999999999E-2</v>
      </c>
      <c r="P338">
        <v>0.1578</v>
      </c>
      <c r="Q338" s="67">
        <v>56013.38</v>
      </c>
      <c r="R338">
        <v>0.30499999999999999</v>
      </c>
      <c r="S338">
        <v>0.22</v>
      </c>
      <c r="T338">
        <v>0.47499999999999998</v>
      </c>
      <c r="U338">
        <v>19.079999999999998</v>
      </c>
      <c r="V338">
        <v>22.6</v>
      </c>
      <c r="W338" s="67">
        <v>92209.96</v>
      </c>
      <c r="X338">
        <v>241.01</v>
      </c>
      <c r="Y338" s="67">
        <v>154559.63</v>
      </c>
      <c r="Z338">
        <v>0.63949999999999996</v>
      </c>
      <c r="AA338">
        <v>0.33310000000000001</v>
      </c>
      <c r="AB338">
        <v>2.7400000000000001E-2</v>
      </c>
      <c r="AC338">
        <v>0.36049999999999999</v>
      </c>
      <c r="AD338">
        <v>154.56</v>
      </c>
      <c r="AE338" s="67">
        <v>6330.29</v>
      </c>
      <c r="AF338">
        <v>757.86</v>
      </c>
      <c r="AG338" s="67">
        <v>164451.48000000001</v>
      </c>
      <c r="AH338">
        <v>458</v>
      </c>
      <c r="AI338" s="67">
        <v>36081</v>
      </c>
      <c r="AJ338" s="67">
        <v>53315.01</v>
      </c>
      <c r="AK338">
        <v>54.13</v>
      </c>
      <c r="AL338">
        <v>40.270000000000003</v>
      </c>
      <c r="AM338">
        <v>41.19</v>
      </c>
      <c r="AN338">
        <v>4.22</v>
      </c>
      <c r="AO338">
        <v>0</v>
      </c>
      <c r="AP338">
        <v>0.89219999999999999</v>
      </c>
      <c r="AQ338" s="67">
        <v>1044.67</v>
      </c>
      <c r="AR338" s="67">
        <v>1759.88</v>
      </c>
      <c r="AS338" s="67">
        <v>5930.72</v>
      </c>
      <c r="AT338">
        <v>718.69</v>
      </c>
      <c r="AU338">
        <v>341.06</v>
      </c>
      <c r="AV338" s="67">
        <v>9795.01</v>
      </c>
      <c r="AW338" s="67">
        <v>2986.68</v>
      </c>
      <c r="AX338">
        <v>0.33460000000000001</v>
      </c>
      <c r="AY338" s="67">
        <v>4766.8900000000003</v>
      </c>
      <c r="AZ338">
        <v>0.53410000000000002</v>
      </c>
      <c r="BA338">
        <v>553.73</v>
      </c>
      <c r="BB338">
        <v>6.2E-2</v>
      </c>
      <c r="BC338">
        <v>617.87</v>
      </c>
      <c r="BD338">
        <v>6.9199999999999998E-2</v>
      </c>
      <c r="BE338" s="67">
        <v>8925.17</v>
      </c>
      <c r="BF338" s="67">
        <v>1800.78</v>
      </c>
      <c r="BG338">
        <v>0.38159999999999999</v>
      </c>
      <c r="BH338">
        <v>0.5958</v>
      </c>
      <c r="BI338">
        <v>0.21609999999999999</v>
      </c>
      <c r="BJ338">
        <v>0.13819999999999999</v>
      </c>
      <c r="BK338">
        <v>2.76E-2</v>
      </c>
      <c r="BL338">
        <v>2.23E-2</v>
      </c>
    </row>
    <row r="339" spans="1:64" x14ac:dyDescent="0.25">
      <c r="A339" t="s">
        <v>356</v>
      </c>
      <c r="B339">
        <v>44404</v>
      </c>
      <c r="C339">
        <v>26</v>
      </c>
      <c r="D339">
        <v>290.36</v>
      </c>
      <c r="E339" s="67">
        <v>7549.42</v>
      </c>
      <c r="F339" s="67">
        <v>6273.71</v>
      </c>
      <c r="G339">
        <v>3.8999999999999998E-3</v>
      </c>
      <c r="H339">
        <v>5.0000000000000001E-4</v>
      </c>
      <c r="I339">
        <v>0.16539999999999999</v>
      </c>
      <c r="J339">
        <v>1.2999999999999999E-3</v>
      </c>
      <c r="K339">
        <v>8.2600000000000007E-2</v>
      </c>
      <c r="L339">
        <v>0.64939999999999998</v>
      </c>
      <c r="M339">
        <v>9.6799999999999997E-2</v>
      </c>
      <c r="N339">
        <v>1</v>
      </c>
      <c r="O339">
        <v>4.2000000000000003E-2</v>
      </c>
      <c r="P339">
        <v>0.1671</v>
      </c>
      <c r="Q339" s="67">
        <v>56364.73</v>
      </c>
      <c r="R339">
        <v>0.1709</v>
      </c>
      <c r="S339">
        <v>0.18940000000000001</v>
      </c>
      <c r="T339">
        <v>0.63970000000000005</v>
      </c>
      <c r="U339">
        <v>18.43</v>
      </c>
      <c r="V339">
        <v>30</v>
      </c>
      <c r="W339" s="67">
        <v>83580.03</v>
      </c>
      <c r="X339">
        <v>243.55</v>
      </c>
      <c r="Y339" s="67">
        <v>94374.69</v>
      </c>
      <c r="Z339">
        <v>0.64219999999999999</v>
      </c>
      <c r="AA339">
        <v>0.28089999999999998</v>
      </c>
      <c r="AB339">
        <v>7.6899999999999996E-2</v>
      </c>
      <c r="AC339">
        <v>0.35780000000000001</v>
      </c>
      <c r="AD339">
        <v>94.37</v>
      </c>
      <c r="AE339" s="67">
        <v>4343.03</v>
      </c>
      <c r="AF339">
        <v>546.69000000000005</v>
      </c>
      <c r="AG339" s="67">
        <v>101058.79</v>
      </c>
      <c r="AH339">
        <v>155</v>
      </c>
      <c r="AI339" s="67">
        <v>24866</v>
      </c>
      <c r="AJ339" s="67">
        <v>39631.15</v>
      </c>
      <c r="AK339">
        <v>46.02</v>
      </c>
      <c r="AL339">
        <v>46.02</v>
      </c>
      <c r="AM339">
        <v>46.02</v>
      </c>
      <c r="AN339">
        <v>4.92</v>
      </c>
      <c r="AO339">
        <v>0</v>
      </c>
      <c r="AP339">
        <v>1.4843</v>
      </c>
      <c r="AQ339" s="67">
        <v>1422.11</v>
      </c>
      <c r="AR339" s="67">
        <v>2647.95</v>
      </c>
      <c r="AS339" s="67">
        <v>6112.91</v>
      </c>
      <c r="AT339">
        <v>621.99</v>
      </c>
      <c r="AU339">
        <v>520.46</v>
      </c>
      <c r="AV339" s="67">
        <v>11325.42</v>
      </c>
      <c r="AW339" s="67">
        <v>5323.95</v>
      </c>
      <c r="AX339">
        <v>0.48470000000000002</v>
      </c>
      <c r="AY339" s="67">
        <v>3740.1</v>
      </c>
      <c r="AZ339">
        <v>0.34050000000000002</v>
      </c>
      <c r="BA339">
        <v>662.33</v>
      </c>
      <c r="BB339">
        <v>6.0299999999999999E-2</v>
      </c>
      <c r="BC339" s="67">
        <v>1256.94</v>
      </c>
      <c r="BD339">
        <v>0.1144</v>
      </c>
      <c r="BE339" s="67">
        <v>10983.31</v>
      </c>
      <c r="BF339" s="67">
        <v>2823.74</v>
      </c>
      <c r="BG339">
        <v>1.0944</v>
      </c>
      <c r="BH339">
        <v>0.44540000000000002</v>
      </c>
      <c r="BI339">
        <v>0.17929999999999999</v>
      </c>
      <c r="BJ339">
        <v>0.34889999999999999</v>
      </c>
      <c r="BK339">
        <v>1.5599999999999999E-2</v>
      </c>
      <c r="BL339">
        <v>1.0800000000000001E-2</v>
      </c>
    </row>
    <row r="340" spans="1:64" x14ac:dyDescent="0.25">
      <c r="A340" t="s">
        <v>357</v>
      </c>
      <c r="B340">
        <v>48173</v>
      </c>
      <c r="C340">
        <v>63</v>
      </c>
      <c r="D340">
        <v>46.69</v>
      </c>
      <c r="E340" s="67">
        <v>2941.59</v>
      </c>
      <c r="F340" s="67">
        <v>2845.94</v>
      </c>
      <c r="G340">
        <v>6.6E-3</v>
      </c>
      <c r="H340">
        <v>0</v>
      </c>
      <c r="I340">
        <v>2.2700000000000001E-2</v>
      </c>
      <c r="J340">
        <v>5.1000000000000004E-3</v>
      </c>
      <c r="K340">
        <v>3.2899999999999999E-2</v>
      </c>
      <c r="L340">
        <v>0.89849999999999997</v>
      </c>
      <c r="M340">
        <v>3.4099999999999998E-2</v>
      </c>
      <c r="N340">
        <v>0.3725</v>
      </c>
      <c r="O340">
        <v>2.2000000000000001E-3</v>
      </c>
      <c r="P340">
        <v>0.1198</v>
      </c>
      <c r="Q340" s="67">
        <v>58015.74</v>
      </c>
      <c r="R340">
        <v>0.22420000000000001</v>
      </c>
      <c r="S340">
        <v>0.14799999999999999</v>
      </c>
      <c r="T340">
        <v>0.62780000000000002</v>
      </c>
      <c r="U340">
        <v>22.49</v>
      </c>
      <c r="V340">
        <v>20</v>
      </c>
      <c r="W340" s="67">
        <v>78659</v>
      </c>
      <c r="X340">
        <v>142.28</v>
      </c>
      <c r="Y340" s="67">
        <v>149017.29999999999</v>
      </c>
      <c r="Z340">
        <v>0.84930000000000005</v>
      </c>
      <c r="AA340">
        <v>0.1082</v>
      </c>
      <c r="AB340">
        <v>4.2500000000000003E-2</v>
      </c>
      <c r="AC340">
        <v>0.1507</v>
      </c>
      <c r="AD340">
        <v>149.02000000000001</v>
      </c>
      <c r="AE340" s="67">
        <v>6038</v>
      </c>
      <c r="AF340">
        <v>739.16</v>
      </c>
      <c r="AG340" s="67">
        <v>160639.79999999999</v>
      </c>
      <c r="AH340">
        <v>450</v>
      </c>
      <c r="AI340" s="67">
        <v>35863</v>
      </c>
      <c r="AJ340" s="67">
        <v>53094.36</v>
      </c>
      <c r="AK340">
        <v>56.3</v>
      </c>
      <c r="AL340">
        <v>40.119999999999997</v>
      </c>
      <c r="AM340">
        <v>37.46</v>
      </c>
      <c r="AN340">
        <v>0</v>
      </c>
      <c r="AO340">
        <v>0</v>
      </c>
      <c r="AP340">
        <v>0.81640000000000001</v>
      </c>
      <c r="AQ340" s="67">
        <v>1203.3399999999999</v>
      </c>
      <c r="AR340" s="67">
        <v>1925.58</v>
      </c>
      <c r="AS340" s="67">
        <v>5862.05</v>
      </c>
      <c r="AT340">
        <v>414.4</v>
      </c>
      <c r="AU340">
        <v>370.87</v>
      </c>
      <c r="AV340" s="67">
        <v>9776.23</v>
      </c>
      <c r="AW340" s="67">
        <v>4354.72</v>
      </c>
      <c r="AX340">
        <v>0.39839999999999998</v>
      </c>
      <c r="AY340" s="67">
        <v>4118.32</v>
      </c>
      <c r="AZ340">
        <v>0.37669999999999998</v>
      </c>
      <c r="BA340" s="67">
        <v>1921.7</v>
      </c>
      <c r="BB340">
        <v>0.17580000000000001</v>
      </c>
      <c r="BC340">
        <v>536.96</v>
      </c>
      <c r="BD340">
        <v>4.9099999999999998E-2</v>
      </c>
      <c r="BE340" s="67">
        <v>10931.7</v>
      </c>
      <c r="BF340" s="67">
        <v>3816.34</v>
      </c>
      <c r="BG340">
        <v>0.74790000000000001</v>
      </c>
      <c r="BH340">
        <v>0.56040000000000001</v>
      </c>
      <c r="BI340">
        <v>0.20979999999999999</v>
      </c>
      <c r="BJ340">
        <v>0.184</v>
      </c>
      <c r="BK340">
        <v>3.1099999999999999E-2</v>
      </c>
      <c r="BL340">
        <v>1.46E-2</v>
      </c>
    </row>
    <row r="341" spans="1:64" x14ac:dyDescent="0.25">
      <c r="A341" t="s">
        <v>358</v>
      </c>
      <c r="B341">
        <v>45500</v>
      </c>
      <c r="C341">
        <v>31</v>
      </c>
      <c r="D341">
        <v>207.25</v>
      </c>
      <c r="E341" s="67">
        <v>6424.82</v>
      </c>
      <c r="F341" s="67">
        <v>6311.67</v>
      </c>
      <c r="G341">
        <v>1.66E-2</v>
      </c>
      <c r="H341">
        <v>1E-4</v>
      </c>
      <c r="I341">
        <v>2.0799999999999999E-2</v>
      </c>
      <c r="J341">
        <v>1E-4</v>
      </c>
      <c r="K341">
        <v>2.2599999999999999E-2</v>
      </c>
      <c r="L341">
        <v>0.91339999999999999</v>
      </c>
      <c r="M341">
        <v>2.64E-2</v>
      </c>
      <c r="N341">
        <v>0.26100000000000001</v>
      </c>
      <c r="O341">
        <v>1.2800000000000001E-2</v>
      </c>
      <c r="P341">
        <v>0.1207</v>
      </c>
      <c r="Q341" s="67">
        <v>60386.58</v>
      </c>
      <c r="R341">
        <v>0.2334</v>
      </c>
      <c r="S341">
        <v>0.2281</v>
      </c>
      <c r="T341">
        <v>0.53849999999999998</v>
      </c>
      <c r="U341">
        <v>19.63</v>
      </c>
      <c r="V341">
        <v>28</v>
      </c>
      <c r="W341" s="67">
        <v>87437.61</v>
      </c>
      <c r="X341">
        <v>221.48</v>
      </c>
      <c r="Y341" s="67">
        <v>136453.45000000001</v>
      </c>
      <c r="Z341">
        <v>0.80940000000000001</v>
      </c>
      <c r="AA341">
        <v>0.159</v>
      </c>
      <c r="AB341">
        <v>3.1699999999999999E-2</v>
      </c>
      <c r="AC341">
        <v>0.19059999999999999</v>
      </c>
      <c r="AD341">
        <v>136.44999999999999</v>
      </c>
      <c r="AE341" s="67">
        <v>6453.05</v>
      </c>
      <c r="AF341">
        <v>753.71</v>
      </c>
      <c r="AG341" s="67">
        <v>159739.01999999999</v>
      </c>
      <c r="AH341">
        <v>448</v>
      </c>
      <c r="AI341" s="67">
        <v>43177</v>
      </c>
      <c r="AJ341" s="67">
        <v>69128.679999999993</v>
      </c>
      <c r="AK341">
        <v>77.2</v>
      </c>
      <c r="AL341">
        <v>44.61</v>
      </c>
      <c r="AM341">
        <v>54.99</v>
      </c>
      <c r="AN341">
        <v>3.8</v>
      </c>
      <c r="AO341">
        <v>0</v>
      </c>
      <c r="AP341">
        <v>0.71199999999999997</v>
      </c>
      <c r="AQ341" s="67">
        <v>1051.93</v>
      </c>
      <c r="AR341" s="67">
        <v>2103.96</v>
      </c>
      <c r="AS341" s="67">
        <v>5898.22</v>
      </c>
      <c r="AT341">
        <v>434.38</v>
      </c>
      <c r="AU341">
        <v>229.17</v>
      </c>
      <c r="AV341" s="67">
        <v>9717.67</v>
      </c>
      <c r="AW341" s="67">
        <v>3526.88</v>
      </c>
      <c r="AX341">
        <v>0.35199999999999998</v>
      </c>
      <c r="AY341" s="67">
        <v>4898.8100000000004</v>
      </c>
      <c r="AZ341">
        <v>0.48899999999999999</v>
      </c>
      <c r="BA341" s="67">
        <v>1057.97</v>
      </c>
      <c r="BB341">
        <v>0.1056</v>
      </c>
      <c r="BC341">
        <v>534.49</v>
      </c>
      <c r="BD341">
        <v>5.3400000000000003E-2</v>
      </c>
      <c r="BE341" s="67">
        <v>10018.15</v>
      </c>
      <c r="BF341" s="67">
        <v>2714.82</v>
      </c>
      <c r="BG341">
        <v>0.40570000000000001</v>
      </c>
      <c r="BH341">
        <v>0.50860000000000005</v>
      </c>
      <c r="BI341">
        <v>0.1895</v>
      </c>
      <c r="BJ341">
        <v>0.2291</v>
      </c>
      <c r="BK341">
        <v>5.62E-2</v>
      </c>
      <c r="BL341">
        <v>1.66E-2</v>
      </c>
    </row>
    <row r="342" spans="1:64" x14ac:dyDescent="0.25">
      <c r="A342" t="s">
        <v>359</v>
      </c>
      <c r="B342">
        <v>50633</v>
      </c>
      <c r="C342">
        <v>54</v>
      </c>
      <c r="D342">
        <v>11.31</v>
      </c>
      <c r="E342">
        <v>610.53</v>
      </c>
      <c r="F342">
        <v>606.26</v>
      </c>
      <c r="G342">
        <v>3.3E-3</v>
      </c>
      <c r="H342">
        <v>0</v>
      </c>
      <c r="I342">
        <v>7.1999999999999998E-3</v>
      </c>
      <c r="J342">
        <v>0</v>
      </c>
      <c r="K342">
        <v>4.2900000000000001E-2</v>
      </c>
      <c r="L342">
        <v>0.92469999999999997</v>
      </c>
      <c r="M342">
        <v>2.1899999999999999E-2</v>
      </c>
      <c r="N342">
        <v>0.43730000000000002</v>
      </c>
      <c r="O342">
        <v>0</v>
      </c>
      <c r="P342">
        <v>0.1419</v>
      </c>
      <c r="Q342" s="67">
        <v>47784.06</v>
      </c>
      <c r="R342">
        <v>0.16389999999999999</v>
      </c>
      <c r="S342">
        <v>0.13109999999999999</v>
      </c>
      <c r="T342">
        <v>0.70489999999999997</v>
      </c>
      <c r="U342">
        <v>17</v>
      </c>
      <c r="V342">
        <v>7.12</v>
      </c>
      <c r="W342" s="67">
        <v>58474.12</v>
      </c>
      <c r="X342">
        <v>82.54</v>
      </c>
      <c r="Y342" s="67">
        <v>105344.75</v>
      </c>
      <c r="Z342">
        <v>0.8286</v>
      </c>
      <c r="AA342">
        <v>0.13200000000000001</v>
      </c>
      <c r="AB342">
        <v>3.9399999999999998E-2</v>
      </c>
      <c r="AC342">
        <v>0.1714</v>
      </c>
      <c r="AD342">
        <v>105.34</v>
      </c>
      <c r="AE342" s="67">
        <v>2966.98</v>
      </c>
      <c r="AF342">
        <v>468.7</v>
      </c>
      <c r="AG342" s="67">
        <v>103433.85</v>
      </c>
      <c r="AH342">
        <v>172</v>
      </c>
      <c r="AI342" s="67">
        <v>30055</v>
      </c>
      <c r="AJ342" s="67">
        <v>42983.86</v>
      </c>
      <c r="AK342">
        <v>52.3</v>
      </c>
      <c r="AL342">
        <v>26.43</v>
      </c>
      <c r="AM342">
        <v>31.86</v>
      </c>
      <c r="AN342">
        <v>4</v>
      </c>
      <c r="AO342" s="67">
        <v>1099.25</v>
      </c>
      <c r="AP342">
        <v>1.4430000000000001</v>
      </c>
      <c r="AQ342" s="67">
        <v>1706.87</v>
      </c>
      <c r="AR342" s="67">
        <v>2127.92</v>
      </c>
      <c r="AS342" s="67">
        <v>5617.35</v>
      </c>
      <c r="AT342">
        <v>450.52</v>
      </c>
      <c r="AU342">
        <v>106.2</v>
      </c>
      <c r="AV342" s="67">
        <v>10008.81</v>
      </c>
      <c r="AW342" s="67">
        <v>5359.98</v>
      </c>
      <c r="AX342">
        <v>0.497</v>
      </c>
      <c r="AY342" s="67">
        <v>3523.01</v>
      </c>
      <c r="AZ342">
        <v>0.32669999999999999</v>
      </c>
      <c r="BA342" s="67">
        <v>1179.24</v>
      </c>
      <c r="BB342">
        <v>0.1094</v>
      </c>
      <c r="BC342">
        <v>721.69</v>
      </c>
      <c r="BD342">
        <v>6.6900000000000001E-2</v>
      </c>
      <c r="BE342" s="67">
        <v>10783.92</v>
      </c>
      <c r="BF342" s="67">
        <v>4592.99</v>
      </c>
      <c r="BG342">
        <v>1.5961000000000001</v>
      </c>
      <c r="BH342">
        <v>0.50519999999999998</v>
      </c>
      <c r="BI342">
        <v>0.21990000000000001</v>
      </c>
      <c r="BJ342">
        <v>0.21970000000000001</v>
      </c>
      <c r="BK342">
        <v>3.49E-2</v>
      </c>
      <c r="BL342">
        <v>2.0299999999999999E-2</v>
      </c>
    </row>
    <row r="343" spans="1:64" x14ac:dyDescent="0.25">
      <c r="A343" t="s">
        <v>360</v>
      </c>
      <c r="B343">
        <v>49361</v>
      </c>
      <c r="C343">
        <v>46</v>
      </c>
      <c r="D343">
        <v>8.8800000000000008</v>
      </c>
      <c r="E343">
        <v>408.26</v>
      </c>
      <c r="F343">
        <v>455.66</v>
      </c>
      <c r="G343">
        <v>0</v>
      </c>
      <c r="H343">
        <v>0</v>
      </c>
      <c r="I343">
        <v>0</v>
      </c>
      <c r="J343">
        <v>0</v>
      </c>
      <c r="K343">
        <v>4.4000000000000003E-3</v>
      </c>
      <c r="L343">
        <v>0.98899999999999999</v>
      </c>
      <c r="M343">
        <v>6.6E-3</v>
      </c>
      <c r="N343">
        <v>8.1100000000000005E-2</v>
      </c>
      <c r="O343">
        <v>0</v>
      </c>
      <c r="P343">
        <v>0.1077</v>
      </c>
      <c r="Q343" s="67">
        <v>49004.03</v>
      </c>
      <c r="R343">
        <v>0.28570000000000001</v>
      </c>
      <c r="S343">
        <v>0.24490000000000001</v>
      </c>
      <c r="T343">
        <v>0.46939999999999998</v>
      </c>
      <c r="U343">
        <v>15.15</v>
      </c>
      <c r="V343">
        <v>4.17</v>
      </c>
      <c r="W343" s="67">
        <v>77481.86</v>
      </c>
      <c r="X343">
        <v>97.9</v>
      </c>
      <c r="Y343" s="67">
        <v>119425.39</v>
      </c>
      <c r="Z343">
        <v>0.94130000000000003</v>
      </c>
      <c r="AA343">
        <v>2.01E-2</v>
      </c>
      <c r="AB343">
        <v>3.8600000000000002E-2</v>
      </c>
      <c r="AC343">
        <v>5.8700000000000002E-2</v>
      </c>
      <c r="AD343">
        <v>119.43</v>
      </c>
      <c r="AE343" s="67">
        <v>2458.9899999999998</v>
      </c>
      <c r="AF343">
        <v>350.64</v>
      </c>
      <c r="AG343" s="67">
        <v>97561.24</v>
      </c>
      <c r="AH343">
        <v>137</v>
      </c>
      <c r="AI343" s="67">
        <v>39979</v>
      </c>
      <c r="AJ343" s="67">
        <v>52442.86</v>
      </c>
      <c r="AK343">
        <v>31</v>
      </c>
      <c r="AL343">
        <v>20.03</v>
      </c>
      <c r="AM343">
        <v>26.98</v>
      </c>
      <c r="AN343">
        <v>4.6500000000000004</v>
      </c>
      <c r="AO343" s="67">
        <v>1513.01</v>
      </c>
      <c r="AP343">
        <v>1.1580999999999999</v>
      </c>
      <c r="AQ343">
        <v>803.1</v>
      </c>
      <c r="AR343" s="67">
        <v>2655.5</v>
      </c>
      <c r="AS343" s="67">
        <v>5773.31</v>
      </c>
      <c r="AT343">
        <v>240.97</v>
      </c>
      <c r="AU343">
        <v>437.42</v>
      </c>
      <c r="AV343" s="67">
        <v>9910.3700000000008</v>
      </c>
      <c r="AW343" s="67">
        <v>4884.38</v>
      </c>
      <c r="AX343">
        <v>0.48149999999999998</v>
      </c>
      <c r="AY343" s="67">
        <v>3119.04</v>
      </c>
      <c r="AZ343">
        <v>0.3075</v>
      </c>
      <c r="BA343" s="67">
        <v>1806.81</v>
      </c>
      <c r="BB343">
        <v>0.17810000000000001</v>
      </c>
      <c r="BC343">
        <v>334.57</v>
      </c>
      <c r="BD343">
        <v>3.3000000000000002E-2</v>
      </c>
      <c r="BE343" s="67">
        <v>10144.799999999999</v>
      </c>
      <c r="BF343" s="67">
        <v>6014.5</v>
      </c>
      <c r="BG343">
        <v>1.7089000000000001</v>
      </c>
      <c r="BH343">
        <v>0.58240000000000003</v>
      </c>
      <c r="BI343">
        <v>0.20979999999999999</v>
      </c>
      <c r="BJ343">
        <v>0.14580000000000001</v>
      </c>
      <c r="BK343">
        <v>4.2599999999999999E-2</v>
      </c>
      <c r="BL343">
        <v>1.95E-2</v>
      </c>
    </row>
    <row r="344" spans="1:64" x14ac:dyDescent="0.25">
      <c r="A344" t="s">
        <v>361</v>
      </c>
      <c r="B344">
        <v>45518</v>
      </c>
      <c r="C344">
        <v>46</v>
      </c>
      <c r="D344">
        <v>31.89</v>
      </c>
      <c r="E344" s="67">
        <v>1466.71</v>
      </c>
      <c r="F344" s="67">
        <v>1537.16</v>
      </c>
      <c r="G344">
        <v>1.9E-3</v>
      </c>
      <c r="H344">
        <v>0</v>
      </c>
      <c r="I344">
        <v>7.7000000000000002E-3</v>
      </c>
      <c r="J344">
        <v>3.3E-3</v>
      </c>
      <c r="K344">
        <v>9.4000000000000004E-3</v>
      </c>
      <c r="L344">
        <v>0.96030000000000004</v>
      </c>
      <c r="M344">
        <v>1.7399999999999999E-2</v>
      </c>
      <c r="N344">
        <v>0.44990000000000002</v>
      </c>
      <c r="O344">
        <v>0</v>
      </c>
      <c r="P344">
        <v>0.1295</v>
      </c>
      <c r="Q344" s="67">
        <v>54034.720000000001</v>
      </c>
      <c r="R344">
        <v>0.1132</v>
      </c>
      <c r="S344">
        <v>0.1792</v>
      </c>
      <c r="T344">
        <v>0.70750000000000002</v>
      </c>
      <c r="U344">
        <v>18.88</v>
      </c>
      <c r="V344">
        <v>12.7</v>
      </c>
      <c r="W344" s="67">
        <v>78942.94</v>
      </c>
      <c r="X344">
        <v>111.75</v>
      </c>
      <c r="Y344" s="67">
        <v>121866.63</v>
      </c>
      <c r="Z344">
        <v>0.88800000000000001</v>
      </c>
      <c r="AA344">
        <v>6.0400000000000002E-2</v>
      </c>
      <c r="AB344">
        <v>5.16E-2</v>
      </c>
      <c r="AC344">
        <v>0.112</v>
      </c>
      <c r="AD344">
        <v>121.87</v>
      </c>
      <c r="AE344" s="67">
        <v>4215.5</v>
      </c>
      <c r="AF344">
        <v>569.52</v>
      </c>
      <c r="AG344" s="67">
        <v>128265.3</v>
      </c>
      <c r="AH344">
        <v>307</v>
      </c>
      <c r="AI344" s="67">
        <v>31015</v>
      </c>
      <c r="AJ344" s="67">
        <v>46410.03</v>
      </c>
      <c r="AK344">
        <v>65.48</v>
      </c>
      <c r="AL344">
        <v>32.35</v>
      </c>
      <c r="AM344">
        <v>41.17</v>
      </c>
      <c r="AN344">
        <v>3.6</v>
      </c>
      <c r="AO344">
        <v>93.92</v>
      </c>
      <c r="AP344">
        <v>1.1981999999999999</v>
      </c>
      <c r="AQ344" s="67">
        <v>1373.04</v>
      </c>
      <c r="AR344" s="67">
        <v>1508.32</v>
      </c>
      <c r="AS344" s="67">
        <v>5264.28</v>
      </c>
      <c r="AT344">
        <v>563.24</v>
      </c>
      <c r="AU344">
        <v>179.26</v>
      </c>
      <c r="AV344" s="67">
        <v>8888.16</v>
      </c>
      <c r="AW344" s="67">
        <v>4208.62</v>
      </c>
      <c r="AX344">
        <v>0.46970000000000001</v>
      </c>
      <c r="AY344" s="67">
        <v>3100.11</v>
      </c>
      <c r="AZ344">
        <v>0.34599999999999997</v>
      </c>
      <c r="BA344" s="67">
        <v>1028.01</v>
      </c>
      <c r="BB344">
        <v>0.1147</v>
      </c>
      <c r="BC344">
        <v>623.12</v>
      </c>
      <c r="BD344">
        <v>6.9500000000000006E-2</v>
      </c>
      <c r="BE344" s="67">
        <v>8959.86</v>
      </c>
      <c r="BF344" s="67">
        <v>3966.83</v>
      </c>
      <c r="BG344">
        <v>1.0780000000000001</v>
      </c>
      <c r="BH344">
        <v>0.54410000000000003</v>
      </c>
      <c r="BI344">
        <v>0.24429999999999999</v>
      </c>
      <c r="BJ344">
        <v>0.16619999999999999</v>
      </c>
      <c r="BK344">
        <v>3.3799999999999997E-2</v>
      </c>
      <c r="BL344">
        <v>1.15E-2</v>
      </c>
    </row>
    <row r="345" spans="1:64" x14ac:dyDescent="0.25">
      <c r="A345" t="s">
        <v>362</v>
      </c>
      <c r="B345">
        <v>49890</v>
      </c>
      <c r="C345">
        <v>81</v>
      </c>
      <c r="D345">
        <v>22.83</v>
      </c>
      <c r="E345" s="67">
        <v>1849.57</v>
      </c>
      <c r="F345" s="67">
        <v>1832.93</v>
      </c>
      <c r="G345">
        <v>1.6999999999999999E-3</v>
      </c>
      <c r="H345">
        <v>5.0000000000000001E-4</v>
      </c>
      <c r="I345">
        <v>9.7000000000000003E-3</v>
      </c>
      <c r="J345">
        <v>1E-3</v>
      </c>
      <c r="K345">
        <v>1.15E-2</v>
      </c>
      <c r="L345">
        <v>0.95889999999999997</v>
      </c>
      <c r="M345">
        <v>1.6799999999999999E-2</v>
      </c>
      <c r="N345">
        <v>0.48120000000000002</v>
      </c>
      <c r="O345">
        <v>1.8E-3</v>
      </c>
      <c r="P345">
        <v>0.15379999999999999</v>
      </c>
      <c r="Q345" s="67">
        <v>49867.94</v>
      </c>
      <c r="R345">
        <v>0.23680000000000001</v>
      </c>
      <c r="S345">
        <v>0.1053</v>
      </c>
      <c r="T345">
        <v>0.65790000000000004</v>
      </c>
      <c r="U345">
        <v>19.100000000000001</v>
      </c>
      <c r="V345">
        <v>10.33</v>
      </c>
      <c r="W345" s="67">
        <v>71809.59</v>
      </c>
      <c r="X345">
        <v>170.91</v>
      </c>
      <c r="Y345" s="67">
        <v>102919.87</v>
      </c>
      <c r="Z345">
        <v>0.78859999999999997</v>
      </c>
      <c r="AA345">
        <v>0.153</v>
      </c>
      <c r="AB345">
        <v>5.8400000000000001E-2</v>
      </c>
      <c r="AC345">
        <v>0.2114</v>
      </c>
      <c r="AD345">
        <v>102.92</v>
      </c>
      <c r="AE345" s="67">
        <v>3305.81</v>
      </c>
      <c r="AF345">
        <v>472.04</v>
      </c>
      <c r="AG345" s="67">
        <v>108779.72</v>
      </c>
      <c r="AH345">
        <v>193</v>
      </c>
      <c r="AI345" s="67">
        <v>32325</v>
      </c>
      <c r="AJ345" s="67">
        <v>49018.23</v>
      </c>
      <c r="AK345">
        <v>42.18</v>
      </c>
      <c r="AL345">
        <v>31.27</v>
      </c>
      <c r="AM345">
        <v>32.65</v>
      </c>
      <c r="AN345">
        <v>4.3</v>
      </c>
      <c r="AO345">
        <v>0</v>
      </c>
      <c r="AP345">
        <v>0.79800000000000004</v>
      </c>
      <c r="AQ345" s="67">
        <v>1301.67</v>
      </c>
      <c r="AR345" s="67">
        <v>1677.43</v>
      </c>
      <c r="AS345" s="67">
        <v>5174.5</v>
      </c>
      <c r="AT345">
        <v>550.26</v>
      </c>
      <c r="AU345">
        <v>144.04</v>
      </c>
      <c r="AV345" s="67">
        <v>8847.89</v>
      </c>
      <c r="AW345" s="67">
        <v>5341.59</v>
      </c>
      <c r="AX345">
        <v>0.55020000000000002</v>
      </c>
      <c r="AY345" s="67">
        <v>2619.81</v>
      </c>
      <c r="AZ345">
        <v>0.26989999999999997</v>
      </c>
      <c r="BA345">
        <v>883.32</v>
      </c>
      <c r="BB345">
        <v>9.0999999999999998E-2</v>
      </c>
      <c r="BC345">
        <v>863.26</v>
      </c>
      <c r="BD345">
        <v>8.8900000000000007E-2</v>
      </c>
      <c r="BE345" s="67">
        <v>9707.99</v>
      </c>
      <c r="BF345" s="67">
        <v>5369.49</v>
      </c>
      <c r="BG345">
        <v>1.3411</v>
      </c>
      <c r="BH345">
        <v>0.51839999999999997</v>
      </c>
      <c r="BI345">
        <v>0.22550000000000001</v>
      </c>
      <c r="BJ345">
        <v>0.20319999999999999</v>
      </c>
      <c r="BK345">
        <v>3.1800000000000002E-2</v>
      </c>
      <c r="BL345">
        <v>2.1100000000000001E-2</v>
      </c>
    </row>
    <row r="346" spans="1:64" x14ac:dyDescent="0.25">
      <c r="A346" t="s">
        <v>363</v>
      </c>
      <c r="B346">
        <v>49627</v>
      </c>
      <c r="C346">
        <v>80</v>
      </c>
      <c r="D346">
        <v>17.59</v>
      </c>
      <c r="E346" s="67">
        <v>1406.9</v>
      </c>
      <c r="F346" s="67">
        <v>1524.31</v>
      </c>
      <c r="G346">
        <v>1.1999999999999999E-3</v>
      </c>
      <c r="H346">
        <v>0</v>
      </c>
      <c r="I346">
        <v>4.4000000000000003E-3</v>
      </c>
      <c r="J346">
        <v>3.8999999999999998E-3</v>
      </c>
      <c r="K346">
        <v>6.6E-3</v>
      </c>
      <c r="L346">
        <v>0.97070000000000001</v>
      </c>
      <c r="M346">
        <v>1.32E-2</v>
      </c>
      <c r="N346">
        <v>0.53480000000000005</v>
      </c>
      <c r="O346">
        <v>0</v>
      </c>
      <c r="P346">
        <v>0.158</v>
      </c>
      <c r="Q346" s="67">
        <v>49557.03</v>
      </c>
      <c r="R346">
        <v>0.14560000000000001</v>
      </c>
      <c r="S346">
        <v>0.21360000000000001</v>
      </c>
      <c r="T346">
        <v>0.64080000000000004</v>
      </c>
      <c r="U346">
        <v>18.86</v>
      </c>
      <c r="V346">
        <v>8.1999999999999993</v>
      </c>
      <c r="W346" s="67">
        <v>79603.850000000006</v>
      </c>
      <c r="X346">
        <v>163.82</v>
      </c>
      <c r="Y346" s="67">
        <v>73244.240000000005</v>
      </c>
      <c r="Z346">
        <v>0.89500000000000002</v>
      </c>
      <c r="AA346">
        <v>4.2299999999999997E-2</v>
      </c>
      <c r="AB346">
        <v>6.2700000000000006E-2</v>
      </c>
      <c r="AC346">
        <v>0.105</v>
      </c>
      <c r="AD346">
        <v>73.239999999999995</v>
      </c>
      <c r="AE346" s="67">
        <v>1646.78</v>
      </c>
      <c r="AF346">
        <v>238.35</v>
      </c>
      <c r="AG346" s="67">
        <v>60703.35</v>
      </c>
      <c r="AH346">
        <v>23</v>
      </c>
      <c r="AI346" s="67">
        <v>32880</v>
      </c>
      <c r="AJ346" s="67">
        <v>48193.52</v>
      </c>
      <c r="AK346">
        <v>29.58</v>
      </c>
      <c r="AL346">
        <v>22</v>
      </c>
      <c r="AM346">
        <v>22.19</v>
      </c>
      <c r="AN346">
        <v>5.1100000000000003</v>
      </c>
      <c r="AO346">
        <v>0</v>
      </c>
      <c r="AP346">
        <v>0.627</v>
      </c>
      <c r="AQ346" s="67">
        <v>1154.3499999999999</v>
      </c>
      <c r="AR346" s="67">
        <v>2004.7</v>
      </c>
      <c r="AS346" s="67">
        <v>5064.3500000000004</v>
      </c>
      <c r="AT346">
        <v>312.33999999999997</v>
      </c>
      <c r="AU346">
        <v>176.95</v>
      </c>
      <c r="AV346" s="67">
        <v>8712.7000000000007</v>
      </c>
      <c r="AW346" s="67">
        <v>6308.83</v>
      </c>
      <c r="AX346">
        <v>0.65190000000000003</v>
      </c>
      <c r="AY346" s="67">
        <v>1113.54</v>
      </c>
      <c r="AZ346">
        <v>0.11509999999999999</v>
      </c>
      <c r="BA346" s="67">
        <v>1589.2</v>
      </c>
      <c r="BB346">
        <v>0.16420000000000001</v>
      </c>
      <c r="BC346">
        <v>666.77</v>
      </c>
      <c r="BD346">
        <v>6.8900000000000003E-2</v>
      </c>
      <c r="BE346" s="67">
        <v>9678.33</v>
      </c>
      <c r="BF346" s="67">
        <v>6987</v>
      </c>
      <c r="BG346">
        <v>2.8416000000000001</v>
      </c>
      <c r="BH346">
        <v>0.49890000000000001</v>
      </c>
      <c r="BI346">
        <v>0.21729999999999999</v>
      </c>
      <c r="BJ346">
        <v>0.2346</v>
      </c>
      <c r="BK346">
        <v>3.9100000000000003E-2</v>
      </c>
      <c r="BL346">
        <v>1.0200000000000001E-2</v>
      </c>
    </row>
    <row r="347" spans="1:64" x14ac:dyDescent="0.25">
      <c r="A347" t="s">
        <v>364</v>
      </c>
      <c r="B347">
        <v>45948</v>
      </c>
      <c r="C347">
        <v>30</v>
      </c>
      <c r="D347">
        <v>29.33</v>
      </c>
      <c r="E347">
        <v>879.97</v>
      </c>
      <c r="F347">
        <v>864.47</v>
      </c>
      <c r="G347">
        <v>4.7000000000000002E-3</v>
      </c>
      <c r="H347">
        <v>2.3E-3</v>
      </c>
      <c r="I347">
        <v>2.3999999999999998E-3</v>
      </c>
      <c r="J347">
        <v>0</v>
      </c>
      <c r="K347">
        <v>1.6899999999999998E-2</v>
      </c>
      <c r="L347">
        <v>0.96779999999999999</v>
      </c>
      <c r="M347">
        <v>5.7999999999999996E-3</v>
      </c>
      <c r="N347">
        <v>9.4899999999999998E-2</v>
      </c>
      <c r="O347">
        <v>2.3E-3</v>
      </c>
      <c r="P347">
        <v>9.6000000000000002E-2</v>
      </c>
      <c r="Q347" s="67">
        <v>55917.67</v>
      </c>
      <c r="R347">
        <v>0.20780000000000001</v>
      </c>
      <c r="S347">
        <v>0.16880000000000001</v>
      </c>
      <c r="T347">
        <v>0.62339999999999995</v>
      </c>
      <c r="U347">
        <v>17.600000000000001</v>
      </c>
      <c r="V347">
        <v>6.2</v>
      </c>
      <c r="W347" s="67">
        <v>55814.55</v>
      </c>
      <c r="X347">
        <v>141.54</v>
      </c>
      <c r="Y347" s="67">
        <v>143685.38</v>
      </c>
      <c r="Z347">
        <v>0.7641</v>
      </c>
      <c r="AA347">
        <v>0.2258</v>
      </c>
      <c r="AB347">
        <v>1.01E-2</v>
      </c>
      <c r="AC347">
        <v>0.2359</v>
      </c>
      <c r="AD347">
        <v>143.69</v>
      </c>
      <c r="AE347" s="67">
        <v>4223.25</v>
      </c>
      <c r="AF347">
        <v>531.54</v>
      </c>
      <c r="AG347" s="67">
        <v>145386.94</v>
      </c>
      <c r="AH347">
        <v>398</v>
      </c>
      <c r="AI347" s="67">
        <v>40749</v>
      </c>
      <c r="AJ347" s="67">
        <v>70203.38</v>
      </c>
      <c r="AK347">
        <v>44.87</v>
      </c>
      <c r="AL347">
        <v>26.11</v>
      </c>
      <c r="AM347">
        <v>39.82</v>
      </c>
      <c r="AN347">
        <v>4.8</v>
      </c>
      <c r="AO347" s="67">
        <v>1851.45</v>
      </c>
      <c r="AP347">
        <v>1.0356000000000001</v>
      </c>
      <c r="AQ347">
        <v>944.29</v>
      </c>
      <c r="AR347" s="67">
        <v>1620.37</v>
      </c>
      <c r="AS347" s="67">
        <v>5768.23</v>
      </c>
      <c r="AT347">
        <v>303.99</v>
      </c>
      <c r="AU347">
        <v>229.64</v>
      </c>
      <c r="AV347" s="67">
        <v>8866.4599999999991</v>
      </c>
      <c r="AW347" s="67">
        <v>4014.52</v>
      </c>
      <c r="AX347">
        <v>0.39090000000000003</v>
      </c>
      <c r="AY347" s="67">
        <v>5242.41</v>
      </c>
      <c r="AZ347">
        <v>0.51049999999999995</v>
      </c>
      <c r="BA347">
        <v>719.78</v>
      </c>
      <c r="BB347">
        <v>7.0099999999999996E-2</v>
      </c>
      <c r="BC347">
        <v>292.62</v>
      </c>
      <c r="BD347">
        <v>2.8500000000000001E-2</v>
      </c>
      <c r="BE347" s="67">
        <v>10269.33</v>
      </c>
      <c r="BF347" s="67">
        <v>2482.3000000000002</v>
      </c>
      <c r="BG347">
        <v>0.42930000000000001</v>
      </c>
      <c r="BH347">
        <v>0.5474</v>
      </c>
      <c r="BI347">
        <v>0.23699999999999999</v>
      </c>
      <c r="BJ347">
        <v>0.15840000000000001</v>
      </c>
      <c r="BK347">
        <v>4.0399999999999998E-2</v>
      </c>
      <c r="BL347">
        <v>1.6799999999999999E-2</v>
      </c>
    </row>
    <row r="348" spans="1:64" x14ac:dyDescent="0.25">
      <c r="A348" t="s">
        <v>365</v>
      </c>
      <c r="B348">
        <v>46672</v>
      </c>
      <c r="C348">
        <v>80</v>
      </c>
      <c r="D348">
        <v>8.89</v>
      </c>
      <c r="E348">
        <v>710.9</v>
      </c>
      <c r="F348">
        <v>680.19</v>
      </c>
      <c r="G348">
        <v>0</v>
      </c>
      <c r="H348">
        <v>0</v>
      </c>
      <c r="I348">
        <v>0</v>
      </c>
      <c r="J348">
        <v>0</v>
      </c>
      <c r="K348">
        <v>8.09E-2</v>
      </c>
      <c r="L348">
        <v>0.89410000000000001</v>
      </c>
      <c r="M348">
        <v>2.5000000000000001E-2</v>
      </c>
      <c r="N348">
        <v>0.56759999999999999</v>
      </c>
      <c r="O348">
        <v>8.0999999999999996E-3</v>
      </c>
      <c r="P348">
        <v>0.18970000000000001</v>
      </c>
      <c r="Q348" s="67">
        <v>53602.89</v>
      </c>
      <c r="R348">
        <v>0.16980000000000001</v>
      </c>
      <c r="S348">
        <v>0.24529999999999999</v>
      </c>
      <c r="T348">
        <v>0.58489999999999998</v>
      </c>
      <c r="U348">
        <v>14.99</v>
      </c>
      <c r="V348">
        <v>4.54</v>
      </c>
      <c r="W348" s="67">
        <v>80988.33</v>
      </c>
      <c r="X348">
        <v>151.13999999999999</v>
      </c>
      <c r="Y348" s="67">
        <v>99146.31</v>
      </c>
      <c r="Z348">
        <v>0.9083</v>
      </c>
      <c r="AA348">
        <v>6.3500000000000001E-2</v>
      </c>
      <c r="AB348">
        <v>2.8199999999999999E-2</v>
      </c>
      <c r="AC348">
        <v>9.1700000000000004E-2</v>
      </c>
      <c r="AD348">
        <v>99.15</v>
      </c>
      <c r="AE348" s="67">
        <v>2246.17</v>
      </c>
      <c r="AF348">
        <v>321.06</v>
      </c>
      <c r="AG348" s="67">
        <v>86719.65</v>
      </c>
      <c r="AH348">
        <v>91</v>
      </c>
      <c r="AI348" s="67">
        <v>27872</v>
      </c>
      <c r="AJ348" s="67">
        <v>40101.22</v>
      </c>
      <c r="AK348">
        <v>28.98</v>
      </c>
      <c r="AL348">
        <v>22.45</v>
      </c>
      <c r="AM348">
        <v>22.84</v>
      </c>
      <c r="AN348">
        <v>4.8</v>
      </c>
      <c r="AO348" s="67">
        <v>1621.1</v>
      </c>
      <c r="AP348">
        <v>2.1840999999999999</v>
      </c>
      <c r="AQ348">
        <v>984.59</v>
      </c>
      <c r="AR348" s="67">
        <v>2127.29</v>
      </c>
      <c r="AS348" s="67">
        <v>6857.59</v>
      </c>
      <c r="AT348">
        <v>552.12</v>
      </c>
      <c r="AU348">
        <v>301.02</v>
      </c>
      <c r="AV348" s="67">
        <v>10822.59</v>
      </c>
      <c r="AW348" s="67">
        <v>6348.89</v>
      </c>
      <c r="AX348">
        <v>0.56379999999999997</v>
      </c>
      <c r="AY348" s="67">
        <v>3215.62</v>
      </c>
      <c r="AZ348">
        <v>0.28560000000000002</v>
      </c>
      <c r="BA348">
        <v>848.13</v>
      </c>
      <c r="BB348">
        <v>7.5300000000000006E-2</v>
      </c>
      <c r="BC348">
        <v>847.35</v>
      </c>
      <c r="BD348">
        <v>7.5300000000000006E-2</v>
      </c>
      <c r="BE348" s="67">
        <v>11260</v>
      </c>
      <c r="BF348" s="67">
        <v>5738.41</v>
      </c>
      <c r="BG348">
        <v>2.3757000000000001</v>
      </c>
      <c r="BH348">
        <v>0.52080000000000004</v>
      </c>
      <c r="BI348">
        <v>0.21329999999999999</v>
      </c>
      <c r="BJ348">
        <v>0.20930000000000001</v>
      </c>
      <c r="BK348">
        <v>2.86E-2</v>
      </c>
      <c r="BL348">
        <v>2.7900000000000001E-2</v>
      </c>
    </row>
    <row r="349" spans="1:64" x14ac:dyDescent="0.25">
      <c r="A349" t="s">
        <v>366</v>
      </c>
      <c r="B349">
        <v>50039</v>
      </c>
      <c r="C349">
        <v>3</v>
      </c>
      <c r="D349">
        <v>230.09</v>
      </c>
      <c r="E349">
        <v>690.28</v>
      </c>
      <c r="F349">
        <v>921.39</v>
      </c>
      <c r="G349">
        <v>1.1000000000000001E-3</v>
      </c>
      <c r="H349">
        <v>1.1000000000000001E-3</v>
      </c>
      <c r="I349">
        <v>1.1000000000000001E-3</v>
      </c>
      <c r="J349">
        <v>0</v>
      </c>
      <c r="K349">
        <v>8.6999999999999994E-3</v>
      </c>
      <c r="L349">
        <v>0.98309999999999997</v>
      </c>
      <c r="M349">
        <v>4.8999999999999998E-3</v>
      </c>
      <c r="N349">
        <v>0.33079999999999998</v>
      </c>
      <c r="O349">
        <v>0</v>
      </c>
      <c r="P349">
        <v>0.1336</v>
      </c>
      <c r="Q349" s="67">
        <v>65031.65</v>
      </c>
      <c r="R349">
        <v>0.3871</v>
      </c>
      <c r="S349">
        <v>0.2258</v>
      </c>
      <c r="T349">
        <v>0.3871</v>
      </c>
      <c r="U349">
        <v>17.84</v>
      </c>
      <c r="V349">
        <v>10</v>
      </c>
      <c r="W349" s="67">
        <v>46092.2</v>
      </c>
      <c r="X349">
        <v>66.430000000000007</v>
      </c>
      <c r="Y349" s="67">
        <v>121017.85</v>
      </c>
      <c r="Z349">
        <v>0.72050000000000003</v>
      </c>
      <c r="AA349">
        <v>0.24560000000000001</v>
      </c>
      <c r="AB349">
        <v>3.39E-2</v>
      </c>
      <c r="AC349">
        <v>0.27950000000000003</v>
      </c>
      <c r="AD349">
        <v>121.02</v>
      </c>
      <c r="AE349" s="67">
        <v>5167.0600000000004</v>
      </c>
      <c r="AF349">
        <v>706.75</v>
      </c>
      <c r="AG349" s="67">
        <v>97143.35</v>
      </c>
      <c r="AH349">
        <v>133</v>
      </c>
      <c r="AI349" s="67">
        <v>32751</v>
      </c>
      <c r="AJ349" s="67">
        <v>44014.59</v>
      </c>
      <c r="AK349">
        <v>76.989999999999995</v>
      </c>
      <c r="AL349">
        <v>39.14</v>
      </c>
      <c r="AM349">
        <v>48.39</v>
      </c>
      <c r="AN349">
        <v>5</v>
      </c>
      <c r="AO349">
        <v>0</v>
      </c>
      <c r="AP349">
        <v>1.1268</v>
      </c>
      <c r="AQ349" s="67">
        <v>1466.91</v>
      </c>
      <c r="AR349" s="67">
        <v>1755.94</v>
      </c>
      <c r="AS349" s="67">
        <v>6627.45</v>
      </c>
      <c r="AT349">
        <v>364.72</v>
      </c>
      <c r="AU349">
        <v>416.43</v>
      </c>
      <c r="AV349" s="67">
        <v>10631.49</v>
      </c>
      <c r="AW349" s="67">
        <v>4178.3</v>
      </c>
      <c r="AX349">
        <v>0.43030000000000002</v>
      </c>
      <c r="AY349" s="67">
        <v>2987.34</v>
      </c>
      <c r="AZ349">
        <v>0.30759999999999998</v>
      </c>
      <c r="BA349" s="67">
        <v>2104</v>
      </c>
      <c r="BB349">
        <v>0.2167</v>
      </c>
      <c r="BC349">
        <v>440.68</v>
      </c>
      <c r="BD349">
        <v>4.5400000000000003E-2</v>
      </c>
      <c r="BE349" s="67">
        <v>9710.32</v>
      </c>
      <c r="BF349" s="67">
        <v>5392.36</v>
      </c>
      <c r="BG349">
        <v>1.7614000000000001</v>
      </c>
      <c r="BH349">
        <v>0.60340000000000005</v>
      </c>
      <c r="BI349">
        <v>0.2273</v>
      </c>
      <c r="BJ349">
        <v>0.127</v>
      </c>
      <c r="BK349">
        <v>2.4E-2</v>
      </c>
      <c r="BL349">
        <v>1.8200000000000001E-2</v>
      </c>
    </row>
    <row r="350" spans="1:64" x14ac:dyDescent="0.25">
      <c r="A350" t="s">
        <v>695</v>
      </c>
      <c r="B350">
        <v>50740</v>
      </c>
      <c r="C350">
        <v>127</v>
      </c>
      <c r="D350">
        <v>7.57</v>
      </c>
      <c r="E350">
        <v>961.08</v>
      </c>
      <c r="F350">
        <v>906.97</v>
      </c>
      <c r="G350">
        <v>8.0000000000000004E-4</v>
      </c>
      <c r="H350">
        <v>0</v>
      </c>
      <c r="I350">
        <v>3.3999999999999998E-3</v>
      </c>
      <c r="J350">
        <v>0</v>
      </c>
      <c r="K350">
        <v>8.3999999999999995E-3</v>
      </c>
      <c r="L350">
        <v>0.98219999999999996</v>
      </c>
      <c r="M350">
        <v>5.3E-3</v>
      </c>
      <c r="N350">
        <v>0.32300000000000001</v>
      </c>
      <c r="O350">
        <v>0</v>
      </c>
      <c r="P350">
        <v>0.1235</v>
      </c>
      <c r="Q350" s="67">
        <v>50259.5</v>
      </c>
      <c r="R350">
        <v>0.16070000000000001</v>
      </c>
      <c r="S350">
        <v>0.1071</v>
      </c>
      <c r="T350">
        <v>0.73209999999999997</v>
      </c>
      <c r="U350">
        <v>17.02</v>
      </c>
      <c r="V350">
        <v>4.28</v>
      </c>
      <c r="W350" s="67">
        <v>73411.210000000006</v>
      </c>
      <c r="X350">
        <v>220.72</v>
      </c>
      <c r="Y350" s="67">
        <v>138713.25</v>
      </c>
      <c r="Z350">
        <v>0.91800000000000004</v>
      </c>
      <c r="AA350">
        <v>2.4299999999999999E-2</v>
      </c>
      <c r="AB350">
        <v>5.7799999999999997E-2</v>
      </c>
      <c r="AC350">
        <v>8.2000000000000003E-2</v>
      </c>
      <c r="AD350">
        <v>138.71</v>
      </c>
      <c r="AE350" s="67">
        <v>3143.93</v>
      </c>
      <c r="AF350">
        <v>447.88</v>
      </c>
      <c r="AG350" s="67">
        <v>120492.06</v>
      </c>
      <c r="AH350">
        <v>274</v>
      </c>
      <c r="AI350" s="67">
        <v>34504</v>
      </c>
      <c r="AJ350" s="67">
        <v>51680.03</v>
      </c>
      <c r="AK350">
        <v>38.5</v>
      </c>
      <c r="AL350">
        <v>21.6</v>
      </c>
      <c r="AM350">
        <v>25.26</v>
      </c>
      <c r="AN350">
        <v>5</v>
      </c>
      <c r="AO350" s="67">
        <v>1410.6</v>
      </c>
      <c r="AP350">
        <v>1.1486000000000001</v>
      </c>
      <c r="AQ350" s="67">
        <v>1156.6500000000001</v>
      </c>
      <c r="AR350" s="67">
        <v>2250.4299999999998</v>
      </c>
      <c r="AS350" s="67">
        <v>4825.62</v>
      </c>
      <c r="AT350">
        <v>695.53</v>
      </c>
      <c r="AU350">
        <v>482.42</v>
      </c>
      <c r="AV350" s="67">
        <v>9410.68</v>
      </c>
      <c r="AW350" s="67">
        <v>4840.3999999999996</v>
      </c>
      <c r="AX350">
        <v>0.47049999999999997</v>
      </c>
      <c r="AY350" s="67">
        <v>3625.5</v>
      </c>
      <c r="AZ350">
        <v>0.35239999999999999</v>
      </c>
      <c r="BA350" s="67">
        <v>1284.0899999999999</v>
      </c>
      <c r="BB350">
        <v>0.12479999999999999</v>
      </c>
      <c r="BC350">
        <v>537.35</v>
      </c>
      <c r="BD350">
        <v>5.2200000000000003E-2</v>
      </c>
      <c r="BE350" s="67">
        <v>10287.33</v>
      </c>
      <c r="BF350" s="67">
        <v>4093.88</v>
      </c>
      <c r="BG350">
        <v>0.96279999999999999</v>
      </c>
      <c r="BH350">
        <v>0.50519999999999998</v>
      </c>
      <c r="BI350">
        <v>0.1825</v>
      </c>
      <c r="BJ350">
        <v>0.25679999999999997</v>
      </c>
      <c r="BK350">
        <v>4.3400000000000001E-2</v>
      </c>
      <c r="BL350">
        <v>1.21E-2</v>
      </c>
    </row>
    <row r="351" spans="1:64" x14ac:dyDescent="0.25">
      <c r="A351" t="s">
        <v>367</v>
      </c>
      <c r="B351">
        <v>139303</v>
      </c>
      <c r="C351">
        <v>18</v>
      </c>
      <c r="D351">
        <v>140.68</v>
      </c>
      <c r="E351" s="67">
        <v>2532.27</v>
      </c>
      <c r="F351" s="67">
        <v>2538.14</v>
      </c>
      <c r="G351">
        <v>1.7600000000000001E-2</v>
      </c>
      <c r="H351">
        <v>0</v>
      </c>
      <c r="I351">
        <v>3.2899999999999999E-2</v>
      </c>
      <c r="J351">
        <v>4.0000000000000002E-4</v>
      </c>
      <c r="K351">
        <v>6.4299999999999996E-2</v>
      </c>
      <c r="L351">
        <v>0.85050000000000003</v>
      </c>
      <c r="M351">
        <v>3.4200000000000001E-2</v>
      </c>
      <c r="N351">
        <v>0.2928</v>
      </c>
      <c r="O351">
        <v>4.1099999999999998E-2</v>
      </c>
      <c r="P351">
        <v>0.1056</v>
      </c>
      <c r="Q351" s="67">
        <v>55007.94</v>
      </c>
      <c r="R351">
        <v>0.29630000000000001</v>
      </c>
      <c r="S351">
        <v>0.2</v>
      </c>
      <c r="T351">
        <v>0.50370000000000004</v>
      </c>
      <c r="U351">
        <v>19.809999999999999</v>
      </c>
      <c r="V351">
        <v>8.6999999999999993</v>
      </c>
      <c r="W351" s="67">
        <v>74483.789999999994</v>
      </c>
      <c r="X351">
        <v>278.52</v>
      </c>
      <c r="Y351" s="67">
        <v>120761.53</v>
      </c>
      <c r="Z351">
        <v>0.53890000000000005</v>
      </c>
      <c r="AA351">
        <v>0.2656</v>
      </c>
      <c r="AB351">
        <v>0.19550000000000001</v>
      </c>
      <c r="AC351">
        <v>0.46110000000000001</v>
      </c>
      <c r="AD351">
        <v>120.76</v>
      </c>
      <c r="AE351" s="67">
        <v>5224.1099999999997</v>
      </c>
      <c r="AF351">
        <v>533.35</v>
      </c>
      <c r="AG351" s="67">
        <v>147333.45000000001</v>
      </c>
      <c r="AH351">
        <v>406</v>
      </c>
      <c r="AI351" s="67">
        <v>41045</v>
      </c>
      <c r="AJ351" s="67">
        <v>54366.52</v>
      </c>
      <c r="AK351">
        <v>44.1</v>
      </c>
      <c r="AL351">
        <v>42.7</v>
      </c>
      <c r="AM351">
        <v>43.78</v>
      </c>
      <c r="AN351">
        <v>5.16</v>
      </c>
      <c r="AO351">
        <v>0</v>
      </c>
      <c r="AP351">
        <v>0.8407</v>
      </c>
      <c r="AQ351">
        <v>895.71</v>
      </c>
      <c r="AR351" s="67">
        <v>1530.94</v>
      </c>
      <c r="AS351" s="67">
        <v>4249.78</v>
      </c>
      <c r="AT351">
        <v>373.87</v>
      </c>
      <c r="AU351">
        <v>339.78</v>
      </c>
      <c r="AV351" s="67">
        <v>7390.07</v>
      </c>
      <c r="AW351" s="67">
        <v>2713.36</v>
      </c>
      <c r="AX351">
        <v>0.29210000000000003</v>
      </c>
      <c r="AY351" s="67">
        <v>3043.13</v>
      </c>
      <c r="AZ351">
        <v>0.3276</v>
      </c>
      <c r="BA351" s="67">
        <v>3148.63</v>
      </c>
      <c r="BB351">
        <v>0.33900000000000002</v>
      </c>
      <c r="BC351">
        <v>383.1</v>
      </c>
      <c r="BD351">
        <v>4.1200000000000001E-2</v>
      </c>
      <c r="BE351" s="67">
        <v>9288.2099999999991</v>
      </c>
      <c r="BF351" s="67">
        <v>2226.27</v>
      </c>
      <c r="BG351">
        <v>0.62009999999999998</v>
      </c>
      <c r="BH351">
        <v>0.48149999999999998</v>
      </c>
      <c r="BI351">
        <v>0.182</v>
      </c>
      <c r="BJ351">
        <v>0.28560000000000002</v>
      </c>
      <c r="BK351">
        <v>2.9100000000000001E-2</v>
      </c>
      <c r="BL351">
        <v>2.18E-2</v>
      </c>
    </row>
    <row r="352" spans="1:64" x14ac:dyDescent="0.25">
      <c r="A352" t="s">
        <v>368</v>
      </c>
      <c r="B352">
        <v>47712</v>
      </c>
      <c r="C352">
        <v>63</v>
      </c>
      <c r="D352">
        <v>9.89</v>
      </c>
      <c r="E352">
        <v>623.20000000000005</v>
      </c>
      <c r="F352">
        <v>640.66</v>
      </c>
      <c r="G352">
        <v>1.6000000000000001E-3</v>
      </c>
      <c r="H352">
        <v>0</v>
      </c>
      <c r="I352">
        <v>2.0999999999999999E-3</v>
      </c>
      <c r="J352">
        <v>1.6000000000000001E-3</v>
      </c>
      <c r="K352">
        <v>2.3400000000000001E-2</v>
      </c>
      <c r="L352">
        <v>0.94669999999999999</v>
      </c>
      <c r="M352">
        <v>2.47E-2</v>
      </c>
      <c r="N352">
        <v>0.30890000000000001</v>
      </c>
      <c r="O352">
        <v>0</v>
      </c>
      <c r="P352">
        <v>0.11559999999999999</v>
      </c>
      <c r="Q352" s="67">
        <v>48495.61</v>
      </c>
      <c r="R352">
        <v>0.14549999999999999</v>
      </c>
      <c r="S352">
        <v>0.2727</v>
      </c>
      <c r="T352">
        <v>0.58179999999999998</v>
      </c>
      <c r="U352">
        <v>14.97</v>
      </c>
      <c r="V352">
        <v>6.1</v>
      </c>
      <c r="W352" s="67">
        <v>74210.16</v>
      </c>
      <c r="X352">
        <v>97.23</v>
      </c>
      <c r="Y352" s="67">
        <v>142767.44</v>
      </c>
      <c r="Z352">
        <v>0.87180000000000002</v>
      </c>
      <c r="AA352">
        <v>9.9500000000000005E-2</v>
      </c>
      <c r="AB352">
        <v>2.87E-2</v>
      </c>
      <c r="AC352">
        <v>0.12820000000000001</v>
      </c>
      <c r="AD352">
        <v>142.77000000000001</v>
      </c>
      <c r="AE352" s="67">
        <v>4216.04</v>
      </c>
      <c r="AF352">
        <v>550.66999999999996</v>
      </c>
      <c r="AG352" s="67">
        <v>144023.93</v>
      </c>
      <c r="AH352">
        <v>390</v>
      </c>
      <c r="AI352" s="67">
        <v>36318</v>
      </c>
      <c r="AJ352" s="67">
        <v>52891.9</v>
      </c>
      <c r="AK352">
        <v>37.75</v>
      </c>
      <c r="AL352">
        <v>29.2</v>
      </c>
      <c r="AM352">
        <v>30.03</v>
      </c>
      <c r="AN352">
        <v>4.5</v>
      </c>
      <c r="AO352" s="67">
        <v>1883.95</v>
      </c>
      <c r="AP352">
        <v>1.4258999999999999</v>
      </c>
      <c r="AQ352" s="67">
        <v>1657.79</v>
      </c>
      <c r="AR352" s="67">
        <v>1941.44</v>
      </c>
      <c r="AS352" s="67">
        <v>5797.06</v>
      </c>
      <c r="AT352">
        <v>412.6</v>
      </c>
      <c r="AU352">
        <v>549.84</v>
      </c>
      <c r="AV352" s="67">
        <v>10358.67</v>
      </c>
      <c r="AW352" s="67">
        <v>3877.82</v>
      </c>
      <c r="AX352">
        <v>0.35589999999999999</v>
      </c>
      <c r="AY352" s="67">
        <v>4946.03</v>
      </c>
      <c r="AZ352">
        <v>0.45390000000000003</v>
      </c>
      <c r="BA352" s="67">
        <v>1392.04</v>
      </c>
      <c r="BB352">
        <v>0.12770000000000001</v>
      </c>
      <c r="BC352">
        <v>681.38</v>
      </c>
      <c r="BD352">
        <v>6.25E-2</v>
      </c>
      <c r="BE352" s="67">
        <v>10897.26</v>
      </c>
      <c r="BF352" s="67">
        <v>3537.7</v>
      </c>
      <c r="BG352">
        <v>0.70550000000000002</v>
      </c>
      <c r="BH352">
        <v>0.54410000000000003</v>
      </c>
      <c r="BI352">
        <v>0.1797</v>
      </c>
      <c r="BJ352">
        <v>0.1913</v>
      </c>
      <c r="BK352">
        <v>7.1300000000000002E-2</v>
      </c>
      <c r="BL352">
        <v>1.3599999999999999E-2</v>
      </c>
    </row>
    <row r="353" spans="1:64" x14ac:dyDescent="0.25">
      <c r="A353" t="s">
        <v>369</v>
      </c>
      <c r="B353">
        <v>45526</v>
      </c>
      <c r="C353">
        <v>46</v>
      </c>
      <c r="D353">
        <v>21.94</v>
      </c>
      <c r="E353" s="67">
        <v>1009.21</v>
      </c>
      <c r="F353">
        <v>975.67</v>
      </c>
      <c r="G353">
        <v>1.52E-2</v>
      </c>
      <c r="H353">
        <v>0</v>
      </c>
      <c r="I353">
        <v>2E-3</v>
      </c>
      <c r="J353">
        <v>1E-3</v>
      </c>
      <c r="K353">
        <v>2.4199999999999999E-2</v>
      </c>
      <c r="L353">
        <v>0.94610000000000005</v>
      </c>
      <c r="M353">
        <v>1.1299999999999999E-2</v>
      </c>
      <c r="N353">
        <v>0.53890000000000005</v>
      </c>
      <c r="O353">
        <v>1.4E-3</v>
      </c>
      <c r="P353">
        <v>0.17130000000000001</v>
      </c>
      <c r="Q353" s="67">
        <v>40905.599999999999</v>
      </c>
      <c r="R353">
        <v>0.39710000000000001</v>
      </c>
      <c r="S353">
        <v>0.13239999999999999</v>
      </c>
      <c r="T353">
        <v>0.47060000000000002</v>
      </c>
      <c r="U353">
        <v>17.38</v>
      </c>
      <c r="V353">
        <v>8.1</v>
      </c>
      <c r="W353" s="67">
        <v>67812.570000000007</v>
      </c>
      <c r="X353">
        <v>120.66</v>
      </c>
      <c r="Y353" s="67">
        <v>83892.65</v>
      </c>
      <c r="Z353">
        <v>0.77810000000000001</v>
      </c>
      <c r="AA353">
        <v>0.2</v>
      </c>
      <c r="AB353">
        <v>2.1899999999999999E-2</v>
      </c>
      <c r="AC353">
        <v>0.22189999999999999</v>
      </c>
      <c r="AD353">
        <v>83.89</v>
      </c>
      <c r="AE353" s="67">
        <v>2151.75</v>
      </c>
      <c r="AF353">
        <v>344.31</v>
      </c>
      <c r="AG353" s="67">
        <v>82656.45</v>
      </c>
      <c r="AH353">
        <v>76</v>
      </c>
      <c r="AI353" s="67">
        <v>27054</v>
      </c>
      <c r="AJ353" s="67">
        <v>38163.49</v>
      </c>
      <c r="AK353">
        <v>56.05</v>
      </c>
      <c r="AL353">
        <v>23.33</v>
      </c>
      <c r="AM353">
        <v>31.34</v>
      </c>
      <c r="AN353">
        <v>4</v>
      </c>
      <c r="AO353" s="67">
        <v>1107.27</v>
      </c>
      <c r="AP353">
        <v>1.4218999999999999</v>
      </c>
      <c r="AQ353" s="67">
        <v>1224.8699999999999</v>
      </c>
      <c r="AR353" s="67">
        <v>2081.5</v>
      </c>
      <c r="AS353" s="67">
        <v>5229.51</v>
      </c>
      <c r="AT353">
        <v>589.1</v>
      </c>
      <c r="AU353">
        <v>326.64999999999998</v>
      </c>
      <c r="AV353" s="67">
        <v>9451.67</v>
      </c>
      <c r="AW353" s="67">
        <v>5591.08</v>
      </c>
      <c r="AX353">
        <v>0.55559999999999998</v>
      </c>
      <c r="AY353" s="67">
        <v>2772.55</v>
      </c>
      <c r="AZ353">
        <v>0.27550000000000002</v>
      </c>
      <c r="BA353">
        <v>932.3</v>
      </c>
      <c r="BB353">
        <v>9.2700000000000005E-2</v>
      </c>
      <c r="BC353">
        <v>766.54</v>
      </c>
      <c r="BD353">
        <v>7.6200000000000004E-2</v>
      </c>
      <c r="BE353" s="67">
        <v>10062.469999999999</v>
      </c>
      <c r="BF353" s="67">
        <v>5039.4799999999996</v>
      </c>
      <c r="BG353">
        <v>2.0992000000000002</v>
      </c>
      <c r="BH353">
        <v>0.53720000000000001</v>
      </c>
      <c r="BI353">
        <v>0.2112</v>
      </c>
      <c r="BJ353">
        <v>0.20300000000000001</v>
      </c>
      <c r="BK353">
        <v>3.5000000000000003E-2</v>
      </c>
      <c r="BL353">
        <v>1.3599999999999999E-2</v>
      </c>
    </row>
    <row r="354" spans="1:64" x14ac:dyDescent="0.25">
      <c r="A354" t="s">
        <v>370</v>
      </c>
      <c r="B354">
        <v>48777</v>
      </c>
      <c r="C354">
        <v>387</v>
      </c>
      <c r="D354">
        <v>5.54</v>
      </c>
      <c r="E354" s="67">
        <v>2143.4</v>
      </c>
      <c r="F354" s="67">
        <v>1901.24</v>
      </c>
      <c r="G354">
        <v>0</v>
      </c>
      <c r="H354">
        <v>1E-3</v>
      </c>
      <c r="I354">
        <v>3.4200000000000001E-2</v>
      </c>
      <c r="J354">
        <v>2.3999999999999998E-3</v>
      </c>
      <c r="K354">
        <v>2.5999999999999999E-3</v>
      </c>
      <c r="L354">
        <v>0.89810000000000001</v>
      </c>
      <c r="M354">
        <v>6.1600000000000002E-2</v>
      </c>
      <c r="N354">
        <v>0.59940000000000004</v>
      </c>
      <c r="O354">
        <v>0</v>
      </c>
      <c r="P354">
        <v>0.1489</v>
      </c>
      <c r="Q354" s="67">
        <v>45558.09</v>
      </c>
      <c r="R354">
        <v>0.1447</v>
      </c>
      <c r="S354">
        <v>0.1908</v>
      </c>
      <c r="T354">
        <v>0.66449999999999998</v>
      </c>
      <c r="U354">
        <v>16.53</v>
      </c>
      <c r="V354">
        <v>13.71</v>
      </c>
      <c r="W354" s="67">
        <v>75025.31</v>
      </c>
      <c r="X354">
        <v>155.81</v>
      </c>
      <c r="Y354" s="67">
        <v>107950.31</v>
      </c>
      <c r="Z354">
        <v>0.82530000000000003</v>
      </c>
      <c r="AA354">
        <v>7.4300000000000005E-2</v>
      </c>
      <c r="AB354">
        <v>0.1003</v>
      </c>
      <c r="AC354">
        <v>0.17469999999999999</v>
      </c>
      <c r="AD354">
        <v>107.95</v>
      </c>
      <c r="AE354" s="67">
        <v>2331.9499999999998</v>
      </c>
      <c r="AF354">
        <v>357.96</v>
      </c>
      <c r="AG354" s="67">
        <v>90413.52</v>
      </c>
      <c r="AH354">
        <v>109</v>
      </c>
      <c r="AI354" s="67">
        <v>27199</v>
      </c>
      <c r="AJ354" s="67">
        <v>38684.839999999997</v>
      </c>
      <c r="AK354">
        <v>32.5</v>
      </c>
      <c r="AL354">
        <v>20</v>
      </c>
      <c r="AM354">
        <v>24.68</v>
      </c>
      <c r="AN354">
        <v>4.3</v>
      </c>
      <c r="AO354">
        <v>0</v>
      </c>
      <c r="AP354">
        <v>0.94350000000000001</v>
      </c>
      <c r="AQ354" s="67">
        <v>1509.13</v>
      </c>
      <c r="AR354" s="67">
        <v>2605.41</v>
      </c>
      <c r="AS354" s="67">
        <v>6564.76</v>
      </c>
      <c r="AT354">
        <v>346.49</v>
      </c>
      <c r="AU354">
        <v>190.1</v>
      </c>
      <c r="AV354" s="67">
        <v>11215.88</v>
      </c>
      <c r="AW354" s="67">
        <v>6872.83</v>
      </c>
      <c r="AX354">
        <v>0.64580000000000004</v>
      </c>
      <c r="AY354" s="67">
        <v>1912.62</v>
      </c>
      <c r="AZ354">
        <v>0.1797</v>
      </c>
      <c r="BA354">
        <v>399.69</v>
      </c>
      <c r="BB354">
        <v>3.7600000000000001E-2</v>
      </c>
      <c r="BC354" s="67">
        <v>1457.05</v>
      </c>
      <c r="BD354">
        <v>0.13689999999999999</v>
      </c>
      <c r="BE354" s="67">
        <v>10642.19</v>
      </c>
      <c r="BF354" s="67">
        <v>6060.02</v>
      </c>
      <c r="BG354">
        <v>2.8771</v>
      </c>
      <c r="BH354">
        <v>0.49220000000000003</v>
      </c>
      <c r="BI354">
        <v>0.2253</v>
      </c>
      <c r="BJ354">
        <v>0.18509999999999999</v>
      </c>
      <c r="BK354">
        <v>7.2599999999999998E-2</v>
      </c>
      <c r="BL354">
        <v>2.47E-2</v>
      </c>
    </row>
    <row r="355" spans="1:64" x14ac:dyDescent="0.25">
      <c r="A355" t="s">
        <v>371</v>
      </c>
      <c r="B355">
        <v>45534</v>
      </c>
      <c r="C355">
        <v>77</v>
      </c>
      <c r="D355">
        <v>17.329999999999998</v>
      </c>
      <c r="E355" s="67">
        <v>1334.39</v>
      </c>
      <c r="F355" s="67">
        <v>1277.24</v>
      </c>
      <c r="G355">
        <v>3.8999999999999998E-3</v>
      </c>
      <c r="H355">
        <v>0</v>
      </c>
      <c r="I355">
        <v>3.3999999999999998E-3</v>
      </c>
      <c r="J355">
        <v>0</v>
      </c>
      <c r="K355">
        <v>3.3500000000000002E-2</v>
      </c>
      <c r="L355">
        <v>0.9294</v>
      </c>
      <c r="M355">
        <v>2.9899999999999999E-2</v>
      </c>
      <c r="N355">
        <v>0.4612</v>
      </c>
      <c r="O355">
        <v>6.3E-3</v>
      </c>
      <c r="P355">
        <v>0.16439999999999999</v>
      </c>
      <c r="Q355" s="67">
        <v>48930.98</v>
      </c>
      <c r="R355">
        <v>0.17280000000000001</v>
      </c>
      <c r="S355">
        <v>0.22220000000000001</v>
      </c>
      <c r="T355">
        <v>0.60489999999999999</v>
      </c>
      <c r="U355">
        <v>16.829999999999998</v>
      </c>
      <c r="V355">
        <v>11.2</v>
      </c>
      <c r="W355" s="67">
        <v>66626.570000000007</v>
      </c>
      <c r="X355">
        <v>116.53</v>
      </c>
      <c r="Y355" s="67">
        <v>114206.46</v>
      </c>
      <c r="Z355">
        <v>0.84389999999999998</v>
      </c>
      <c r="AA355">
        <v>0.11509999999999999</v>
      </c>
      <c r="AB355">
        <v>4.1000000000000002E-2</v>
      </c>
      <c r="AC355">
        <v>0.15609999999999999</v>
      </c>
      <c r="AD355">
        <v>114.21</v>
      </c>
      <c r="AE355" s="67">
        <v>2687.41</v>
      </c>
      <c r="AF355">
        <v>373.3</v>
      </c>
      <c r="AG355" s="67">
        <v>113788.48</v>
      </c>
      <c r="AH355">
        <v>232</v>
      </c>
      <c r="AI355" s="67">
        <v>29943</v>
      </c>
      <c r="AJ355" s="67">
        <v>42996.98</v>
      </c>
      <c r="AK355">
        <v>42.8</v>
      </c>
      <c r="AL355">
        <v>22.3</v>
      </c>
      <c r="AM355">
        <v>25.71</v>
      </c>
      <c r="AN355">
        <v>4</v>
      </c>
      <c r="AO355">
        <v>800.77</v>
      </c>
      <c r="AP355">
        <v>1.3751</v>
      </c>
      <c r="AQ355" s="67">
        <v>1829.59</v>
      </c>
      <c r="AR355" s="67">
        <v>2020.21</v>
      </c>
      <c r="AS355" s="67">
        <v>5227.1400000000003</v>
      </c>
      <c r="AT355">
        <v>396.53</v>
      </c>
      <c r="AU355">
        <v>165.69</v>
      </c>
      <c r="AV355" s="67">
        <v>9639.17</v>
      </c>
      <c r="AW355" s="67">
        <v>4928.3500000000004</v>
      </c>
      <c r="AX355">
        <v>0.53890000000000005</v>
      </c>
      <c r="AY355" s="67">
        <v>2791.01</v>
      </c>
      <c r="AZ355">
        <v>0.30520000000000003</v>
      </c>
      <c r="BA355">
        <v>853.06</v>
      </c>
      <c r="BB355">
        <v>9.3299999999999994E-2</v>
      </c>
      <c r="BC355">
        <v>572.94000000000005</v>
      </c>
      <c r="BD355">
        <v>6.2600000000000003E-2</v>
      </c>
      <c r="BE355" s="67">
        <v>9145.3700000000008</v>
      </c>
      <c r="BF355" s="67">
        <v>3948.59</v>
      </c>
      <c r="BG355">
        <v>1.4765999999999999</v>
      </c>
      <c r="BH355">
        <v>0.50670000000000004</v>
      </c>
      <c r="BI355">
        <v>0.18459999999999999</v>
      </c>
      <c r="BJ355">
        <v>0.25979999999999998</v>
      </c>
      <c r="BK355">
        <v>3.4799999999999998E-2</v>
      </c>
      <c r="BL355">
        <v>1.41E-2</v>
      </c>
    </row>
    <row r="356" spans="1:64" x14ac:dyDescent="0.25">
      <c r="A356" t="s">
        <v>372</v>
      </c>
      <c r="B356">
        <v>44412</v>
      </c>
      <c r="C356">
        <v>8</v>
      </c>
      <c r="D356">
        <v>499.38</v>
      </c>
      <c r="E356" s="67">
        <v>3995.07</v>
      </c>
      <c r="F356" s="67">
        <v>3313.18</v>
      </c>
      <c r="G356">
        <v>6.8999999999999999E-3</v>
      </c>
      <c r="H356">
        <v>1.1000000000000001E-3</v>
      </c>
      <c r="I356">
        <v>0.70130000000000003</v>
      </c>
      <c r="J356">
        <v>1.2999999999999999E-3</v>
      </c>
      <c r="K356">
        <v>3.2500000000000001E-2</v>
      </c>
      <c r="L356">
        <v>0.17929999999999999</v>
      </c>
      <c r="M356">
        <v>7.7600000000000002E-2</v>
      </c>
      <c r="N356">
        <v>0.85389999999999999</v>
      </c>
      <c r="O356">
        <v>1.95E-2</v>
      </c>
      <c r="P356">
        <v>0.21099999999999999</v>
      </c>
      <c r="Q356" s="67">
        <v>53800.23</v>
      </c>
      <c r="R356">
        <v>0.2329</v>
      </c>
      <c r="S356">
        <v>0.2009</v>
      </c>
      <c r="T356">
        <v>0.56620000000000004</v>
      </c>
      <c r="U356">
        <v>16.73</v>
      </c>
      <c r="V356">
        <v>18.940000000000001</v>
      </c>
      <c r="W356" s="67">
        <v>94672.4</v>
      </c>
      <c r="X356">
        <v>203.67</v>
      </c>
      <c r="Y356" s="67">
        <v>78514.8</v>
      </c>
      <c r="Z356">
        <v>0.80089999999999995</v>
      </c>
      <c r="AA356">
        <v>0.15629999999999999</v>
      </c>
      <c r="AB356">
        <v>4.2700000000000002E-2</v>
      </c>
      <c r="AC356">
        <v>0.1991</v>
      </c>
      <c r="AD356">
        <v>78.510000000000005</v>
      </c>
      <c r="AE356" s="67">
        <v>3486.02</v>
      </c>
      <c r="AF356">
        <v>510.54</v>
      </c>
      <c r="AG356" s="67">
        <v>87132.58</v>
      </c>
      <c r="AH356">
        <v>95</v>
      </c>
      <c r="AI356" s="67">
        <v>29031</v>
      </c>
      <c r="AJ356" s="67">
        <v>40385.56</v>
      </c>
      <c r="AK356">
        <v>71.27</v>
      </c>
      <c r="AL356">
        <v>42.58</v>
      </c>
      <c r="AM356">
        <v>46.35</v>
      </c>
      <c r="AN356">
        <v>4.5599999999999996</v>
      </c>
      <c r="AO356">
        <v>0</v>
      </c>
      <c r="AP356">
        <v>1.2313000000000001</v>
      </c>
      <c r="AQ356" s="67">
        <v>1209.2</v>
      </c>
      <c r="AR356" s="67">
        <v>2238.77</v>
      </c>
      <c r="AS356" s="67">
        <v>5504.79</v>
      </c>
      <c r="AT356">
        <v>839.76</v>
      </c>
      <c r="AU356">
        <v>514.4</v>
      </c>
      <c r="AV356" s="67">
        <v>10306.92</v>
      </c>
      <c r="AW356" s="67">
        <v>6116.54</v>
      </c>
      <c r="AX356">
        <v>0.55610000000000004</v>
      </c>
      <c r="AY356" s="67">
        <v>2916.95</v>
      </c>
      <c r="AZ356">
        <v>0.26519999999999999</v>
      </c>
      <c r="BA356">
        <v>318.24</v>
      </c>
      <c r="BB356">
        <v>2.8899999999999999E-2</v>
      </c>
      <c r="BC356" s="67">
        <v>1646.75</v>
      </c>
      <c r="BD356">
        <v>0.1497</v>
      </c>
      <c r="BE356" s="67">
        <v>10998.47</v>
      </c>
      <c r="BF356" s="67">
        <v>4465.8900000000003</v>
      </c>
      <c r="BG356">
        <v>1.7932999999999999</v>
      </c>
      <c r="BH356">
        <v>0.42480000000000001</v>
      </c>
      <c r="BI356">
        <v>0.1487</v>
      </c>
      <c r="BJ356">
        <v>0.38479999999999998</v>
      </c>
      <c r="BK356">
        <v>3.0099999999999998E-2</v>
      </c>
      <c r="BL356">
        <v>1.17E-2</v>
      </c>
    </row>
    <row r="357" spans="1:64" x14ac:dyDescent="0.25">
      <c r="A357" t="s">
        <v>373</v>
      </c>
      <c r="B357">
        <v>44420</v>
      </c>
      <c r="C357">
        <v>147</v>
      </c>
      <c r="D357">
        <v>27.6</v>
      </c>
      <c r="E357" s="67">
        <v>4056.95</v>
      </c>
      <c r="F357" s="67">
        <v>3804.87</v>
      </c>
      <c r="G357">
        <v>6.3E-3</v>
      </c>
      <c r="H357">
        <v>8.0000000000000004E-4</v>
      </c>
      <c r="I357">
        <v>1.0699999999999999E-2</v>
      </c>
      <c r="J357">
        <v>3.0999999999999999E-3</v>
      </c>
      <c r="K357">
        <v>3.3700000000000001E-2</v>
      </c>
      <c r="L357">
        <v>0.90369999999999995</v>
      </c>
      <c r="M357">
        <v>4.1700000000000001E-2</v>
      </c>
      <c r="N357">
        <v>0.54949999999999999</v>
      </c>
      <c r="O357">
        <v>9.4999999999999998E-3</v>
      </c>
      <c r="P357">
        <v>0.18920000000000001</v>
      </c>
      <c r="Q357" s="67">
        <v>56108.34</v>
      </c>
      <c r="R357">
        <v>0.1691</v>
      </c>
      <c r="S357">
        <v>0.21940000000000001</v>
      </c>
      <c r="T357">
        <v>0.61150000000000004</v>
      </c>
      <c r="U357">
        <v>17.72</v>
      </c>
      <c r="V357">
        <v>25.5</v>
      </c>
      <c r="W357" s="67">
        <v>77773.45</v>
      </c>
      <c r="X357">
        <v>152.5</v>
      </c>
      <c r="Y357" s="67">
        <v>133012.39000000001</v>
      </c>
      <c r="Z357">
        <v>0.77580000000000005</v>
      </c>
      <c r="AA357">
        <v>0.1734</v>
      </c>
      <c r="AB357">
        <v>5.0900000000000001E-2</v>
      </c>
      <c r="AC357">
        <v>0.22420000000000001</v>
      </c>
      <c r="AD357">
        <v>133.01</v>
      </c>
      <c r="AE357" s="67">
        <v>4732.38</v>
      </c>
      <c r="AF357">
        <v>533.91999999999996</v>
      </c>
      <c r="AG357" s="67">
        <v>135499.79999999999</v>
      </c>
      <c r="AH357">
        <v>348</v>
      </c>
      <c r="AI357" s="67">
        <v>30065</v>
      </c>
      <c r="AJ357" s="67">
        <v>53218.09</v>
      </c>
      <c r="AK357">
        <v>42.29</v>
      </c>
      <c r="AL357">
        <v>34.880000000000003</v>
      </c>
      <c r="AM357">
        <v>36.72</v>
      </c>
      <c r="AN357">
        <v>3.4</v>
      </c>
      <c r="AO357">
        <v>0</v>
      </c>
      <c r="AP357">
        <v>0.88439999999999996</v>
      </c>
      <c r="AQ357" s="67">
        <v>1486.17</v>
      </c>
      <c r="AR357" s="67">
        <v>1508.77</v>
      </c>
      <c r="AS357" s="67">
        <v>5469.5</v>
      </c>
      <c r="AT357">
        <v>619.62</v>
      </c>
      <c r="AU357">
        <v>293.27999999999997</v>
      </c>
      <c r="AV357" s="67">
        <v>9377.35</v>
      </c>
      <c r="AW357" s="67">
        <v>3986.16</v>
      </c>
      <c r="AX357">
        <v>0.4662</v>
      </c>
      <c r="AY357" s="67">
        <v>3356.04</v>
      </c>
      <c r="AZ357">
        <v>0.39250000000000002</v>
      </c>
      <c r="BA357">
        <v>576.94000000000005</v>
      </c>
      <c r="BB357">
        <v>6.7500000000000004E-2</v>
      </c>
      <c r="BC357">
        <v>630.63</v>
      </c>
      <c r="BD357">
        <v>7.3800000000000004E-2</v>
      </c>
      <c r="BE357" s="67">
        <v>8549.77</v>
      </c>
      <c r="BF357" s="67">
        <v>2764.4</v>
      </c>
      <c r="BG357">
        <v>0.5413</v>
      </c>
      <c r="BH357">
        <v>0.56359999999999999</v>
      </c>
      <c r="BI357">
        <v>0.19259999999999999</v>
      </c>
      <c r="BJ357">
        <v>0.15290000000000001</v>
      </c>
      <c r="BK357">
        <v>2.1299999999999999E-2</v>
      </c>
      <c r="BL357">
        <v>6.9599999999999995E-2</v>
      </c>
    </row>
    <row r="358" spans="1:64" x14ac:dyDescent="0.25">
      <c r="A358" t="s">
        <v>374</v>
      </c>
      <c r="B358">
        <v>44438</v>
      </c>
      <c r="C358">
        <v>131</v>
      </c>
      <c r="D358">
        <v>16.989999999999998</v>
      </c>
      <c r="E358" s="67">
        <v>2225.04</v>
      </c>
      <c r="F358" s="67">
        <v>2068.29</v>
      </c>
      <c r="G358">
        <v>7.1999999999999998E-3</v>
      </c>
      <c r="H358">
        <v>0</v>
      </c>
      <c r="I358">
        <v>9.4000000000000004E-3</v>
      </c>
      <c r="J358">
        <v>1E-3</v>
      </c>
      <c r="K358">
        <v>9.9900000000000003E-2</v>
      </c>
      <c r="L358">
        <v>0.85950000000000004</v>
      </c>
      <c r="M358">
        <v>2.3E-2</v>
      </c>
      <c r="N358">
        <v>0.41570000000000001</v>
      </c>
      <c r="O358">
        <v>9.5999999999999992E-3</v>
      </c>
      <c r="P358">
        <v>0.16389999999999999</v>
      </c>
      <c r="Q358" s="67">
        <v>50155.78</v>
      </c>
      <c r="R358">
        <v>0.39860000000000001</v>
      </c>
      <c r="S358">
        <v>0.18840000000000001</v>
      </c>
      <c r="T358">
        <v>0.41299999999999998</v>
      </c>
      <c r="U358">
        <v>18.920000000000002</v>
      </c>
      <c r="V358">
        <v>19</v>
      </c>
      <c r="W358" s="67">
        <v>50924.31</v>
      </c>
      <c r="X358">
        <v>112.51</v>
      </c>
      <c r="Y358" s="67">
        <v>128386.49</v>
      </c>
      <c r="Z358">
        <v>0.83399999999999996</v>
      </c>
      <c r="AA358">
        <v>0.14879999999999999</v>
      </c>
      <c r="AB358">
        <v>1.72E-2</v>
      </c>
      <c r="AC358">
        <v>0.16600000000000001</v>
      </c>
      <c r="AD358">
        <v>128.38999999999999</v>
      </c>
      <c r="AE358" s="67">
        <v>4414.3100000000004</v>
      </c>
      <c r="AF358">
        <v>588.01</v>
      </c>
      <c r="AG358" s="67">
        <v>130153.83</v>
      </c>
      <c r="AH358">
        <v>320</v>
      </c>
      <c r="AI358" s="67">
        <v>31716</v>
      </c>
      <c r="AJ358" s="67">
        <v>49825.26</v>
      </c>
      <c r="AK358">
        <v>54.5</v>
      </c>
      <c r="AL358">
        <v>31.64</v>
      </c>
      <c r="AM358">
        <v>47.41</v>
      </c>
      <c r="AN358">
        <v>3.3</v>
      </c>
      <c r="AO358">
        <v>0</v>
      </c>
      <c r="AP358">
        <v>0.85950000000000004</v>
      </c>
      <c r="AQ358" s="67">
        <v>1132.22</v>
      </c>
      <c r="AR358" s="67">
        <v>1719.05</v>
      </c>
      <c r="AS358" s="67">
        <v>6254.94</v>
      </c>
      <c r="AT358">
        <v>541.91999999999996</v>
      </c>
      <c r="AU358">
        <v>359.19</v>
      </c>
      <c r="AV358" s="67">
        <v>10007.31</v>
      </c>
      <c r="AW358" s="67">
        <v>5207.1400000000003</v>
      </c>
      <c r="AX358">
        <v>0.50960000000000005</v>
      </c>
      <c r="AY358" s="67">
        <v>3496.82</v>
      </c>
      <c r="AZ358">
        <v>0.3422</v>
      </c>
      <c r="BA358">
        <v>772.88</v>
      </c>
      <c r="BB358">
        <v>7.5600000000000001E-2</v>
      </c>
      <c r="BC358">
        <v>741.97</v>
      </c>
      <c r="BD358">
        <v>7.2599999999999998E-2</v>
      </c>
      <c r="BE358" s="67">
        <v>10218.81</v>
      </c>
      <c r="BF358" s="67">
        <v>2999.19</v>
      </c>
      <c r="BG358">
        <v>0.68269999999999997</v>
      </c>
      <c r="BH358">
        <v>0.53839999999999999</v>
      </c>
      <c r="BI358">
        <v>0.20469999999999999</v>
      </c>
      <c r="BJ358">
        <v>0.2029</v>
      </c>
      <c r="BK358">
        <v>3.3099999999999997E-2</v>
      </c>
      <c r="BL358">
        <v>2.1000000000000001E-2</v>
      </c>
    </row>
    <row r="359" spans="1:64" x14ac:dyDescent="0.25">
      <c r="A359" t="s">
        <v>375</v>
      </c>
      <c r="B359">
        <v>49270</v>
      </c>
      <c r="C359">
        <v>112</v>
      </c>
      <c r="D359">
        <v>9.8800000000000008</v>
      </c>
      <c r="E359" s="67">
        <v>1106.72</v>
      </c>
      <c r="F359" s="67">
        <v>1083.2</v>
      </c>
      <c r="G359">
        <v>3.7000000000000002E-3</v>
      </c>
      <c r="H359">
        <v>0</v>
      </c>
      <c r="I359">
        <v>6.0000000000000001E-3</v>
      </c>
      <c r="J359">
        <v>1.8E-3</v>
      </c>
      <c r="K359">
        <v>9.5999999999999992E-3</v>
      </c>
      <c r="L359">
        <v>0.96240000000000003</v>
      </c>
      <c r="M359">
        <v>1.6500000000000001E-2</v>
      </c>
      <c r="N359">
        <v>0.48849999999999999</v>
      </c>
      <c r="O359">
        <v>8.9999999999999998E-4</v>
      </c>
      <c r="P359">
        <v>0.1043</v>
      </c>
      <c r="Q359" s="67">
        <v>44102.2</v>
      </c>
      <c r="R359">
        <v>0.31030000000000002</v>
      </c>
      <c r="S359">
        <v>0.25290000000000001</v>
      </c>
      <c r="T359">
        <v>0.43680000000000002</v>
      </c>
      <c r="U359">
        <v>14.16</v>
      </c>
      <c r="V359">
        <v>5.68</v>
      </c>
      <c r="W359" s="67">
        <v>81562.5</v>
      </c>
      <c r="X359">
        <v>186.99</v>
      </c>
      <c r="Y359" s="67">
        <v>119513.15</v>
      </c>
      <c r="Z359">
        <v>0.85929999999999995</v>
      </c>
      <c r="AA359">
        <v>8.3599999999999994E-2</v>
      </c>
      <c r="AB359">
        <v>5.7099999999999998E-2</v>
      </c>
      <c r="AC359">
        <v>0.14069999999999999</v>
      </c>
      <c r="AD359">
        <v>119.51</v>
      </c>
      <c r="AE359" s="67">
        <v>2749.16</v>
      </c>
      <c r="AF359">
        <v>361.13</v>
      </c>
      <c r="AG359" s="67">
        <v>113948.19</v>
      </c>
      <c r="AH359">
        <v>234</v>
      </c>
      <c r="AI359" s="67">
        <v>29699</v>
      </c>
      <c r="AJ359" s="67">
        <v>41295.040000000001</v>
      </c>
      <c r="AK359">
        <v>30.08</v>
      </c>
      <c r="AL359">
        <v>22.45</v>
      </c>
      <c r="AM359">
        <v>23.81</v>
      </c>
      <c r="AN359">
        <v>5</v>
      </c>
      <c r="AO359" s="67">
        <v>2137.4899999999998</v>
      </c>
      <c r="AP359">
        <v>2.1720000000000002</v>
      </c>
      <c r="AQ359" s="67">
        <v>1377.17</v>
      </c>
      <c r="AR359" s="67">
        <v>2486.04</v>
      </c>
      <c r="AS359" s="67">
        <v>5313.16</v>
      </c>
      <c r="AT359">
        <v>398.22</v>
      </c>
      <c r="AU359">
        <v>418.83</v>
      </c>
      <c r="AV359" s="67">
        <v>9993.4500000000007</v>
      </c>
      <c r="AW359" s="67">
        <v>5077.76</v>
      </c>
      <c r="AX359">
        <v>0.47299999999999998</v>
      </c>
      <c r="AY359" s="67">
        <v>3992.24</v>
      </c>
      <c r="AZ359">
        <v>0.37190000000000001</v>
      </c>
      <c r="BA359">
        <v>905.38</v>
      </c>
      <c r="BB359">
        <v>8.43E-2</v>
      </c>
      <c r="BC359">
        <v>760.21</v>
      </c>
      <c r="BD359">
        <v>7.0800000000000002E-2</v>
      </c>
      <c r="BE359" s="67">
        <v>10735.59</v>
      </c>
      <c r="BF359" s="67">
        <v>3731.58</v>
      </c>
      <c r="BG359">
        <v>1.4093</v>
      </c>
      <c r="BH359">
        <v>0.50519999999999998</v>
      </c>
      <c r="BI359">
        <v>0.19769999999999999</v>
      </c>
      <c r="BJ359">
        <v>0.21809999999999999</v>
      </c>
      <c r="BK359">
        <v>4.48E-2</v>
      </c>
      <c r="BL359">
        <v>3.4200000000000001E-2</v>
      </c>
    </row>
    <row r="360" spans="1:64" x14ac:dyDescent="0.25">
      <c r="A360" t="s">
        <v>376</v>
      </c>
      <c r="B360">
        <v>44446</v>
      </c>
      <c r="C360">
        <v>76</v>
      </c>
      <c r="D360">
        <v>16.11</v>
      </c>
      <c r="E360" s="67">
        <v>1224.25</v>
      </c>
      <c r="F360" s="67">
        <v>1201</v>
      </c>
      <c r="G360">
        <v>1.6000000000000001E-3</v>
      </c>
      <c r="H360">
        <v>1E-4</v>
      </c>
      <c r="I360">
        <v>6.4999999999999997E-3</v>
      </c>
      <c r="J360">
        <v>8.0000000000000004E-4</v>
      </c>
      <c r="K360">
        <v>6.7000000000000002E-3</v>
      </c>
      <c r="L360">
        <v>0.96289999999999998</v>
      </c>
      <c r="M360">
        <v>2.1399999999999999E-2</v>
      </c>
      <c r="N360">
        <v>0.65200000000000002</v>
      </c>
      <c r="O360">
        <v>1E-4</v>
      </c>
      <c r="P360">
        <v>0.19900000000000001</v>
      </c>
      <c r="Q360" s="67">
        <v>47224.2</v>
      </c>
      <c r="R360">
        <v>0.26440000000000002</v>
      </c>
      <c r="S360">
        <v>0.22989999999999999</v>
      </c>
      <c r="T360">
        <v>0.50570000000000004</v>
      </c>
      <c r="U360">
        <v>17.72</v>
      </c>
      <c r="V360">
        <v>11.3</v>
      </c>
      <c r="W360" s="67">
        <v>58927.43</v>
      </c>
      <c r="X360">
        <v>105.95</v>
      </c>
      <c r="Y360" s="67">
        <v>81828.070000000007</v>
      </c>
      <c r="Z360">
        <v>0.6603</v>
      </c>
      <c r="AA360">
        <v>0.19409999999999999</v>
      </c>
      <c r="AB360">
        <v>0.1457</v>
      </c>
      <c r="AC360">
        <v>0.3397</v>
      </c>
      <c r="AD360">
        <v>81.83</v>
      </c>
      <c r="AE360" s="67">
        <v>1939.73</v>
      </c>
      <c r="AF360">
        <v>239.18</v>
      </c>
      <c r="AG360" s="67">
        <v>72320.320000000007</v>
      </c>
      <c r="AH360">
        <v>47</v>
      </c>
      <c r="AI360" s="67">
        <v>23594</v>
      </c>
      <c r="AJ360" s="67">
        <v>33262.019999999997</v>
      </c>
      <c r="AK360">
        <v>31</v>
      </c>
      <c r="AL360">
        <v>22.35</v>
      </c>
      <c r="AM360">
        <v>22.85</v>
      </c>
      <c r="AN360">
        <v>3.7</v>
      </c>
      <c r="AO360">
        <v>0</v>
      </c>
      <c r="AP360">
        <v>0.89690000000000003</v>
      </c>
      <c r="AQ360" s="67">
        <v>1375.1</v>
      </c>
      <c r="AR360" s="67">
        <v>2291.0300000000002</v>
      </c>
      <c r="AS360" s="67">
        <v>6156.85</v>
      </c>
      <c r="AT360">
        <v>415.67</v>
      </c>
      <c r="AU360">
        <v>384.2</v>
      </c>
      <c r="AV360" s="67">
        <v>10622.89</v>
      </c>
      <c r="AW360" s="67">
        <v>6663.48</v>
      </c>
      <c r="AX360">
        <v>0.65349999999999997</v>
      </c>
      <c r="AY360" s="67">
        <v>1474.4</v>
      </c>
      <c r="AZ360">
        <v>0.14460000000000001</v>
      </c>
      <c r="BA360">
        <v>699.82</v>
      </c>
      <c r="BB360">
        <v>6.8599999999999994E-2</v>
      </c>
      <c r="BC360" s="67">
        <v>1358.58</v>
      </c>
      <c r="BD360">
        <v>0.13320000000000001</v>
      </c>
      <c r="BE360" s="67">
        <v>10196.280000000001</v>
      </c>
      <c r="BF360" s="67">
        <v>7532.38</v>
      </c>
      <c r="BG360">
        <v>4.6764999999999999</v>
      </c>
      <c r="BH360">
        <v>0.55920000000000003</v>
      </c>
      <c r="BI360">
        <v>0.24340000000000001</v>
      </c>
      <c r="BJ360">
        <v>0.1191</v>
      </c>
      <c r="BK360">
        <v>5.6000000000000001E-2</v>
      </c>
      <c r="BL360">
        <v>2.23E-2</v>
      </c>
    </row>
    <row r="361" spans="1:64" x14ac:dyDescent="0.25">
      <c r="A361" t="s">
        <v>377</v>
      </c>
      <c r="B361">
        <v>46995</v>
      </c>
      <c r="C361">
        <v>23</v>
      </c>
      <c r="D361">
        <v>201.6</v>
      </c>
      <c r="E361" s="67">
        <v>4636.71</v>
      </c>
      <c r="F361" s="67">
        <v>4609.13</v>
      </c>
      <c r="G361">
        <v>0.1148</v>
      </c>
      <c r="H361">
        <v>1.1000000000000001E-3</v>
      </c>
      <c r="I361">
        <v>6.9500000000000006E-2</v>
      </c>
      <c r="J361">
        <v>1.6999999999999999E-3</v>
      </c>
      <c r="K361">
        <v>3.0300000000000001E-2</v>
      </c>
      <c r="L361">
        <v>0.73860000000000003</v>
      </c>
      <c r="M361">
        <v>4.3900000000000002E-2</v>
      </c>
      <c r="N361">
        <v>7.7700000000000005E-2</v>
      </c>
      <c r="O361">
        <v>2.64E-2</v>
      </c>
      <c r="P361">
        <v>0.10829999999999999</v>
      </c>
      <c r="Q361" s="67">
        <v>67698.850000000006</v>
      </c>
      <c r="R361">
        <v>0.1173</v>
      </c>
      <c r="S361">
        <v>0.28989999999999999</v>
      </c>
      <c r="T361">
        <v>0.59279999999999999</v>
      </c>
      <c r="U361">
        <v>17.59</v>
      </c>
      <c r="V361">
        <v>29.6</v>
      </c>
      <c r="W361" s="67">
        <v>91924.12</v>
      </c>
      <c r="X361">
        <v>155.63999999999999</v>
      </c>
      <c r="Y361" s="67">
        <v>179389.03</v>
      </c>
      <c r="Z361">
        <v>0.82709999999999995</v>
      </c>
      <c r="AA361">
        <v>0.14560000000000001</v>
      </c>
      <c r="AB361">
        <v>2.7300000000000001E-2</v>
      </c>
      <c r="AC361">
        <v>0.1729</v>
      </c>
      <c r="AD361">
        <v>179.39</v>
      </c>
      <c r="AE361" s="67">
        <v>9520.9500000000007</v>
      </c>
      <c r="AF361" s="67">
        <v>1277.01</v>
      </c>
      <c r="AG361" s="67">
        <v>232011.9</v>
      </c>
      <c r="AH361">
        <v>564</v>
      </c>
      <c r="AI361" s="67">
        <v>75978</v>
      </c>
      <c r="AJ361" s="67">
        <v>245165.46</v>
      </c>
      <c r="AK361">
        <v>65.34</v>
      </c>
      <c r="AL361">
        <v>52.91</v>
      </c>
      <c r="AM361">
        <v>51.72</v>
      </c>
      <c r="AN361">
        <v>4.5</v>
      </c>
      <c r="AO361">
        <v>0</v>
      </c>
      <c r="AP361">
        <v>0.33560000000000001</v>
      </c>
      <c r="AQ361" s="67">
        <v>1630.45</v>
      </c>
      <c r="AR361" s="67">
        <v>2206.1799999999998</v>
      </c>
      <c r="AS361" s="67">
        <v>7046.93</v>
      </c>
      <c r="AT361" s="67">
        <v>1001.77</v>
      </c>
      <c r="AU361">
        <v>537.71</v>
      </c>
      <c r="AV361" s="67">
        <v>12423.03</v>
      </c>
      <c r="AW361" s="67">
        <v>1573.09</v>
      </c>
      <c r="AX361">
        <v>0.14080000000000001</v>
      </c>
      <c r="AY361" s="67">
        <v>8020.39</v>
      </c>
      <c r="AZ361">
        <v>0.71779999999999999</v>
      </c>
      <c r="BA361" s="67">
        <v>1343.67</v>
      </c>
      <c r="BB361">
        <v>0.1203</v>
      </c>
      <c r="BC361">
        <v>236.73</v>
      </c>
      <c r="BD361">
        <v>2.12E-2</v>
      </c>
      <c r="BE361" s="67">
        <v>11173.89</v>
      </c>
      <c r="BF361">
        <v>475.43</v>
      </c>
      <c r="BG361">
        <v>2.1999999999999999E-2</v>
      </c>
      <c r="BH361">
        <v>0.62129999999999996</v>
      </c>
      <c r="BI361">
        <v>0.22309999999999999</v>
      </c>
      <c r="BJ361">
        <v>0.10580000000000001</v>
      </c>
      <c r="BK361">
        <v>2.8899999999999999E-2</v>
      </c>
      <c r="BL361">
        <v>2.1000000000000001E-2</v>
      </c>
    </row>
    <row r="362" spans="1:64" x14ac:dyDescent="0.25">
      <c r="A362" t="s">
        <v>378</v>
      </c>
      <c r="B362">
        <v>44461</v>
      </c>
      <c r="C362">
        <v>1</v>
      </c>
      <c r="D362">
        <v>370.93</v>
      </c>
      <c r="E362">
        <v>370.93</v>
      </c>
      <c r="F362">
        <v>468.54</v>
      </c>
      <c r="G362">
        <v>0</v>
      </c>
      <c r="H362">
        <v>0</v>
      </c>
      <c r="I362">
        <v>1.18E-2</v>
      </c>
      <c r="J362">
        <v>2.0999999999999999E-3</v>
      </c>
      <c r="K362">
        <v>1.9599999999999999E-2</v>
      </c>
      <c r="L362">
        <v>0.92190000000000005</v>
      </c>
      <c r="M362">
        <v>4.4600000000000001E-2</v>
      </c>
      <c r="N362">
        <v>0.94230000000000003</v>
      </c>
      <c r="O362">
        <v>0</v>
      </c>
      <c r="P362">
        <v>0.2051</v>
      </c>
      <c r="Q362" s="67">
        <v>42394.559999999998</v>
      </c>
      <c r="R362">
        <v>0.28570000000000001</v>
      </c>
      <c r="S362">
        <v>0.28570000000000001</v>
      </c>
      <c r="T362">
        <v>0.42859999999999998</v>
      </c>
      <c r="U362">
        <v>12.8</v>
      </c>
      <c r="V362">
        <v>9.1999999999999993</v>
      </c>
      <c r="W362" s="67">
        <v>54778.11</v>
      </c>
      <c r="X362">
        <v>39.54</v>
      </c>
      <c r="Y362" s="67">
        <v>82354.080000000002</v>
      </c>
      <c r="Z362">
        <v>0.31090000000000001</v>
      </c>
      <c r="AA362">
        <v>0.51129999999999998</v>
      </c>
      <c r="AB362">
        <v>0.17780000000000001</v>
      </c>
      <c r="AC362">
        <v>0.68910000000000005</v>
      </c>
      <c r="AD362">
        <v>82.35</v>
      </c>
      <c r="AE362" s="67">
        <v>2603.62</v>
      </c>
      <c r="AF362">
        <v>184.06</v>
      </c>
      <c r="AG362" s="67">
        <v>50870.01</v>
      </c>
      <c r="AH362">
        <v>9</v>
      </c>
      <c r="AI362" s="67">
        <v>17388</v>
      </c>
      <c r="AJ362" s="67">
        <v>27295.88</v>
      </c>
      <c r="AK362">
        <v>38.21</v>
      </c>
      <c r="AL362">
        <v>22.4</v>
      </c>
      <c r="AM362">
        <v>34.92</v>
      </c>
      <c r="AN362">
        <v>3.72</v>
      </c>
      <c r="AO362">
        <v>0</v>
      </c>
      <c r="AP362">
        <v>0.84560000000000002</v>
      </c>
      <c r="AQ362" s="67">
        <v>1582.47</v>
      </c>
      <c r="AR362" s="67">
        <v>1995.73</v>
      </c>
      <c r="AS362" s="67">
        <v>5907.77</v>
      </c>
      <c r="AT362">
        <v>440.09</v>
      </c>
      <c r="AU362">
        <v>977.42</v>
      </c>
      <c r="AV362" s="67">
        <v>10903.52</v>
      </c>
      <c r="AW362" s="67">
        <v>3905.44</v>
      </c>
      <c r="AX362">
        <v>0.36759999999999998</v>
      </c>
      <c r="AY362" s="67">
        <v>1648.11</v>
      </c>
      <c r="AZ362">
        <v>0.15509999999999999</v>
      </c>
      <c r="BA362" s="67">
        <v>2999.34</v>
      </c>
      <c r="BB362">
        <v>0.2823</v>
      </c>
      <c r="BC362" s="67">
        <v>2070.92</v>
      </c>
      <c r="BD362">
        <v>0.19489999999999999</v>
      </c>
      <c r="BE362" s="67">
        <v>10623.8</v>
      </c>
      <c r="BF362" s="67">
        <v>5446.83</v>
      </c>
      <c r="BG362">
        <v>6.6105</v>
      </c>
      <c r="BH362">
        <v>0.48570000000000002</v>
      </c>
      <c r="BI362">
        <v>0.16980000000000001</v>
      </c>
      <c r="BJ362">
        <v>0.29520000000000002</v>
      </c>
      <c r="BK362">
        <v>3.5099999999999999E-2</v>
      </c>
      <c r="BL362">
        <v>1.41E-2</v>
      </c>
    </row>
    <row r="363" spans="1:64" x14ac:dyDescent="0.25">
      <c r="A363" t="s">
        <v>379</v>
      </c>
      <c r="B363">
        <v>45955</v>
      </c>
      <c r="C363">
        <v>36</v>
      </c>
      <c r="D363">
        <v>22.12</v>
      </c>
      <c r="E363">
        <v>796.14</v>
      </c>
      <c r="F363">
        <v>825.21</v>
      </c>
      <c r="G363">
        <v>2.3999999999999998E-3</v>
      </c>
      <c r="H363">
        <v>1E-3</v>
      </c>
      <c r="I363">
        <v>4.7999999999999996E-3</v>
      </c>
      <c r="J363">
        <v>0</v>
      </c>
      <c r="K363">
        <v>9.4000000000000004E-3</v>
      </c>
      <c r="L363">
        <v>0.9738</v>
      </c>
      <c r="M363">
        <v>8.5000000000000006E-3</v>
      </c>
      <c r="N363">
        <v>9.9400000000000002E-2</v>
      </c>
      <c r="O363">
        <v>2.2000000000000001E-3</v>
      </c>
      <c r="P363">
        <v>0.1042</v>
      </c>
      <c r="Q363" s="67">
        <v>54736.79</v>
      </c>
      <c r="R363">
        <v>0.15279999999999999</v>
      </c>
      <c r="S363">
        <v>0.18060000000000001</v>
      </c>
      <c r="T363">
        <v>0.66669999999999996</v>
      </c>
      <c r="U363">
        <v>18.829999999999998</v>
      </c>
      <c r="V363">
        <v>5.2</v>
      </c>
      <c r="W363" s="67">
        <v>81346.19</v>
      </c>
      <c r="X363">
        <v>152.97</v>
      </c>
      <c r="Y363" s="67">
        <v>129735.52</v>
      </c>
      <c r="Z363">
        <v>0.81220000000000003</v>
      </c>
      <c r="AA363">
        <v>0.1613</v>
      </c>
      <c r="AB363">
        <v>2.6499999999999999E-2</v>
      </c>
      <c r="AC363">
        <v>0.18779999999999999</v>
      </c>
      <c r="AD363">
        <v>129.74</v>
      </c>
      <c r="AE363" s="67">
        <v>2892.47</v>
      </c>
      <c r="AF363">
        <v>410.5</v>
      </c>
      <c r="AG363" s="67">
        <v>130020.56</v>
      </c>
      <c r="AH363">
        <v>319</v>
      </c>
      <c r="AI363" s="67">
        <v>38561</v>
      </c>
      <c r="AJ363" s="67">
        <v>80348.929999999993</v>
      </c>
      <c r="AK363">
        <v>42.85</v>
      </c>
      <c r="AL363">
        <v>20.170000000000002</v>
      </c>
      <c r="AM363">
        <v>29.61</v>
      </c>
      <c r="AN363">
        <v>5</v>
      </c>
      <c r="AO363" s="67">
        <v>1796.45</v>
      </c>
      <c r="AP363">
        <v>0.69479999999999997</v>
      </c>
      <c r="AQ363" s="67">
        <v>1303.74</v>
      </c>
      <c r="AR363" s="67">
        <v>1882.05</v>
      </c>
      <c r="AS363" s="67">
        <v>6263.61</v>
      </c>
      <c r="AT363">
        <v>307.74</v>
      </c>
      <c r="AU363">
        <v>383.27</v>
      </c>
      <c r="AV363" s="67">
        <v>10140.459999999999</v>
      </c>
      <c r="AW363" s="67">
        <v>4331.05</v>
      </c>
      <c r="AX363">
        <v>0.4456</v>
      </c>
      <c r="AY363" s="67">
        <v>3800.78</v>
      </c>
      <c r="AZ363">
        <v>0.3911</v>
      </c>
      <c r="BA363" s="67">
        <v>1190.5999999999999</v>
      </c>
      <c r="BB363">
        <v>0.1225</v>
      </c>
      <c r="BC363">
        <v>396.8</v>
      </c>
      <c r="BD363">
        <v>4.0800000000000003E-2</v>
      </c>
      <c r="BE363" s="67">
        <v>9719.23</v>
      </c>
      <c r="BF363" s="67">
        <v>3617.18</v>
      </c>
      <c r="BG363">
        <v>0.44</v>
      </c>
      <c r="BH363">
        <v>0.54479999999999995</v>
      </c>
      <c r="BI363">
        <v>0.23949999999999999</v>
      </c>
      <c r="BJ363">
        <v>0.16300000000000001</v>
      </c>
      <c r="BK363">
        <v>4.1099999999999998E-2</v>
      </c>
      <c r="BL363">
        <v>1.17E-2</v>
      </c>
    </row>
    <row r="364" spans="1:64" x14ac:dyDescent="0.25">
      <c r="A364" t="s">
        <v>380</v>
      </c>
      <c r="B364">
        <v>45963</v>
      </c>
      <c r="C364">
        <v>27</v>
      </c>
      <c r="D364">
        <v>14.86</v>
      </c>
      <c r="E364">
        <v>401.14</v>
      </c>
      <c r="F364">
        <v>416.16</v>
      </c>
      <c r="G364">
        <v>2.9999999999999997E-4</v>
      </c>
      <c r="H364">
        <v>0</v>
      </c>
      <c r="I364">
        <v>1.35E-2</v>
      </c>
      <c r="J364">
        <v>0</v>
      </c>
      <c r="K364">
        <v>7.3000000000000001E-3</v>
      </c>
      <c r="L364">
        <v>0.95689999999999997</v>
      </c>
      <c r="M364">
        <v>2.1999999999999999E-2</v>
      </c>
      <c r="N364">
        <v>0.18029999999999999</v>
      </c>
      <c r="O364">
        <v>2.3999999999999998E-3</v>
      </c>
      <c r="P364">
        <v>7.9299999999999995E-2</v>
      </c>
      <c r="Q364" s="67">
        <v>48979.45</v>
      </c>
      <c r="R364">
        <v>0.17949999999999999</v>
      </c>
      <c r="S364">
        <v>0.17949999999999999</v>
      </c>
      <c r="T364">
        <v>0.64100000000000001</v>
      </c>
      <c r="U364">
        <v>17.440000000000001</v>
      </c>
      <c r="V364">
        <v>3.2</v>
      </c>
      <c r="W364" s="67">
        <v>72576.31</v>
      </c>
      <c r="X364">
        <v>125.29</v>
      </c>
      <c r="Y364" s="67">
        <v>125314.78</v>
      </c>
      <c r="Z364">
        <v>0.84619999999999995</v>
      </c>
      <c r="AA364">
        <v>0.13539999999999999</v>
      </c>
      <c r="AB364">
        <v>1.84E-2</v>
      </c>
      <c r="AC364">
        <v>0.15379999999999999</v>
      </c>
      <c r="AD364">
        <v>125.31</v>
      </c>
      <c r="AE364" s="67">
        <v>2882.05</v>
      </c>
      <c r="AF364">
        <v>473.72</v>
      </c>
      <c r="AG364" s="67">
        <v>114915.71</v>
      </c>
      <c r="AH364">
        <v>245</v>
      </c>
      <c r="AI364" s="67">
        <v>34190</v>
      </c>
      <c r="AJ364" s="67">
        <v>52935.11</v>
      </c>
      <c r="AK364">
        <v>46.65</v>
      </c>
      <c r="AL364">
        <v>21.96</v>
      </c>
      <c r="AM364">
        <v>26.25</v>
      </c>
      <c r="AN364">
        <v>4.4000000000000004</v>
      </c>
      <c r="AO364" s="67">
        <v>1543.71</v>
      </c>
      <c r="AP364">
        <v>1.1666000000000001</v>
      </c>
      <c r="AQ364" s="67">
        <v>1337.5</v>
      </c>
      <c r="AR364" s="67">
        <v>1623.12</v>
      </c>
      <c r="AS364" s="67">
        <v>6983.46</v>
      </c>
      <c r="AT364">
        <v>373.19</v>
      </c>
      <c r="AU364">
        <v>293.91000000000003</v>
      </c>
      <c r="AV364" s="67">
        <v>10611.07</v>
      </c>
      <c r="AW364" s="67">
        <v>4527.75</v>
      </c>
      <c r="AX364">
        <v>0.44440000000000002</v>
      </c>
      <c r="AY364" s="67">
        <v>3919.32</v>
      </c>
      <c r="AZ364">
        <v>0.38469999999999999</v>
      </c>
      <c r="BA364" s="67">
        <v>1280.05</v>
      </c>
      <c r="BB364">
        <v>0.12559999999999999</v>
      </c>
      <c r="BC364">
        <v>460.99</v>
      </c>
      <c r="BD364">
        <v>4.5199999999999997E-2</v>
      </c>
      <c r="BE364" s="67">
        <v>10188.11</v>
      </c>
      <c r="BF364" s="67">
        <v>4849.3500000000004</v>
      </c>
      <c r="BG364">
        <v>1.1336999999999999</v>
      </c>
      <c r="BH364">
        <v>0.5333</v>
      </c>
      <c r="BI364">
        <v>0.24979999999999999</v>
      </c>
      <c r="BJ364">
        <v>0.13450000000000001</v>
      </c>
      <c r="BK364">
        <v>5.2900000000000003E-2</v>
      </c>
      <c r="BL364">
        <v>2.9499999999999998E-2</v>
      </c>
    </row>
    <row r="365" spans="1:64" x14ac:dyDescent="0.25">
      <c r="A365" t="s">
        <v>381</v>
      </c>
      <c r="B365">
        <v>48710</v>
      </c>
      <c r="C365">
        <v>29</v>
      </c>
      <c r="D365">
        <v>36.47</v>
      </c>
      <c r="E365" s="67">
        <v>1057.6500000000001</v>
      </c>
      <c r="F365" s="67">
        <v>1178.9100000000001</v>
      </c>
      <c r="G365">
        <v>2.5000000000000001E-3</v>
      </c>
      <c r="H365">
        <v>0</v>
      </c>
      <c r="I365">
        <v>5.8999999999999999E-3</v>
      </c>
      <c r="J365">
        <v>2.3E-3</v>
      </c>
      <c r="K365">
        <v>1.3599999999999999E-2</v>
      </c>
      <c r="L365">
        <v>0.95479999999999998</v>
      </c>
      <c r="M365">
        <v>2.0899999999999998E-2</v>
      </c>
      <c r="N365">
        <v>0.55730000000000002</v>
      </c>
      <c r="O365">
        <v>1.6999999999999999E-3</v>
      </c>
      <c r="P365">
        <v>0.1613</v>
      </c>
      <c r="Q365" s="67">
        <v>49088.13</v>
      </c>
      <c r="R365">
        <v>0.31</v>
      </c>
      <c r="S365">
        <v>0.23</v>
      </c>
      <c r="T365">
        <v>0.46</v>
      </c>
      <c r="U365">
        <v>18.96</v>
      </c>
      <c r="V365">
        <v>7</v>
      </c>
      <c r="W365" s="67">
        <v>69148</v>
      </c>
      <c r="X365">
        <v>144.34</v>
      </c>
      <c r="Y365" s="67">
        <v>98030.1</v>
      </c>
      <c r="Z365">
        <v>0.89090000000000003</v>
      </c>
      <c r="AA365">
        <v>7.4300000000000005E-2</v>
      </c>
      <c r="AB365">
        <v>3.4799999999999998E-2</v>
      </c>
      <c r="AC365">
        <v>0.1091</v>
      </c>
      <c r="AD365">
        <v>98.03</v>
      </c>
      <c r="AE365" s="67">
        <v>2637.88</v>
      </c>
      <c r="AF365">
        <v>452.65</v>
      </c>
      <c r="AG365" s="67">
        <v>90674.08</v>
      </c>
      <c r="AH365">
        <v>111</v>
      </c>
      <c r="AI365" s="67">
        <v>28666</v>
      </c>
      <c r="AJ365" s="67">
        <v>40638.31</v>
      </c>
      <c r="AK365">
        <v>47.53</v>
      </c>
      <c r="AL365">
        <v>25.82</v>
      </c>
      <c r="AM365">
        <v>30.32</v>
      </c>
      <c r="AN365">
        <v>6.5</v>
      </c>
      <c r="AO365" s="67">
        <v>1322.52</v>
      </c>
      <c r="AP365">
        <v>1.6217999999999999</v>
      </c>
      <c r="AQ365" s="67">
        <v>1148.08</v>
      </c>
      <c r="AR365" s="67">
        <v>1938.06</v>
      </c>
      <c r="AS365" s="67">
        <v>5817.03</v>
      </c>
      <c r="AT365">
        <v>651.98</v>
      </c>
      <c r="AU365">
        <v>423.23</v>
      </c>
      <c r="AV365" s="67">
        <v>9978.35</v>
      </c>
      <c r="AW365" s="67">
        <v>4769.42</v>
      </c>
      <c r="AX365">
        <v>0.50900000000000001</v>
      </c>
      <c r="AY365" s="67">
        <v>2712.18</v>
      </c>
      <c r="AZ365">
        <v>0.28939999999999999</v>
      </c>
      <c r="BA365" s="67">
        <v>1135.49</v>
      </c>
      <c r="BB365">
        <v>0.1212</v>
      </c>
      <c r="BC365">
        <v>753.85</v>
      </c>
      <c r="BD365">
        <v>8.0399999999999999E-2</v>
      </c>
      <c r="BE365" s="67">
        <v>9370.94</v>
      </c>
      <c r="BF365" s="67">
        <v>5735.14</v>
      </c>
      <c r="BG365">
        <v>2.1042000000000001</v>
      </c>
      <c r="BH365">
        <v>0.51459999999999995</v>
      </c>
      <c r="BI365">
        <v>0.1933</v>
      </c>
      <c r="BJ365">
        <v>0.15509999999999999</v>
      </c>
      <c r="BK365">
        <v>5.79E-2</v>
      </c>
      <c r="BL365">
        <v>7.9100000000000004E-2</v>
      </c>
    </row>
    <row r="366" spans="1:64" x14ac:dyDescent="0.25">
      <c r="A366" t="s">
        <v>382</v>
      </c>
      <c r="B366">
        <v>44479</v>
      </c>
      <c r="C366">
        <v>97</v>
      </c>
      <c r="D366">
        <v>19.28</v>
      </c>
      <c r="E366" s="67">
        <v>1869.74</v>
      </c>
      <c r="F366" s="67">
        <v>1819.46</v>
      </c>
      <c r="G366">
        <v>2.7000000000000001E-3</v>
      </c>
      <c r="H366">
        <v>1.1000000000000001E-3</v>
      </c>
      <c r="I366">
        <v>2.5999999999999999E-3</v>
      </c>
      <c r="J366">
        <v>2.7000000000000001E-3</v>
      </c>
      <c r="K366">
        <v>7.7999999999999996E-3</v>
      </c>
      <c r="L366">
        <v>0.96989999999999998</v>
      </c>
      <c r="M366">
        <v>1.3100000000000001E-2</v>
      </c>
      <c r="N366">
        <v>0.74450000000000005</v>
      </c>
      <c r="O366">
        <v>5.0000000000000001E-4</v>
      </c>
      <c r="P366">
        <v>0.15229999999999999</v>
      </c>
      <c r="Q366" s="67">
        <v>46551.3</v>
      </c>
      <c r="R366">
        <v>0.2424</v>
      </c>
      <c r="S366">
        <v>0.2576</v>
      </c>
      <c r="T366">
        <v>0.5</v>
      </c>
      <c r="U366">
        <v>16.45</v>
      </c>
      <c r="V366">
        <v>10.72</v>
      </c>
      <c r="W366" s="67">
        <v>70395.179999999993</v>
      </c>
      <c r="X366">
        <v>172.12</v>
      </c>
      <c r="Y366" s="67">
        <v>78673.070000000007</v>
      </c>
      <c r="Z366">
        <v>0.74809999999999999</v>
      </c>
      <c r="AA366">
        <v>0.14080000000000001</v>
      </c>
      <c r="AB366">
        <v>0.1111</v>
      </c>
      <c r="AC366">
        <v>0.25190000000000001</v>
      </c>
      <c r="AD366">
        <v>78.67</v>
      </c>
      <c r="AE366" s="67">
        <v>1852.08</v>
      </c>
      <c r="AF366">
        <v>225.65</v>
      </c>
      <c r="AG366" s="67">
        <v>68853.539999999994</v>
      </c>
      <c r="AH366">
        <v>37</v>
      </c>
      <c r="AI366" s="67">
        <v>28780</v>
      </c>
      <c r="AJ366" s="67">
        <v>38506.550000000003</v>
      </c>
      <c r="AK366">
        <v>32.5</v>
      </c>
      <c r="AL366">
        <v>22.14</v>
      </c>
      <c r="AM366">
        <v>23.91</v>
      </c>
      <c r="AN366">
        <v>3.8</v>
      </c>
      <c r="AO366">
        <v>0</v>
      </c>
      <c r="AP366">
        <v>0.75490000000000002</v>
      </c>
      <c r="AQ366" s="67">
        <v>1535.99</v>
      </c>
      <c r="AR366" s="67">
        <v>2259.16</v>
      </c>
      <c r="AS366" s="67">
        <v>6713.34</v>
      </c>
      <c r="AT366">
        <v>738.6</v>
      </c>
      <c r="AU366">
        <v>250.8</v>
      </c>
      <c r="AV366" s="67">
        <v>11497.86</v>
      </c>
      <c r="AW366" s="67">
        <v>7154.76</v>
      </c>
      <c r="AX366">
        <v>0.66110000000000002</v>
      </c>
      <c r="AY366" s="67">
        <v>1407.95</v>
      </c>
      <c r="AZ366">
        <v>0.13009999999999999</v>
      </c>
      <c r="BA366">
        <v>607.66999999999996</v>
      </c>
      <c r="BB366">
        <v>5.6099999999999997E-2</v>
      </c>
      <c r="BC366" s="67">
        <v>1652.86</v>
      </c>
      <c r="BD366">
        <v>0.1527</v>
      </c>
      <c r="BE366" s="67">
        <v>10823.24</v>
      </c>
      <c r="BF366" s="67">
        <v>6330.68</v>
      </c>
      <c r="BG366">
        <v>3.2479</v>
      </c>
      <c r="BH366">
        <v>0.46250000000000002</v>
      </c>
      <c r="BI366">
        <v>0.23180000000000001</v>
      </c>
      <c r="BJ366">
        <v>0.25190000000000001</v>
      </c>
      <c r="BK366">
        <v>4.3799999999999999E-2</v>
      </c>
      <c r="BL366">
        <v>9.9000000000000008E-3</v>
      </c>
    </row>
    <row r="367" spans="1:64" x14ac:dyDescent="0.25">
      <c r="A367" t="s">
        <v>383</v>
      </c>
      <c r="B367">
        <v>47720</v>
      </c>
      <c r="C367">
        <v>84</v>
      </c>
      <c r="D367">
        <v>12.78</v>
      </c>
      <c r="E367" s="67">
        <v>1073.92</v>
      </c>
      <c r="F367">
        <v>756.24</v>
      </c>
      <c r="G367">
        <v>0</v>
      </c>
      <c r="H367">
        <v>0</v>
      </c>
      <c r="I367">
        <v>8.3000000000000001E-3</v>
      </c>
      <c r="J367">
        <v>0</v>
      </c>
      <c r="K367">
        <v>2.5999999999999999E-3</v>
      </c>
      <c r="L367">
        <v>0.96650000000000003</v>
      </c>
      <c r="M367">
        <v>2.2599999999999999E-2</v>
      </c>
      <c r="N367">
        <v>0.3382</v>
      </c>
      <c r="O367">
        <v>0</v>
      </c>
      <c r="P367">
        <v>0.14549999999999999</v>
      </c>
      <c r="Q367" s="67">
        <v>50870.61</v>
      </c>
      <c r="R367">
        <v>0.25319999999999998</v>
      </c>
      <c r="S367">
        <v>0.24049999999999999</v>
      </c>
      <c r="T367">
        <v>0.50629999999999997</v>
      </c>
      <c r="U367">
        <v>18.32</v>
      </c>
      <c r="V367">
        <v>12.91</v>
      </c>
      <c r="W367" s="67">
        <v>57055.85</v>
      </c>
      <c r="X367">
        <v>79.099999999999994</v>
      </c>
      <c r="Y367" s="67">
        <v>96457.3</v>
      </c>
      <c r="Z367">
        <v>0.87260000000000004</v>
      </c>
      <c r="AA367">
        <v>9.2899999999999996E-2</v>
      </c>
      <c r="AB367">
        <v>3.4500000000000003E-2</v>
      </c>
      <c r="AC367">
        <v>0.12740000000000001</v>
      </c>
      <c r="AD367">
        <v>96.46</v>
      </c>
      <c r="AE367" s="67">
        <v>2390.19</v>
      </c>
      <c r="AF367">
        <v>320.89999999999998</v>
      </c>
      <c r="AG367" s="67">
        <v>97477.21</v>
      </c>
      <c r="AH367">
        <v>135</v>
      </c>
      <c r="AI367" s="67">
        <v>31398</v>
      </c>
      <c r="AJ367" s="67">
        <v>43578.82</v>
      </c>
      <c r="AK367">
        <v>35.200000000000003</v>
      </c>
      <c r="AL367">
        <v>24.35</v>
      </c>
      <c r="AM367">
        <v>24.99</v>
      </c>
      <c r="AN367">
        <v>4.5</v>
      </c>
      <c r="AO367" s="67">
        <v>1037.6300000000001</v>
      </c>
      <c r="AP367">
        <v>1.4592000000000001</v>
      </c>
      <c r="AQ367" s="67">
        <v>1752.26</v>
      </c>
      <c r="AR367" s="67">
        <v>2585.0700000000002</v>
      </c>
      <c r="AS367" s="67">
        <v>8070.1</v>
      </c>
      <c r="AT367">
        <v>719.39</v>
      </c>
      <c r="AU367">
        <v>230.94</v>
      </c>
      <c r="AV367" s="67">
        <v>13357.71</v>
      </c>
      <c r="AW367" s="67">
        <v>7906.83</v>
      </c>
      <c r="AX367">
        <v>0.56940000000000002</v>
      </c>
      <c r="AY367" s="67">
        <v>4066.37</v>
      </c>
      <c r="AZ367">
        <v>0.29289999999999999</v>
      </c>
      <c r="BA367" s="67">
        <v>1086.3399999999999</v>
      </c>
      <c r="BB367">
        <v>7.8200000000000006E-2</v>
      </c>
      <c r="BC367">
        <v>825.81</v>
      </c>
      <c r="BD367">
        <v>5.9499999999999997E-2</v>
      </c>
      <c r="BE367" s="67">
        <v>13885.35</v>
      </c>
      <c r="BF367" s="67">
        <v>4815.72</v>
      </c>
      <c r="BG367">
        <v>1.8346</v>
      </c>
      <c r="BH367">
        <v>0.52449999999999997</v>
      </c>
      <c r="BI367">
        <v>0.2535</v>
      </c>
      <c r="BJ367">
        <v>0.1741</v>
      </c>
      <c r="BK367">
        <v>3.0599999999999999E-2</v>
      </c>
      <c r="BL367">
        <v>1.7399999999999999E-2</v>
      </c>
    </row>
    <row r="368" spans="1:64" x14ac:dyDescent="0.25">
      <c r="A368" t="s">
        <v>384</v>
      </c>
      <c r="B368">
        <v>46136</v>
      </c>
      <c r="C368">
        <v>7</v>
      </c>
      <c r="D368">
        <v>97.76</v>
      </c>
      <c r="E368">
        <v>684.29</v>
      </c>
      <c r="F368">
        <v>726.76</v>
      </c>
      <c r="G368">
        <v>1.6999999999999999E-3</v>
      </c>
      <c r="H368">
        <v>0</v>
      </c>
      <c r="I368">
        <v>2.6499999999999999E-2</v>
      </c>
      <c r="J368">
        <v>1.4E-3</v>
      </c>
      <c r="K368">
        <v>2.4500000000000001E-2</v>
      </c>
      <c r="L368">
        <v>0.90239999999999998</v>
      </c>
      <c r="M368">
        <v>4.3499999999999997E-2</v>
      </c>
      <c r="N368">
        <v>0.99860000000000004</v>
      </c>
      <c r="O368">
        <v>1.6999999999999999E-3</v>
      </c>
      <c r="P368">
        <v>0.1898</v>
      </c>
      <c r="Q368" s="67">
        <v>42656.32</v>
      </c>
      <c r="R368">
        <v>0.4</v>
      </c>
      <c r="S368">
        <v>0.2</v>
      </c>
      <c r="T368">
        <v>0.4</v>
      </c>
      <c r="U368">
        <v>15.64</v>
      </c>
      <c r="V368">
        <v>6</v>
      </c>
      <c r="W368" s="67">
        <v>75358.83</v>
      </c>
      <c r="X368">
        <v>106.95</v>
      </c>
      <c r="Y368" s="67">
        <v>71008.289999999994</v>
      </c>
      <c r="Z368">
        <v>0.7671</v>
      </c>
      <c r="AA368">
        <v>0.17399999999999999</v>
      </c>
      <c r="AB368">
        <v>5.8900000000000001E-2</v>
      </c>
      <c r="AC368">
        <v>0.2329</v>
      </c>
      <c r="AD368">
        <v>71.010000000000005</v>
      </c>
      <c r="AE368" s="67">
        <v>1691.92</v>
      </c>
      <c r="AF368">
        <v>248.76</v>
      </c>
      <c r="AG368" s="67">
        <v>66665.399999999994</v>
      </c>
      <c r="AH368">
        <v>30</v>
      </c>
      <c r="AI368" s="67">
        <v>24930</v>
      </c>
      <c r="AJ368" s="67">
        <v>32099.83</v>
      </c>
      <c r="AK368">
        <v>27.02</v>
      </c>
      <c r="AL368">
        <v>23.84</v>
      </c>
      <c r="AM368">
        <v>22.68</v>
      </c>
      <c r="AN368">
        <v>5.27</v>
      </c>
      <c r="AO368">
        <v>714.11</v>
      </c>
      <c r="AP368">
        <v>1.7828999999999999</v>
      </c>
      <c r="AQ368" s="67">
        <v>1639.18</v>
      </c>
      <c r="AR368" s="67">
        <v>2608.31</v>
      </c>
      <c r="AS368" s="67">
        <v>6067.36</v>
      </c>
      <c r="AT368">
        <v>511.66</v>
      </c>
      <c r="AU368">
        <v>113.82</v>
      </c>
      <c r="AV368" s="67">
        <v>10940.27</v>
      </c>
      <c r="AW368" s="67">
        <v>6567.47</v>
      </c>
      <c r="AX368">
        <v>0.66120000000000001</v>
      </c>
      <c r="AY368" s="67">
        <v>1775.09</v>
      </c>
      <c r="AZ368">
        <v>0.1787</v>
      </c>
      <c r="BA368">
        <v>163.95</v>
      </c>
      <c r="BB368">
        <v>1.6500000000000001E-2</v>
      </c>
      <c r="BC368" s="67">
        <v>1425.47</v>
      </c>
      <c r="BD368">
        <v>0.14349999999999999</v>
      </c>
      <c r="BE368" s="67">
        <v>9931.99</v>
      </c>
      <c r="BF368" s="67">
        <v>7377.21</v>
      </c>
      <c r="BG368">
        <v>5.3223000000000003</v>
      </c>
      <c r="BH368">
        <v>0.4597</v>
      </c>
      <c r="BI368">
        <v>0.19350000000000001</v>
      </c>
      <c r="BJ368">
        <v>0.30940000000000001</v>
      </c>
      <c r="BK368">
        <v>2.7699999999999999E-2</v>
      </c>
      <c r="BL368">
        <v>9.7999999999999997E-3</v>
      </c>
    </row>
    <row r="369" spans="1:64" x14ac:dyDescent="0.25">
      <c r="A369" t="s">
        <v>385</v>
      </c>
      <c r="B369">
        <v>44487</v>
      </c>
      <c r="C369">
        <v>71</v>
      </c>
      <c r="D369">
        <v>44.38</v>
      </c>
      <c r="E369" s="67">
        <v>3151.17</v>
      </c>
      <c r="F369" s="67">
        <v>2868.92</v>
      </c>
      <c r="G369">
        <v>6.4000000000000003E-3</v>
      </c>
      <c r="H369">
        <v>0</v>
      </c>
      <c r="I369">
        <v>8.8999999999999999E-3</v>
      </c>
      <c r="J369">
        <v>0</v>
      </c>
      <c r="K369">
        <v>7.2700000000000001E-2</v>
      </c>
      <c r="L369">
        <v>0.88200000000000001</v>
      </c>
      <c r="M369">
        <v>0.03</v>
      </c>
      <c r="N369">
        <v>0.40400000000000003</v>
      </c>
      <c r="O369">
        <v>4.3999999999999997E-2</v>
      </c>
      <c r="P369">
        <v>0.16070000000000001</v>
      </c>
      <c r="Q369" s="67">
        <v>50861.48</v>
      </c>
      <c r="R369">
        <v>0.19350000000000001</v>
      </c>
      <c r="S369">
        <v>0.24879999999999999</v>
      </c>
      <c r="T369">
        <v>0.55759999999999998</v>
      </c>
      <c r="U369">
        <v>17.420000000000002</v>
      </c>
      <c r="V369">
        <v>20.399999999999999</v>
      </c>
      <c r="W369" s="67">
        <v>71579.02</v>
      </c>
      <c r="X369">
        <v>150.37</v>
      </c>
      <c r="Y369" s="67">
        <v>134869.53</v>
      </c>
      <c r="Z369">
        <v>0.72689999999999999</v>
      </c>
      <c r="AA369">
        <v>0.23050000000000001</v>
      </c>
      <c r="AB369">
        <v>4.2599999999999999E-2</v>
      </c>
      <c r="AC369">
        <v>0.27310000000000001</v>
      </c>
      <c r="AD369">
        <v>134.87</v>
      </c>
      <c r="AE369" s="67">
        <v>4272.8</v>
      </c>
      <c r="AF369">
        <v>474.42</v>
      </c>
      <c r="AG369" s="67">
        <v>135436.96</v>
      </c>
      <c r="AH369">
        <v>346</v>
      </c>
      <c r="AI369" s="67">
        <v>29545</v>
      </c>
      <c r="AJ369" s="67">
        <v>48796.26</v>
      </c>
      <c r="AK369">
        <v>49.5</v>
      </c>
      <c r="AL369">
        <v>30.3</v>
      </c>
      <c r="AM369">
        <v>32.75</v>
      </c>
      <c r="AN369">
        <v>4</v>
      </c>
      <c r="AO369">
        <v>0</v>
      </c>
      <c r="AP369">
        <v>0.91059999999999997</v>
      </c>
      <c r="AQ369" s="67">
        <v>1178.82</v>
      </c>
      <c r="AR369" s="67">
        <v>1415.85</v>
      </c>
      <c r="AS369" s="67">
        <v>5970.92</v>
      </c>
      <c r="AT369">
        <v>531.23</v>
      </c>
      <c r="AU369">
        <v>84.61</v>
      </c>
      <c r="AV369" s="67">
        <v>9181.42</v>
      </c>
      <c r="AW369" s="67">
        <v>3241.17</v>
      </c>
      <c r="AX369">
        <v>0.41670000000000001</v>
      </c>
      <c r="AY369" s="67">
        <v>3267.37</v>
      </c>
      <c r="AZ369">
        <v>0.42009999999999997</v>
      </c>
      <c r="BA369">
        <v>626.42999999999995</v>
      </c>
      <c r="BB369">
        <v>8.0500000000000002E-2</v>
      </c>
      <c r="BC369">
        <v>643.37</v>
      </c>
      <c r="BD369">
        <v>8.2699999999999996E-2</v>
      </c>
      <c r="BE369" s="67">
        <v>7778.33</v>
      </c>
      <c r="BF369" s="67">
        <v>2729.76</v>
      </c>
      <c r="BG369">
        <v>0.60750000000000004</v>
      </c>
      <c r="BH369">
        <v>0.62180000000000002</v>
      </c>
      <c r="BI369">
        <v>0.2424</v>
      </c>
      <c r="BJ369">
        <v>8.2799999999999999E-2</v>
      </c>
      <c r="BK369">
        <v>3.95E-2</v>
      </c>
      <c r="BL369">
        <v>1.34E-2</v>
      </c>
    </row>
    <row r="370" spans="1:64" x14ac:dyDescent="0.25">
      <c r="A370" t="s">
        <v>386</v>
      </c>
      <c r="B370">
        <v>45559</v>
      </c>
      <c r="C370">
        <v>66</v>
      </c>
      <c r="D370">
        <v>33.32</v>
      </c>
      <c r="E370" s="67">
        <v>2198.9699999999998</v>
      </c>
      <c r="F370" s="67">
        <v>2415.3200000000002</v>
      </c>
      <c r="G370">
        <v>3.7000000000000002E-3</v>
      </c>
      <c r="H370">
        <v>8.0000000000000004E-4</v>
      </c>
      <c r="I370">
        <v>9.4000000000000004E-3</v>
      </c>
      <c r="J370">
        <v>1.1999999999999999E-3</v>
      </c>
      <c r="K370">
        <v>1.3899999999999999E-2</v>
      </c>
      <c r="L370">
        <v>0.94350000000000001</v>
      </c>
      <c r="M370">
        <v>2.7400000000000001E-2</v>
      </c>
      <c r="N370">
        <v>0.436</v>
      </c>
      <c r="O370">
        <v>4.0000000000000002E-4</v>
      </c>
      <c r="P370">
        <v>0.16889999999999999</v>
      </c>
      <c r="Q370" s="67">
        <v>62099.18</v>
      </c>
      <c r="R370">
        <v>0.16070000000000001</v>
      </c>
      <c r="S370">
        <v>0.19639999999999999</v>
      </c>
      <c r="T370">
        <v>0.64290000000000003</v>
      </c>
      <c r="U370">
        <v>18.739999999999998</v>
      </c>
      <c r="V370">
        <v>14.6</v>
      </c>
      <c r="W370" s="67">
        <v>80635.14</v>
      </c>
      <c r="X370">
        <v>146.32</v>
      </c>
      <c r="Y370" s="67">
        <v>252790.28</v>
      </c>
      <c r="Z370">
        <v>0.4914</v>
      </c>
      <c r="AA370">
        <v>0.13980000000000001</v>
      </c>
      <c r="AB370">
        <v>0.36880000000000002</v>
      </c>
      <c r="AC370">
        <v>0.50860000000000005</v>
      </c>
      <c r="AD370">
        <v>252.79</v>
      </c>
      <c r="AE370" s="67">
        <v>7631.15</v>
      </c>
      <c r="AF370">
        <v>373.81</v>
      </c>
      <c r="AG370" s="67">
        <v>237899.83</v>
      </c>
      <c r="AH370">
        <v>574</v>
      </c>
      <c r="AI370" s="67">
        <v>38014</v>
      </c>
      <c r="AJ370" s="67">
        <v>68578.81</v>
      </c>
      <c r="AK370">
        <v>37.85</v>
      </c>
      <c r="AL370">
        <v>25.43</v>
      </c>
      <c r="AM370">
        <v>26.69</v>
      </c>
      <c r="AN370">
        <v>3.5</v>
      </c>
      <c r="AO370">
        <v>0</v>
      </c>
      <c r="AP370">
        <v>0.70750000000000002</v>
      </c>
      <c r="AQ370" s="67">
        <v>1303.3900000000001</v>
      </c>
      <c r="AR370" s="67">
        <v>2328.73</v>
      </c>
      <c r="AS370" s="67">
        <v>6662.92</v>
      </c>
      <c r="AT370">
        <v>358.29</v>
      </c>
      <c r="AU370">
        <v>110.9</v>
      </c>
      <c r="AV370" s="67">
        <v>10764.25</v>
      </c>
      <c r="AW370" s="67">
        <v>4470.6899999999996</v>
      </c>
      <c r="AX370">
        <v>0.39229999999999998</v>
      </c>
      <c r="AY370" s="67">
        <v>5019.24</v>
      </c>
      <c r="AZ370">
        <v>0.44040000000000001</v>
      </c>
      <c r="BA370" s="67">
        <v>1140.02</v>
      </c>
      <c r="BB370">
        <v>0.1</v>
      </c>
      <c r="BC370">
        <v>766.15</v>
      </c>
      <c r="BD370">
        <v>6.7199999999999996E-2</v>
      </c>
      <c r="BE370" s="67">
        <v>11396.1</v>
      </c>
      <c r="BF370" s="67">
        <v>2263.84</v>
      </c>
      <c r="BG370">
        <v>0.38540000000000002</v>
      </c>
      <c r="BH370">
        <v>0.56259999999999999</v>
      </c>
      <c r="BI370">
        <v>0.2089</v>
      </c>
      <c r="BJ370">
        <v>0.17080000000000001</v>
      </c>
      <c r="BK370">
        <v>4.07E-2</v>
      </c>
      <c r="BL370">
        <v>1.7100000000000001E-2</v>
      </c>
    </row>
    <row r="371" spans="1:64" x14ac:dyDescent="0.25">
      <c r="A371" t="s">
        <v>387</v>
      </c>
      <c r="B371">
        <v>49718</v>
      </c>
      <c r="C371">
        <v>39</v>
      </c>
      <c r="D371">
        <v>8.5299999999999994</v>
      </c>
      <c r="E371">
        <v>332.5</v>
      </c>
      <c r="F371">
        <v>372.77</v>
      </c>
      <c r="G371">
        <v>0</v>
      </c>
      <c r="H371">
        <v>0</v>
      </c>
      <c r="I371">
        <v>0</v>
      </c>
      <c r="J371">
        <v>0</v>
      </c>
      <c r="K371">
        <v>1.7600000000000001E-2</v>
      </c>
      <c r="L371">
        <v>0.97</v>
      </c>
      <c r="M371">
        <v>1.24E-2</v>
      </c>
      <c r="N371">
        <v>0.27610000000000001</v>
      </c>
      <c r="O371">
        <v>0</v>
      </c>
      <c r="P371">
        <v>0.1099</v>
      </c>
      <c r="Q371" s="67">
        <v>47154.29</v>
      </c>
      <c r="R371">
        <v>0.1875</v>
      </c>
      <c r="S371">
        <v>0.21879999999999999</v>
      </c>
      <c r="T371">
        <v>0.59379999999999999</v>
      </c>
      <c r="U371">
        <v>15.04</v>
      </c>
      <c r="V371">
        <v>4.25</v>
      </c>
      <c r="W371" s="67">
        <v>69533.41</v>
      </c>
      <c r="X371">
        <v>75.599999999999994</v>
      </c>
      <c r="Y371" s="67">
        <v>124972.42</v>
      </c>
      <c r="Z371">
        <v>0.90439999999999998</v>
      </c>
      <c r="AA371">
        <v>4.0500000000000001E-2</v>
      </c>
      <c r="AB371">
        <v>5.5199999999999999E-2</v>
      </c>
      <c r="AC371">
        <v>9.5600000000000004E-2</v>
      </c>
      <c r="AD371">
        <v>124.97</v>
      </c>
      <c r="AE371" s="67">
        <v>2854.77</v>
      </c>
      <c r="AF371">
        <v>336.33</v>
      </c>
      <c r="AG371" s="67">
        <v>109641.38</v>
      </c>
      <c r="AH371">
        <v>202</v>
      </c>
      <c r="AI371" s="67">
        <v>34102</v>
      </c>
      <c r="AJ371" s="67">
        <v>47928.33</v>
      </c>
      <c r="AK371">
        <v>39.1</v>
      </c>
      <c r="AL371">
        <v>21.6</v>
      </c>
      <c r="AM371">
        <v>28.46</v>
      </c>
      <c r="AN371">
        <v>4.5</v>
      </c>
      <c r="AO371" s="67">
        <v>1872.53</v>
      </c>
      <c r="AP371">
        <v>1.5106999999999999</v>
      </c>
      <c r="AQ371" s="67">
        <v>1706.29</v>
      </c>
      <c r="AR371" s="67">
        <v>2369.4699999999998</v>
      </c>
      <c r="AS371" s="67">
        <v>5926.74</v>
      </c>
      <c r="AT371">
        <v>482.71</v>
      </c>
      <c r="AU371">
        <v>384.54</v>
      </c>
      <c r="AV371" s="67">
        <v>10869.71</v>
      </c>
      <c r="AW371" s="67">
        <v>5901.89</v>
      </c>
      <c r="AX371">
        <v>0.53200000000000003</v>
      </c>
      <c r="AY371" s="67">
        <v>3797.62</v>
      </c>
      <c r="AZ371">
        <v>0.34229999999999999</v>
      </c>
      <c r="BA371">
        <v>805.38</v>
      </c>
      <c r="BB371">
        <v>7.2599999999999998E-2</v>
      </c>
      <c r="BC371">
        <v>589.78</v>
      </c>
      <c r="BD371">
        <v>5.3199999999999997E-2</v>
      </c>
      <c r="BE371" s="67">
        <v>11094.66</v>
      </c>
      <c r="BF371" s="67">
        <v>6014.44</v>
      </c>
      <c r="BG371">
        <v>1.6007</v>
      </c>
      <c r="BH371">
        <v>0.57999999999999996</v>
      </c>
      <c r="BI371">
        <v>0.17680000000000001</v>
      </c>
      <c r="BJ371">
        <v>0.17419999999999999</v>
      </c>
      <c r="BK371">
        <v>4.2799999999999998E-2</v>
      </c>
      <c r="BL371">
        <v>2.63E-2</v>
      </c>
    </row>
    <row r="372" spans="1:64" x14ac:dyDescent="0.25">
      <c r="A372" t="s">
        <v>388</v>
      </c>
      <c r="B372">
        <v>44453</v>
      </c>
      <c r="C372">
        <v>24</v>
      </c>
      <c r="D372">
        <v>298.48</v>
      </c>
      <c r="E372" s="67">
        <v>7163.6</v>
      </c>
      <c r="F372" s="67">
        <v>6332.4</v>
      </c>
      <c r="G372">
        <v>5.3E-3</v>
      </c>
      <c r="H372">
        <v>8.9999999999999998E-4</v>
      </c>
      <c r="I372">
        <v>3.7699999999999997E-2</v>
      </c>
      <c r="J372">
        <v>1.8E-3</v>
      </c>
      <c r="K372">
        <v>1.6899999999999998E-2</v>
      </c>
      <c r="L372">
        <v>0.85209999999999997</v>
      </c>
      <c r="M372">
        <v>8.5199999999999998E-2</v>
      </c>
      <c r="N372">
        <v>0.60909999999999997</v>
      </c>
      <c r="O372">
        <v>4.7000000000000002E-3</v>
      </c>
      <c r="P372">
        <v>0.1759</v>
      </c>
      <c r="Q372" s="67">
        <v>52552.47</v>
      </c>
      <c r="R372">
        <v>0.29270000000000002</v>
      </c>
      <c r="S372">
        <v>0.18029999999999999</v>
      </c>
      <c r="T372">
        <v>0.52690000000000003</v>
      </c>
      <c r="U372">
        <v>21.19</v>
      </c>
      <c r="V372">
        <v>29</v>
      </c>
      <c r="W372" s="67">
        <v>84869.86</v>
      </c>
      <c r="X372">
        <v>243.15</v>
      </c>
      <c r="Y372" s="67">
        <v>112918.28</v>
      </c>
      <c r="Z372">
        <v>0.69740000000000002</v>
      </c>
      <c r="AA372">
        <v>0.26190000000000002</v>
      </c>
      <c r="AB372">
        <v>4.07E-2</v>
      </c>
      <c r="AC372">
        <v>0.30259999999999998</v>
      </c>
      <c r="AD372">
        <v>112.92</v>
      </c>
      <c r="AE372" s="67">
        <v>3391.85</v>
      </c>
      <c r="AF372">
        <v>471.69</v>
      </c>
      <c r="AG372" s="67">
        <v>109782.11</v>
      </c>
      <c r="AH372">
        <v>204</v>
      </c>
      <c r="AI372" s="67">
        <v>25939</v>
      </c>
      <c r="AJ372" s="67">
        <v>40028.269999999997</v>
      </c>
      <c r="AK372">
        <v>36.869999999999997</v>
      </c>
      <c r="AL372">
        <v>29.89</v>
      </c>
      <c r="AM372">
        <v>29.37</v>
      </c>
      <c r="AN372">
        <v>4.0999999999999996</v>
      </c>
      <c r="AO372" s="67">
        <v>1126.8599999999999</v>
      </c>
      <c r="AP372">
        <v>1.7121999999999999</v>
      </c>
      <c r="AQ372" s="67">
        <v>1022.8</v>
      </c>
      <c r="AR372" s="67">
        <v>1809.01</v>
      </c>
      <c r="AS372" s="67">
        <v>5819.36</v>
      </c>
      <c r="AT372">
        <v>623.48</v>
      </c>
      <c r="AU372">
        <v>447.76</v>
      </c>
      <c r="AV372" s="67">
        <v>9722.41</v>
      </c>
      <c r="AW372" s="67">
        <v>4357.3500000000004</v>
      </c>
      <c r="AX372">
        <v>0.4708</v>
      </c>
      <c r="AY372" s="67">
        <v>3763.74</v>
      </c>
      <c r="AZ372">
        <v>0.40660000000000002</v>
      </c>
      <c r="BA372">
        <v>301.02</v>
      </c>
      <c r="BB372">
        <v>3.2500000000000001E-2</v>
      </c>
      <c r="BC372">
        <v>833.82</v>
      </c>
      <c r="BD372">
        <v>9.01E-2</v>
      </c>
      <c r="BE372" s="67">
        <v>9255.93</v>
      </c>
      <c r="BF372" s="67">
        <v>3093.38</v>
      </c>
      <c r="BG372">
        <v>1.0962000000000001</v>
      </c>
      <c r="BH372">
        <v>0.55489999999999995</v>
      </c>
      <c r="BI372">
        <v>0.20130000000000001</v>
      </c>
      <c r="BJ372">
        <v>0.1966</v>
      </c>
      <c r="BK372">
        <v>3.6299999999999999E-2</v>
      </c>
      <c r="BL372">
        <v>1.0800000000000001E-2</v>
      </c>
    </row>
    <row r="373" spans="1:64" x14ac:dyDescent="0.25">
      <c r="A373" t="s">
        <v>389</v>
      </c>
      <c r="B373">
        <v>47217</v>
      </c>
      <c r="C373">
        <v>29</v>
      </c>
      <c r="D373">
        <v>20.079999999999998</v>
      </c>
      <c r="E373">
        <v>582.19000000000005</v>
      </c>
      <c r="F373">
        <v>485.63</v>
      </c>
      <c r="G373">
        <v>1.6000000000000001E-3</v>
      </c>
      <c r="H373">
        <v>0</v>
      </c>
      <c r="I373">
        <v>3.4599999999999999E-2</v>
      </c>
      <c r="J373">
        <v>0</v>
      </c>
      <c r="K373">
        <v>0.04</v>
      </c>
      <c r="L373">
        <v>0.91349999999999998</v>
      </c>
      <c r="M373">
        <v>1.03E-2</v>
      </c>
      <c r="N373">
        <v>0.31069999999999998</v>
      </c>
      <c r="O373">
        <v>6.1999999999999998E-3</v>
      </c>
      <c r="P373">
        <v>0.1255</v>
      </c>
      <c r="Q373" s="67">
        <v>51727.48</v>
      </c>
      <c r="R373">
        <v>0.45100000000000001</v>
      </c>
      <c r="S373">
        <v>0.1961</v>
      </c>
      <c r="T373">
        <v>0.35289999999999999</v>
      </c>
      <c r="U373">
        <v>15.77</v>
      </c>
      <c r="V373">
        <v>4.1399999999999997</v>
      </c>
      <c r="W373" s="67">
        <v>73587.92</v>
      </c>
      <c r="X373">
        <v>137.94999999999999</v>
      </c>
      <c r="Y373" s="67">
        <v>291894.28000000003</v>
      </c>
      <c r="Z373">
        <v>0.84130000000000005</v>
      </c>
      <c r="AA373">
        <v>0.12970000000000001</v>
      </c>
      <c r="AB373">
        <v>2.9000000000000001E-2</v>
      </c>
      <c r="AC373">
        <v>0.15870000000000001</v>
      </c>
      <c r="AD373">
        <v>291.89</v>
      </c>
      <c r="AE373" s="67">
        <v>11292.78</v>
      </c>
      <c r="AF373" s="67">
        <v>1360</v>
      </c>
      <c r="AG373" s="67">
        <v>298313.21999999997</v>
      </c>
      <c r="AH373">
        <v>594</v>
      </c>
      <c r="AI373" s="67">
        <v>37884</v>
      </c>
      <c r="AJ373" s="67">
        <v>70556.09</v>
      </c>
      <c r="AK373">
        <v>67.09</v>
      </c>
      <c r="AL373">
        <v>37.79</v>
      </c>
      <c r="AM373">
        <v>38.17</v>
      </c>
      <c r="AN373">
        <v>5.0999999999999996</v>
      </c>
      <c r="AO373">
        <v>0</v>
      </c>
      <c r="AP373">
        <v>1.1267</v>
      </c>
      <c r="AQ373" s="67">
        <v>2491.79</v>
      </c>
      <c r="AR373" s="67">
        <v>3151.41</v>
      </c>
      <c r="AS373" s="67">
        <v>8393.02</v>
      </c>
      <c r="AT373">
        <v>964.05</v>
      </c>
      <c r="AU373">
        <v>227.29</v>
      </c>
      <c r="AV373" s="67">
        <v>15227.57</v>
      </c>
      <c r="AW373" s="67">
        <v>4199.8100000000004</v>
      </c>
      <c r="AX373">
        <v>0.24890000000000001</v>
      </c>
      <c r="AY373" s="67">
        <v>10829.42</v>
      </c>
      <c r="AZ373">
        <v>0.64190000000000003</v>
      </c>
      <c r="BA373" s="67">
        <v>1218.98</v>
      </c>
      <c r="BB373">
        <v>7.2300000000000003E-2</v>
      </c>
      <c r="BC373">
        <v>622.85</v>
      </c>
      <c r="BD373">
        <v>3.6900000000000002E-2</v>
      </c>
      <c r="BE373" s="67">
        <v>16871.060000000001</v>
      </c>
      <c r="BF373">
        <v>834.4</v>
      </c>
      <c r="BG373">
        <v>7.5300000000000006E-2</v>
      </c>
      <c r="BH373">
        <v>0.47739999999999999</v>
      </c>
      <c r="BI373">
        <v>0.21340000000000001</v>
      </c>
      <c r="BJ373">
        <v>0.2656</v>
      </c>
      <c r="BK373">
        <v>2.5100000000000001E-2</v>
      </c>
      <c r="BL373">
        <v>1.8499999999999999E-2</v>
      </c>
    </row>
    <row r="374" spans="1:64" x14ac:dyDescent="0.25">
      <c r="A374" t="s">
        <v>390</v>
      </c>
      <c r="B374">
        <v>45542</v>
      </c>
      <c r="C374">
        <v>79</v>
      </c>
      <c r="D374">
        <v>13.3</v>
      </c>
      <c r="E374" s="67">
        <v>1050.69</v>
      </c>
      <c r="F374" s="67">
        <v>1076.55</v>
      </c>
      <c r="G374">
        <v>5.5999999999999999E-3</v>
      </c>
      <c r="H374">
        <v>0</v>
      </c>
      <c r="I374">
        <v>1.78E-2</v>
      </c>
      <c r="J374">
        <v>8.9999999999999998E-4</v>
      </c>
      <c r="K374">
        <v>1.5800000000000002E-2</v>
      </c>
      <c r="L374">
        <v>0.92400000000000004</v>
      </c>
      <c r="M374">
        <v>3.5900000000000001E-2</v>
      </c>
      <c r="N374">
        <v>0.66200000000000003</v>
      </c>
      <c r="O374">
        <v>0</v>
      </c>
      <c r="P374">
        <v>0.2006</v>
      </c>
      <c r="Q374" s="67">
        <v>39791.85</v>
      </c>
      <c r="R374">
        <v>0.3291</v>
      </c>
      <c r="S374">
        <v>0.13919999999999999</v>
      </c>
      <c r="T374">
        <v>0.53159999999999996</v>
      </c>
      <c r="U374">
        <v>17.25</v>
      </c>
      <c r="V374">
        <v>10.6</v>
      </c>
      <c r="W374" s="67">
        <v>59766.81</v>
      </c>
      <c r="X374">
        <v>94.53</v>
      </c>
      <c r="Y374" s="67">
        <v>95657.93</v>
      </c>
      <c r="Z374">
        <v>0.70440000000000003</v>
      </c>
      <c r="AA374">
        <v>0.18640000000000001</v>
      </c>
      <c r="AB374">
        <v>0.10920000000000001</v>
      </c>
      <c r="AC374">
        <v>0.29559999999999997</v>
      </c>
      <c r="AD374">
        <v>95.66</v>
      </c>
      <c r="AE374" s="67">
        <v>3204.02</v>
      </c>
      <c r="AF374">
        <v>337.96</v>
      </c>
      <c r="AG374" s="67">
        <v>86254.47</v>
      </c>
      <c r="AH374">
        <v>90</v>
      </c>
      <c r="AI374" s="67">
        <v>26724</v>
      </c>
      <c r="AJ374" s="67">
        <v>39576.199999999997</v>
      </c>
      <c r="AK374">
        <v>52.3</v>
      </c>
      <c r="AL374">
        <v>29.35</v>
      </c>
      <c r="AM374">
        <v>38.15</v>
      </c>
      <c r="AN374">
        <v>4.7</v>
      </c>
      <c r="AO374">
        <v>0</v>
      </c>
      <c r="AP374">
        <v>1.0604</v>
      </c>
      <c r="AQ374" s="67">
        <v>1557.66</v>
      </c>
      <c r="AR374" s="67">
        <v>2576.5</v>
      </c>
      <c r="AS374" s="67">
        <v>6268.96</v>
      </c>
      <c r="AT374">
        <v>589.79999999999995</v>
      </c>
      <c r="AU374">
        <v>188.06</v>
      </c>
      <c r="AV374" s="67">
        <v>11181.03</v>
      </c>
      <c r="AW374" s="67">
        <v>5340</v>
      </c>
      <c r="AX374">
        <v>0.54039999999999999</v>
      </c>
      <c r="AY374" s="67">
        <v>2277.77</v>
      </c>
      <c r="AZ374">
        <v>0.23050000000000001</v>
      </c>
      <c r="BA374" s="67">
        <v>1072.5899999999999</v>
      </c>
      <c r="BB374">
        <v>0.1086</v>
      </c>
      <c r="BC374" s="67">
        <v>1190.5</v>
      </c>
      <c r="BD374">
        <v>0.1205</v>
      </c>
      <c r="BE374" s="67">
        <v>9880.86</v>
      </c>
      <c r="BF374" s="67">
        <v>5500.04</v>
      </c>
      <c r="BG374">
        <v>2.2736999999999998</v>
      </c>
      <c r="BH374">
        <v>0.4839</v>
      </c>
      <c r="BI374">
        <v>0.26800000000000002</v>
      </c>
      <c r="BJ374">
        <v>0.17960000000000001</v>
      </c>
      <c r="BK374">
        <v>2.8899999999999999E-2</v>
      </c>
      <c r="BL374">
        <v>3.9600000000000003E-2</v>
      </c>
    </row>
    <row r="375" spans="1:64" x14ac:dyDescent="0.25">
      <c r="A375" t="s">
        <v>391</v>
      </c>
      <c r="B375">
        <v>45567</v>
      </c>
      <c r="C375">
        <v>22</v>
      </c>
      <c r="D375">
        <v>60.48</v>
      </c>
      <c r="E375" s="67">
        <v>1330.64</v>
      </c>
      <c r="F375" s="67">
        <v>1233.3499999999999</v>
      </c>
      <c r="G375">
        <v>1.6000000000000001E-3</v>
      </c>
      <c r="H375">
        <v>0</v>
      </c>
      <c r="I375">
        <v>1.8E-3</v>
      </c>
      <c r="J375">
        <v>8.0000000000000004E-4</v>
      </c>
      <c r="K375">
        <v>8.0999999999999996E-3</v>
      </c>
      <c r="L375">
        <v>0.96699999999999997</v>
      </c>
      <c r="M375">
        <v>2.06E-2</v>
      </c>
      <c r="N375">
        <v>0.55469999999999997</v>
      </c>
      <c r="O375">
        <v>0</v>
      </c>
      <c r="P375">
        <v>0.1411</v>
      </c>
      <c r="Q375" s="67">
        <v>47436.800000000003</v>
      </c>
      <c r="R375">
        <v>0.20150000000000001</v>
      </c>
      <c r="S375">
        <v>0.25369999999999998</v>
      </c>
      <c r="T375">
        <v>0.54479999999999995</v>
      </c>
      <c r="U375">
        <v>20.93</v>
      </c>
      <c r="V375">
        <v>8.5299999999999994</v>
      </c>
      <c r="W375" s="67">
        <v>74144.67</v>
      </c>
      <c r="X375">
        <v>150.41999999999999</v>
      </c>
      <c r="Y375" s="67">
        <v>92898.61</v>
      </c>
      <c r="Z375">
        <v>0.83750000000000002</v>
      </c>
      <c r="AA375">
        <v>0.14380000000000001</v>
      </c>
      <c r="AB375">
        <v>1.8700000000000001E-2</v>
      </c>
      <c r="AC375">
        <v>0.16250000000000001</v>
      </c>
      <c r="AD375">
        <v>92.9</v>
      </c>
      <c r="AE375" s="67">
        <v>2533.13</v>
      </c>
      <c r="AF375">
        <v>379.06</v>
      </c>
      <c r="AG375" s="67">
        <v>88977.71</v>
      </c>
      <c r="AH375">
        <v>104</v>
      </c>
      <c r="AI375" s="67">
        <v>29174</v>
      </c>
      <c r="AJ375" s="67">
        <v>42179.12</v>
      </c>
      <c r="AK375">
        <v>37.1</v>
      </c>
      <c r="AL375">
        <v>26.91</v>
      </c>
      <c r="AM375">
        <v>28.08</v>
      </c>
      <c r="AN375">
        <v>5.0999999999999996</v>
      </c>
      <c r="AO375">
        <v>0</v>
      </c>
      <c r="AP375">
        <v>0.77749999999999997</v>
      </c>
      <c r="AQ375" s="67">
        <v>1448.08</v>
      </c>
      <c r="AR375" s="67">
        <v>1944.85</v>
      </c>
      <c r="AS375" s="67">
        <v>5530.42</v>
      </c>
      <c r="AT375">
        <v>336.48</v>
      </c>
      <c r="AU375">
        <v>117.83</v>
      </c>
      <c r="AV375" s="67">
        <v>9377.68</v>
      </c>
      <c r="AW375" s="67">
        <v>6083.96</v>
      </c>
      <c r="AX375">
        <v>0.64070000000000005</v>
      </c>
      <c r="AY375" s="67">
        <v>2047.72</v>
      </c>
      <c r="AZ375">
        <v>0.21560000000000001</v>
      </c>
      <c r="BA375">
        <v>592.22</v>
      </c>
      <c r="BB375">
        <v>6.2399999999999997E-2</v>
      </c>
      <c r="BC375">
        <v>772.36</v>
      </c>
      <c r="BD375">
        <v>8.1299999999999997E-2</v>
      </c>
      <c r="BE375" s="67">
        <v>9496.26</v>
      </c>
      <c r="BF375" s="67">
        <v>4758.63</v>
      </c>
      <c r="BG375">
        <v>1.4839</v>
      </c>
      <c r="BH375">
        <v>0.52180000000000004</v>
      </c>
      <c r="BI375">
        <v>0.2135</v>
      </c>
      <c r="BJ375">
        <v>0.22370000000000001</v>
      </c>
      <c r="BK375">
        <v>2.2800000000000001E-2</v>
      </c>
      <c r="BL375">
        <v>1.8200000000000001E-2</v>
      </c>
    </row>
    <row r="376" spans="1:64" x14ac:dyDescent="0.25">
      <c r="A376" t="s">
        <v>392</v>
      </c>
      <c r="B376">
        <v>48637</v>
      </c>
      <c r="C376">
        <v>40</v>
      </c>
      <c r="D376">
        <v>13.35</v>
      </c>
      <c r="E376">
        <v>533.92999999999995</v>
      </c>
      <c r="F376">
        <v>582.42999999999995</v>
      </c>
      <c r="G376">
        <v>5.7999999999999996E-3</v>
      </c>
      <c r="H376">
        <v>0</v>
      </c>
      <c r="I376">
        <v>1.84E-2</v>
      </c>
      <c r="J376">
        <v>5.0000000000000001E-3</v>
      </c>
      <c r="K376">
        <v>0.01</v>
      </c>
      <c r="L376">
        <v>0.93400000000000005</v>
      </c>
      <c r="M376">
        <v>2.6700000000000002E-2</v>
      </c>
      <c r="N376">
        <v>0.23200000000000001</v>
      </c>
      <c r="O376">
        <v>1.6999999999999999E-3</v>
      </c>
      <c r="P376">
        <v>9.2799999999999994E-2</v>
      </c>
      <c r="Q376" s="67">
        <v>47990.82</v>
      </c>
      <c r="R376">
        <v>0.54759999999999998</v>
      </c>
      <c r="S376">
        <v>9.5200000000000007E-2</v>
      </c>
      <c r="T376">
        <v>0.35709999999999997</v>
      </c>
      <c r="U376">
        <v>17.850000000000001</v>
      </c>
      <c r="V376">
        <v>5.2</v>
      </c>
      <c r="W376" s="67">
        <v>64786.81</v>
      </c>
      <c r="X376">
        <v>97.74</v>
      </c>
      <c r="Y376" s="67">
        <v>136478.06</v>
      </c>
      <c r="Z376">
        <v>0.96130000000000004</v>
      </c>
      <c r="AA376">
        <v>1.6299999999999999E-2</v>
      </c>
      <c r="AB376">
        <v>2.24E-2</v>
      </c>
      <c r="AC376">
        <v>3.8699999999999998E-2</v>
      </c>
      <c r="AD376">
        <v>136.47999999999999</v>
      </c>
      <c r="AE376" s="67">
        <v>3134.54</v>
      </c>
      <c r="AF376">
        <v>577.59</v>
      </c>
      <c r="AG376" s="67">
        <v>124542.51</v>
      </c>
      <c r="AH376">
        <v>298</v>
      </c>
      <c r="AI376" s="67">
        <v>37269</v>
      </c>
      <c r="AJ376" s="67">
        <v>52258.8</v>
      </c>
      <c r="AK376">
        <v>40.69</v>
      </c>
      <c r="AL376">
        <v>22.54</v>
      </c>
      <c r="AM376">
        <v>24.12</v>
      </c>
      <c r="AN376">
        <v>5.7</v>
      </c>
      <c r="AO376" s="67">
        <v>2382.75</v>
      </c>
      <c r="AP376">
        <v>1.4419999999999999</v>
      </c>
      <c r="AQ376" s="67">
        <v>1718.94</v>
      </c>
      <c r="AR376" s="67">
        <v>1761.81</v>
      </c>
      <c r="AS376" s="67">
        <v>5956.96</v>
      </c>
      <c r="AT376">
        <v>208.74</v>
      </c>
      <c r="AU376">
        <v>310.95</v>
      </c>
      <c r="AV376" s="67">
        <v>9957.32</v>
      </c>
      <c r="AW376" s="67">
        <v>3881.44</v>
      </c>
      <c r="AX376">
        <v>0.37730000000000002</v>
      </c>
      <c r="AY376" s="67">
        <v>4255.97</v>
      </c>
      <c r="AZ376">
        <v>0.41370000000000001</v>
      </c>
      <c r="BA376" s="67">
        <v>1608.87</v>
      </c>
      <c r="BB376">
        <v>0.15640000000000001</v>
      </c>
      <c r="BC376">
        <v>541.37</v>
      </c>
      <c r="BD376">
        <v>5.2600000000000001E-2</v>
      </c>
      <c r="BE376" s="67">
        <v>10287.65</v>
      </c>
      <c r="BF376" s="67">
        <v>4169.04</v>
      </c>
      <c r="BG376">
        <v>1.0338000000000001</v>
      </c>
      <c r="BH376">
        <v>0.53500000000000003</v>
      </c>
      <c r="BI376">
        <v>0.1983</v>
      </c>
      <c r="BJ376">
        <v>0.16200000000000001</v>
      </c>
      <c r="BK376">
        <v>4.1700000000000001E-2</v>
      </c>
      <c r="BL376">
        <v>6.2899999999999998E-2</v>
      </c>
    </row>
    <row r="377" spans="1:64" x14ac:dyDescent="0.25">
      <c r="A377" t="s">
        <v>393</v>
      </c>
      <c r="B377">
        <v>44495</v>
      </c>
      <c r="C377">
        <v>9</v>
      </c>
      <c r="D377">
        <v>301.3</v>
      </c>
      <c r="E377" s="67">
        <v>2711.67</v>
      </c>
      <c r="F377" s="67">
        <v>2475.62</v>
      </c>
      <c r="G377">
        <v>4.7000000000000002E-3</v>
      </c>
      <c r="H377">
        <v>4.0000000000000002E-4</v>
      </c>
      <c r="I377">
        <v>3.9800000000000002E-2</v>
      </c>
      <c r="J377">
        <v>2.5000000000000001E-3</v>
      </c>
      <c r="K377">
        <v>1.23E-2</v>
      </c>
      <c r="L377">
        <v>0.88490000000000002</v>
      </c>
      <c r="M377">
        <v>5.5300000000000002E-2</v>
      </c>
      <c r="N377">
        <v>0.6583</v>
      </c>
      <c r="O377">
        <v>2.8999999999999998E-3</v>
      </c>
      <c r="P377">
        <v>0.1381</v>
      </c>
      <c r="Q377" s="67">
        <v>48547.02</v>
      </c>
      <c r="R377">
        <v>0.21579999999999999</v>
      </c>
      <c r="S377">
        <v>0.2</v>
      </c>
      <c r="T377">
        <v>0.58420000000000005</v>
      </c>
      <c r="U377">
        <v>18.72</v>
      </c>
      <c r="V377">
        <v>19.3</v>
      </c>
      <c r="W377" s="67">
        <v>69502.44</v>
      </c>
      <c r="X377">
        <v>136.77000000000001</v>
      </c>
      <c r="Y377" s="67">
        <v>84540.37</v>
      </c>
      <c r="Z377">
        <v>0.76739999999999997</v>
      </c>
      <c r="AA377">
        <v>0.2195</v>
      </c>
      <c r="AB377">
        <v>1.3100000000000001E-2</v>
      </c>
      <c r="AC377">
        <v>0.2326</v>
      </c>
      <c r="AD377">
        <v>84.54</v>
      </c>
      <c r="AE377" s="67">
        <v>3006.09</v>
      </c>
      <c r="AF377">
        <v>512.79</v>
      </c>
      <c r="AG377" s="67">
        <v>88113.83</v>
      </c>
      <c r="AH377">
        <v>100</v>
      </c>
      <c r="AI377" s="67">
        <v>26398</v>
      </c>
      <c r="AJ377" s="67">
        <v>38063.75</v>
      </c>
      <c r="AK377">
        <v>49.75</v>
      </c>
      <c r="AL377">
        <v>34.71</v>
      </c>
      <c r="AM377">
        <v>37.67</v>
      </c>
      <c r="AN377">
        <v>5.7</v>
      </c>
      <c r="AO377">
        <v>0</v>
      </c>
      <c r="AP377">
        <v>0.95469999999999999</v>
      </c>
      <c r="AQ377" s="67">
        <v>1370.82</v>
      </c>
      <c r="AR377" s="67">
        <v>1780.49</v>
      </c>
      <c r="AS377" s="67">
        <v>5598.04</v>
      </c>
      <c r="AT377">
        <v>397.63</v>
      </c>
      <c r="AU377">
        <v>111.37</v>
      </c>
      <c r="AV377" s="67">
        <v>9258.34</v>
      </c>
      <c r="AW377" s="67">
        <v>5782.58</v>
      </c>
      <c r="AX377">
        <v>0.59279999999999999</v>
      </c>
      <c r="AY377" s="67">
        <v>2482.84</v>
      </c>
      <c r="AZ377">
        <v>0.2545</v>
      </c>
      <c r="BA377">
        <v>565.99</v>
      </c>
      <c r="BB377">
        <v>5.8000000000000003E-2</v>
      </c>
      <c r="BC377">
        <v>922.5</v>
      </c>
      <c r="BD377">
        <v>9.4600000000000004E-2</v>
      </c>
      <c r="BE377" s="67">
        <v>9753.9</v>
      </c>
      <c r="BF377" s="67">
        <v>4122.07</v>
      </c>
      <c r="BG377">
        <v>1.5416000000000001</v>
      </c>
      <c r="BH377">
        <v>0.52839999999999998</v>
      </c>
      <c r="BI377">
        <v>0.2087</v>
      </c>
      <c r="BJ377">
        <v>0.2392</v>
      </c>
      <c r="BK377">
        <v>1.4500000000000001E-2</v>
      </c>
      <c r="BL377">
        <v>9.1999999999999998E-3</v>
      </c>
    </row>
    <row r="378" spans="1:64" x14ac:dyDescent="0.25">
      <c r="A378" t="s">
        <v>394</v>
      </c>
      <c r="B378">
        <v>48900</v>
      </c>
      <c r="C378">
        <v>238</v>
      </c>
      <c r="D378">
        <v>3.93</v>
      </c>
      <c r="E378">
        <v>935.53</v>
      </c>
      <c r="F378">
        <v>921.41</v>
      </c>
      <c r="G378">
        <v>5.1000000000000004E-3</v>
      </c>
      <c r="H378">
        <v>0</v>
      </c>
      <c r="I378">
        <v>2.0999999999999999E-3</v>
      </c>
      <c r="J378">
        <v>6.6E-3</v>
      </c>
      <c r="K378">
        <v>4.4999999999999997E-3</v>
      </c>
      <c r="L378">
        <v>0.97770000000000001</v>
      </c>
      <c r="M378">
        <v>3.8999999999999998E-3</v>
      </c>
      <c r="N378">
        <v>0.41320000000000001</v>
      </c>
      <c r="O378">
        <v>0</v>
      </c>
      <c r="P378">
        <v>0.1053</v>
      </c>
      <c r="Q378" s="67">
        <v>49446.5</v>
      </c>
      <c r="R378">
        <v>0.22539999999999999</v>
      </c>
      <c r="S378">
        <v>0.16900000000000001</v>
      </c>
      <c r="T378">
        <v>0.60560000000000003</v>
      </c>
      <c r="U378">
        <v>20.78</v>
      </c>
      <c r="V378">
        <v>11</v>
      </c>
      <c r="W378" s="67">
        <v>58235.13</v>
      </c>
      <c r="X378">
        <v>80.19</v>
      </c>
      <c r="Y378" s="67">
        <v>172483.22</v>
      </c>
      <c r="Z378">
        <v>0.62780000000000002</v>
      </c>
      <c r="AA378">
        <v>2.9399999999999999E-2</v>
      </c>
      <c r="AB378">
        <v>0.34279999999999999</v>
      </c>
      <c r="AC378">
        <v>0.37219999999999998</v>
      </c>
      <c r="AD378">
        <v>172.48</v>
      </c>
      <c r="AE378" s="67">
        <v>4520.8</v>
      </c>
      <c r="AF378">
        <v>311.33</v>
      </c>
      <c r="AG378" s="67">
        <v>160668.18</v>
      </c>
      <c r="AH378">
        <v>451</v>
      </c>
      <c r="AI378" s="67">
        <v>35232</v>
      </c>
      <c r="AJ378" s="67">
        <v>70134.17</v>
      </c>
      <c r="AK378">
        <v>33.69</v>
      </c>
      <c r="AL378">
        <v>22.02</v>
      </c>
      <c r="AM378">
        <v>28.54</v>
      </c>
      <c r="AN378">
        <v>4.7</v>
      </c>
      <c r="AO378">
        <v>0</v>
      </c>
      <c r="AP378">
        <v>0.51449999999999996</v>
      </c>
      <c r="AQ378" s="67">
        <v>1944.43</v>
      </c>
      <c r="AR378" s="67">
        <v>2854.74</v>
      </c>
      <c r="AS378" s="67">
        <v>6780.96</v>
      </c>
      <c r="AT378">
        <v>592.62</v>
      </c>
      <c r="AU378">
        <v>655.99</v>
      </c>
      <c r="AV378" s="67">
        <v>12828.73</v>
      </c>
      <c r="AW378" s="67">
        <v>6146.24</v>
      </c>
      <c r="AX378">
        <v>0.47749999999999998</v>
      </c>
      <c r="AY378" s="67">
        <v>3784.17</v>
      </c>
      <c r="AZ378">
        <v>0.29399999999999998</v>
      </c>
      <c r="BA378" s="67">
        <v>1384.93</v>
      </c>
      <c r="BB378">
        <v>0.1076</v>
      </c>
      <c r="BC378" s="67">
        <v>1556.82</v>
      </c>
      <c r="BD378">
        <v>0.12089999999999999</v>
      </c>
      <c r="BE378" s="67">
        <v>12872.17</v>
      </c>
      <c r="BF378" s="67">
        <v>5795.79</v>
      </c>
      <c r="BG378">
        <v>0.80110000000000003</v>
      </c>
      <c r="BH378">
        <v>0.50370000000000004</v>
      </c>
      <c r="BI378">
        <v>0.2646</v>
      </c>
      <c r="BJ378">
        <v>0.13139999999999999</v>
      </c>
      <c r="BK378">
        <v>4.6199999999999998E-2</v>
      </c>
      <c r="BL378">
        <v>5.4100000000000002E-2</v>
      </c>
    </row>
    <row r="379" spans="1:64" x14ac:dyDescent="0.25">
      <c r="A379" t="s">
        <v>395</v>
      </c>
      <c r="B379">
        <v>50047</v>
      </c>
      <c r="C379">
        <v>28</v>
      </c>
      <c r="D379">
        <v>134.72</v>
      </c>
      <c r="E379" s="67">
        <v>3772.25</v>
      </c>
      <c r="F379" s="67">
        <v>3648.79</v>
      </c>
      <c r="G379">
        <v>3.9399999999999998E-2</v>
      </c>
      <c r="H379">
        <v>2.9999999999999997E-4</v>
      </c>
      <c r="I379">
        <v>0.1171</v>
      </c>
      <c r="J379">
        <v>1.9E-3</v>
      </c>
      <c r="K379">
        <v>1.7100000000000001E-2</v>
      </c>
      <c r="L379">
        <v>0.7853</v>
      </c>
      <c r="M379">
        <v>3.9E-2</v>
      </c>
      <c r="N379">
        <v>0.18959999999999999</v>
      </c>
      <c r="O379">
        <v>0.02</v>
      </c>
      <c r="P379">
        <v>0.10059999999999999</v>
      </c>
      <c r="Q379" s="67">
        <v>62388.82</v>
      </c>
      <c r="R379">
        <v>0.35399999999999998</v>
      </c>
      <c r="S379">
        <v>0.27429999999999999</v>
      </c>
      <c r="T379">
        <v>0.37169999999999997</v>
      </c>
      <c r="U379">
        <v>19.2</v>
      </c>
      <c r="V379">
        <v>21</v>
      </c>
      <c r="W379" s="67">
        <v>86616.14</v>
      </c>
      <c r="X379">
        <v>176.73</v>
      </c>
      <c r="Y379" s="67">
        <v>248186.22</v>
      </c>
      <c r="Z379">
        <v>0.80420000000000003</v>
      </c>
      <c r="AA379">
        <v>0.16539999999999999</v>
      </c>
      <c r="AB379">
        <v>3.04E-2</v>
      </c>
      <c r="AC379">
        <v>0.1958</v>
      </c>
      <c r="AD379">
        <v>248.19</v>
      </c>
      <c r="AE379" s="67">
        <v>9226.73</v>
      </c>
      <c r="AF379" s="67">
        <v>1142.08</v>
      </c>
      <c r="AG379" s="67">
        <v>273060.2</v>
      </c>
      <c r="AH379">
        <v>590</v>
      </c>
      <c r="AI379" s="67">
        <v>43624</v>
      </c>
      <c r="AJ379" s="67">
        <v>63546.77</v>
      </c>
      <c r="AK379">
        <v>67.3</v>
      </c>
      <c r="AL379">
        <v>35.93</v>
      </c>
      <c r="AM379">
        <v>37.700000000000003</v>
      </c>
      <c r="AN379">
        <v>4.97</v>
      </c>
      <c r="AO379">
        <v>0</v>
      </c>
      <c r="AP379">
        <v>0.85199999999999998</v>
      </c>
      <c r="AQ379" s="67">
        <v>1362.99</v>
      </c>
      <c r="AR379" s="67">
        <v>1798.43</v>
      </c>
      <c r="AS379" s="67">
        <v>6437.88</v>
      </c>
      <c r="AT379">
        <v>875.46</v>
      </c>
      <c r="AU379">
        <v>220.61</v>
      </c>
      <c r="AV379" s="67">
        <v>10695.38</v>
      </c>
      <c r="AW379" s="67">
        <v>2702.71</v>
      </c>
      <c r="AX379">
        <v>0.23980000000000001</v>
      </c>
      <c r="AY379" s="67">
        <v>7410.16</v>
      </c>
      <c r="AZ379">
        <v>0.65759999999999996</v>
      </c>
      <c r="BA379">
        <v>749.24</v>
      </c>
      <c r="BB379">
        <v>6.6500000000000004E-2</v>
      </c>
      <c r="BC379">
        <v>406.22</v>
      </c>
      <c r="BD379">
        <v>3.61E-2</v>
      </c>
      <c r="BE379" s="67">
        <v>11268.33</v>
      </c>
      <c r="BF379" s="67">
        <v>1080.25</v>
      </c>
      <c r="BG379">
        <v>0.1229</v>
      </c>
      <c r="BH379">
        <v>0.52159999999999995</v>
      </c>
      <c r="BI379">
        <v>0.20880000000000001</v>
      </c>
      <c r="BJ379">
        <v>0.19189999999999999</v>
      </c>
      <c r="BK379">
        <v>5.04E-2</v>
      </c>
      <c r="BL379">
        <v>2.7300000000000001E-2</v>
      </c>
    </row>
    <row r="380" spans="1:64" x14ac:dyDescent="0.25">
      <c r="A380" t="s">
        <v>396</v>
      </c>
      <c r="B380">
        <v>50708</v>
      </c>
      <c r="C380">
        <v>37</v>
      </c>
      <c r="D380">
        <v>19.48</v>
      </c>
      <c r="E380">
        <v>720.73</v>
      </c>
      <c r="F380">
        <v>672.96</v>
      </c>
      <c r="G380">
        <v>1.04E-2</v>
      </c>
      <c r="H380">
        <v>0</v>
      </c>
      <c r="I380">
        <v>3.3999999999999998E-3</v>
      </c>
      <c r="J380">
        <v>0</v>
      </c>
      <c r="K380">
        <v>7.22E-2</v>
      </c>
      <c r="L380">
        <v>0.87990000000000002</v>
      </c>
      <c r="M380">
        <v>3.4000000000000002E-2</v>
      </c>
      <c r="N380">
        <v>0.52600000000000002</v>
      </c>
      <c r="O380">
        <v>1.1999999999999999E-3</v>
      </c>
      <c r="P380">
        <v>0.21249999999999999</v>
      </c>
      <c r="Q380" s="67">
        <v>48784.160000000003</v>
      </c>
      <c r="R380">
        <v>0.26090000000000002</v>
      </c>
      <c r="S380">
        <v>0.1522</v>
      </c>
      <c r="T380">
        <v>0.58699999999999997</v>
      </c>
      <c r="U380">
        <v>16.03</v>
      </c>
      <c r="V380">
        <v>3</v>
      </c>
      <c r="W380" s="67">
        <v>72882.67</v>
      </c>
      <c r="X380">
        <v>225.39</v>
      </c>
      <c r="Y380" s="67">
        <v>115817.52</v>
      </c>
      <c r="Z380">
        <v>0.57679999999999998</v>
      </c>
      <c r="AA380">
        <v>0.3594</v>
      </c>
      <c r="AB380">
        <v>6.3700000000000007E-2</v>
      </c>
      <c r="AC380">
        <v>0.42320000000000002</v>
      </c>
      <c r="AD380">
        <v>115.82</v>
      </c>
      <c r="AE380" s="67">
        <v>4260.71</v>
      </c>
      <c r="AF380">
        <v>450.79</v>
      </c>
      <c r="AG380" s="67">
        <v>101340.96</v>
      </c>
      <c r="AH380">
        <v>160</v>
      </c>
      <c r="AI380" s="67">
        <v>30672</v>
      </c>
      <c r="AJ380" s="67">
        <v>41343.81</v>
      </c>
      <c r="AK380">
        <v>48.55</v>
      </c>
      <c r="AL380">
        <v>34.93</v>
      </c>
      <c r="AM380">
        <v>37.69</v>
      </c>
      <c r="AN380">
        <v>4.4000000000000004</v>
      </c>
      <c r="AO380">
        <v>952.47</v>
      </c>
      <c r="AP380">
        <v>1.4514</v>
      </c>
      <c r="AQ380" s="67">
        <v>1592.48</v>
      </c>
      <c r="AR380" s="67">
        <v>2373.7199999999998</v>
      </c>
      <c r="AS380" s="67">
        <v>7333.19</v>
      </c>
      <c r="AT380">
        <v>877.66</v>
      </c>
      <c r="AU380">
        <v>417.65</v>
      </c>
      <c r="AV380" s="67">
        <v>12594.68</v>
      </c>
      <c r="AW380" s="67">
        <v>6243.47</v>
      </c>
      <c r="AX380">
        <v>0.50849999999999995</v>
      </c>
      <c r="AY380" s="67">
        <v>4131.92</v>
      </c>
      <c r="AZ380">
        <v>0.33660000000000001</v>
      </c>
      <c r="BA380" s="67">
        <v>1199.17</v>
      </c>
      <c r="BB380">
        <v>9.7699999999999995E-2</v>
      </c>
      <c r="BC380">
        <v>702.52</v>
      </c>
      <c r="BD380">
        <v>5.7200000000000001E-2</v>
      </c>
      <c r="BE380" s="67">
        <v>12277.09</v>
      </c>
      <c r="BF380" s="67">
        <v>4081.6</v>
      </c>
      <c r="BG380">
        <v>1.4946999999999999</v>
      </c>
      <c r="BH380">
        <v>0.49969999999999998</v>
      </c>
      <c r="BI380">
        <v>0.184</v>
      </c>
      <c r="BJ380">
        <v>0.16420000000000001</v>
      </c>
      <c r="BK380">
        <v>2.4799999999999999E-2</v>
      </c>
      <c r="BL380">
        <v>0.1273</v>
      </c>
    </row>
    <row r="381" spans="1:64" x14ac:dyDescent="0.25">
      <c r="A381" t="s">
        <v>397</v>
      </c>
      <c r="B381">
        <v>44503</v>
      </c>
      <c r="C381">
        <v>15</v>
      </c>
      <c r="D381">
        <v>307.77999999999997</v>
      </c>
      <c r="E381" s="67">
        <v>4616.76</v>
      </c>
      <c r="F381" s="67">
        <v>4519.3</v>
      </c>
      <c r="G381">
        <v>1.7500000000000002E-2</v>
      </c>
      <c r="H381">
        <v>5.0000000000000001E-4</v>
      </c>
      <c r="I381">
        <v>1.55E-2</v>
      </c>
      <c r="J381">
        <v>2.9999999999999997E-4</v>
      </c>
      <c r="K381">
        <v>1.6500000000000001E-2</v>
      </c>
      <c r="L381">
        <v>0.92789999999999995</v>
      </c>
      <c r="M381">
        <v>2.1899999999999999E-2</v>
      </c>
      <c r="N381">
        <v>0.2054</v>
      </c>
      <c r="O381">
        <v>9.9000000000000008E-3</v>
      </c>
      <c r="P381">
        <v>0.10639999999999999</v>
      </c>
      <c r="Q381" s="67">
        <v>56107.75</v>
      </c>
      <c r="R381">
        <v>0.28360000000000002</v>
      </c>
      <c r="S381">
        <v>9.6500000000000002E-2</v>
      </c>
      <c r="T381">
        <v>0.61990000000000001</v>
      </c>
      <c r="U381">
        <v>18.489999999999998</v>
      </c>
      <c r="V381">
        <v>29.9</v>
      </c>
      <c r="W381" s="67">
        <v>83950.89</v>
      </c>
      <c r="X381">
        <v>154.38</v>
      </c>
      <c r="Y381" s="67">
        <v>134818.29999999999</v>
      </c>
      <c r="Z381">
        <v>0.8044</v>
      </c>
      <c r="AA381">
        <v>0.17599999999999999</v>
      </c>
      <c r="AB381">
        <v>1.9599999999999999E-2</v>
      </c>
      <c r="AC381">
        <v>0.1956</v>
      </c>
      <c r="AD381">
        <v>134.82</v>
      </c>
      <c r="AE381" s="67">
        <v>5501.1</v>
      </c>
      <c r="AF381">
        <v>737.68</v>
      </c>
      <c r="AG381" s="67">
        <v>148101.81</v>
      </c>
      <c r="AH381">
        <v>408</v>
      </c>
      <c r="AI381" s="67">
        <v>38349</v>
      </c>
      <c r="AJ381" s="67">
        <v>65835.360000000001</v>
      </c>
      <c r="AK381">
        <v>73.8</v>
      </c>
      <c r="AL381">
        <v>38.64</v>
      </c>
      <c r="AM381">
        <v>47</v>
      </c>
      <c r="AN381">
        <v>5.3</v>
      </c>
      <c r="AO381">
        <v>0</v>
      </c>
      <c r="AP381">
        <v>0.74470000000000003</v>
      </c>
      <c r="AQ381" s="67">
        <v>1127.3699999999999</v>
      </c>
      <c r="AR381" s="67">
        <v>2025.41</v>
      </c>
      <c r="AS381" s="67">
        <v>6046.86</v>
      </c>
      <c r="AT381">
        <v>508.2</v>
      </c>
      <c r="AU381">
        <v>473.13</v>
      </c>
      <c r="AV381" s="67">
        <v>10180.969999999999</v>
      </c>
      <c r="AW381" s="67">
        <v>3786.25</v>
      </c>
      <c r="AX381">
        <v>0.39639999999999997</v>
      </c>
      <c r="AY381" s="67">
        <v>4373.0600000000004</v>
      </c>
      <c r="AZ381">
        <v>0.45779999999999998</v>
      </c>
      <c r="BA381" s="67">
        <v>1015.34</v>
      </c>
      <c r="BB381">
        <v>0.10630000000000001</v>
      </c>
      <c r="BC381">
        <v>376.69</v>
      </c>
      <c r="BD381">
        <v>3.9399999999999998E-2</v>
      </c>
      <c r="BE381" s="67">
        <v>9551.33</v>
      </c>
      <c r="BF381" s="67">
        <v>2761.48</v>
      </c>
      <c r="BG381">
        <v>0.42370000000000002</v>
      </c>
      <c r="BH381">
        <v>0.62860000000000005</v>
      </c>
      <c r="BI381">
        <v>0.25590000000000002</v>
      </c>
      <c r="BJ381">
        <v>6.5799999999999997E-2</v>
      </c>
      <c r="BK381">
        <v>2.69E-2</v>
      </c>
      <c r="BL381">
        <v>2.2800000000000001E-2</v>
      </c>
    </row>
    <row r="382" spans="1:64" x14ac:dyDescent="0.25">
      <c r="A382" t="s">
        <v>398</v>
      </c>
      <c r="B382">
        <v>50641</v>
      </c>
      <c r="C382">
        <v>77</v>
      </c>
      <c r="D382">
        <v>8.5399999999999991</v>
      </c>
      <c r="E382">
        <v>657.49</v>
      </c>
      <c r="F382">
        <v>587.04</v>
      </c>
      <c r="G382">
        <v>5.1000000000000004E-3</v>
      </c>
      <c r="H382">
        <v>0</v>
      </c>
      <c r="I382">
        <v>1.6999999999999999E-3</v>
      </c>
      <c r="J382">
        <v>6.4000000000000003E-3</v>
      </c>
      <c r="K382">
        <v>5.9200000000000003E-2</v>
      </c>
      <c r="L382">
        <v>0.91890000000000005</v>
      </c>
      <c r="M382">
        <v>8.6999999999999994E-3</v>
      </c>
      <c r="N382">
        <v>0.53320000000000001</v>
      </c>
      <c r="O382">
        <v>3.8300000000000001E-2</v>
      </c>
      <c r="P382">
        <v>0.15329999999999999</v>
      </c>
      <c r="Q382" s="67">
        <v>44067.83</v>
      </c>
      <c r="R382">
        <v>0.58819999999999995</v>
      </c>
      <c r="S382">
        <v>0.15690000000000001</v>
      </c>
      <c r="T382">
        <v>0.25490000000000002</v>
      </c>
      <c r="U382">
        <v>15.72</v>
      </c>
      <c r="V382">
        <v>6.13</v>
      </c>
      <c r="W382" s="67">
        <v>60445.599999999999</v>
      </c>
      <c r="X382">
        <v>104.13</v>
      </c>
      <c r="Y382" s="67">
        <v>133952.97</v>
      </c>
      <c r="Z382">
        <v>0.79869999999999997</v>
      </c>
      <c r="AA382">
        <v>0.17899999999999999</v>
      </c>
      <c r="AB382">
        <v>2.23E-2</v>
      </c>
      <c r="AC382">
        <v>0.20130000000000001</v>
      </c>
      <c r="AD382">
        <v>133.94999999999999</v>
      </c>
      <c r="AE382" s="67">
        <v>4215.7700000000004</v>
      </c>
      <c r="AF382">
        <v>541.01</v>
      </c>
      <c r="AG382" s="67">
        <v>128446</v>
      </c>
      <c r="AH382">
        <v>309</v>
      </c>
      <c r="AI382" s="67">
        <v>31778</v>
      </c>
      <c r="AJ382" s="67">
        <v>44376.06</v>
      </c>
      <c r="AK382">
        <v>59.1</v>
      </c>
      <c r="AL382">
        <v>29.31</v>
      </c>
      <c r="AM382">
        <v>37.69</v>
      </c>
      <c r="AN382">
        <v>0</v>
      </c>
      <c r="AO382">
        <v>0</v>
      </c>
      <c r="AP382">
        <v>1.1031</v>
      </c>
      <c r="AQ382" s="67">
        <v>1624.23</v>
      </c>
      <c r="AR382" s="67">
        <v>2088.96</v>
      </c>
      <c r="AS382" s="67">
        <v>6802.08</v>
      </c>
      <c r="AT382">
        <v>527.44000000000005</v>
      </c>
      <c r="AU382">
        <v>365.8</v>
      </c>
      <c r="AV382" s="67">
        <v>11408.54</v>
      </c>
      <c r="AW382" s="67">
        <v>6023.94</v>
      </c>
      <c r="AX382">
        <v>0.53610000000000002</v>
      </c>
      <c r="AY382" s="67">
        <v>3646.56</v>
      </c>
      <c r="AZ382">
        <v>0.32450000000000001</v>
      </c>
      <c r="BA382">
        <v>813.3</v>
      </c>
      <c r="BB382">
        <v>7.2400000000000006E-2</v>
      </c>
      <c r="BC382">
        <v>752.37</v>
      </c>
      <c r="BD382">
        <v>6.7000000000000004E-2</v>
      </c>
      <c r="BE382" s="67">
        <v>11236.18</v>
      </c>
      <c r="BF382" s="67">
        <v>3772.47</v>
      </c>
      <c r="BG382">
        <v>1.1524000000000001</v>
      </c>
      <c r="BH382">
        <v>0.53690000000000004</v>
      </c>
      <c r="BI382">
        <v>0.19550000000000001</v>
      </c>
      <c r="BJ382">
        <v>0.2165</v>
      </c>
      <c r="BK382">
        <v>3.78E-2</v>
      </c>
      <c r="BL382">
        <v>1.34E-2</v>
      </c>
    </row>
    <row r="383" spans="1:64" x14ac:dyDescent="0.25">
      <c r="A383" t="s">
        <v>399</v>
      </c>
      <c r="B383">
        <v>44511</v>
      </c>
      <c r="C383">
        <v>2</v>
      </c>
      <c r="D383">
        <v>879.07</v>
      </c>
      <c r="E383" s="67">
        <v>1758.13</v>
      </c>
      <c r="F383" s="67">
        <v>1627.88</v>
      </c>
      <c r="G383">
        <v>3.3E-3</v>
      </c>
      <c r="H383">
        <v>0</v>
      </c>
      <c r="I383">
        <v>0.7641</v>
      </c>
      <c r="J383">
        <v>1.2999999999999999E-3</v>
      </c>
      <c r="K383">
        <v>1.12E-2</v>
      </c>
      <c r="L383">
        <v>0.1386</v>
      </c>
      <c r="M383">
        <v>8.1500000000000003E-2</v>
      </c>
      <c r="N383">
        <v>0.71379999999999999</v>
      </c>
      <c r="O383">
        <v>1.06E-2</v>
      </c>
      <c r="P383">
        <v>0.20019999999999999</v>
      </c>
      <c r="Q383" s="67">
        <v>52724.1</v>
      </c>
      <c r="R383">
        <v>0.4667</v>
      </c>
      <c r="S383">
        <v>0.15240000000000001</v>
      </c>
      <c r="T383">
        <v>0.38100000000000001</v>
      </c>
      <c r="U383">
        <v>18.25</v>
      </c>
      <c r="V383">
        <v>11.67</v>
      </c>
      <c r="W383" s="67">
        <v>78277.72</v>
      </c>
      <c r="X383">
        <v>145.01</v>
      </c>
      <c r="Y383" s="67">
        <v>72084.72</v>
      </c>
      <c r="Z383">
        <v>0.75160000000000005</v>
      </c>
      <c r="AA383">
        <v>0.19639999999999999</v>
      </c>
      <c r="AB383">
        <v>5.1999999999999998E-2</v>
      </c>
      <c r="AC383">
        <v>0.24840000000000001</v>
      </c>
      <c r="AD383">
        <v>72.08</v>
      </c>
      <c r="AE383" s="67">
        <v>2521.42</v>
      </c>
      <c r="AF383">
        <v>339.42</v>
      </c>
      <c r="AG383" s="67">
        <v>82784.88</v>
      </c>
      <c r="AH383">
        <v>78</v>
      </c>
      <c r="AI383" s="67">
        <v>28758</v>
      </c>
      <c r="AJ383" s="67">
        <v>36470.35</v>
      </c>
      <c r="AK383">
        <v>60.17</v>
      </c>
      <c r="AL383">
        <v>32.56</v>
      </c>
      <c r="AM383">
        <v>37.549999999999997</v>
      </c>
      <c r="AN383">
        <v>5.0199999999999996</v>
      </c>
      <c r="AO383">
        <v>0</v>
      </c>
      <c r="AP383">
        <v>0.91080000000000005</v>
      </c>
      <c r="AQ383">
        <v>899.26</v>
      </c>
      <c r="AR383" s="67">
        <v>1600.04</v>
      </c>
      <c r="AS383" s="67">
        <v>5111.75</v>
      </c>
      <c r="AT383">
        <v>763.69</v>
      </c>
      <c r="AU383">
        <v>362.2</v>
      </c>
      <c r="AV383" s="67">
        <v>8736.93</v>
      </c>
      <c r="AW383" s="67">
        <v>4747.66</v>
      </c>
      <c r="AX383">
        <v>0.6028</v>
      </c>
      <c r="AY383" s="67">
        <v>1936.54</v>
      </c>
      <c r="AZ383">
        <v>0.24590000000000001</v>
      </c>
      <c r="BA383">
        <v>243.01</v>
      </c>
      <c r="BB383">
        <v>3.09E-2</v>
      </c>
      <c r="BC383">
        <v>949.02</v>
      </c>
      <c r="BD383">
        <v>0.1205</v>
      </c>
      <c r="BE383" s="67">
        <v>7876.23</v>
      </c>
      <c r="BF383" s="67">
        <v>4343.18</v>
      </c>
      <c r="BG383">
        <v>2.0379999999999998</v>
      </c>
      <c r="BH383">
        <v>0.58189999999999997</v>
      </c>
      <c r="BI383">
        <v>0.20899999999999999</v>
      </c>
      <c r="BJ383">
        <v>0.1749</v>
      </c>
      <c r="BK383">
        <v>0.02</v>
      </c>
      <c r="BL383">
        <v>1.4200000000000001E-2</v>
      </c>
    </row>
    <row r="384" spans="1:64" x14ac:dyDescent="0.25">
      <c r="A384" t="s">
        <v>400</v>
      </c>
      <c r="B384">
        <v>48025</v>
      </c>
      <c r="C384">
        <v>135</v>
      </c>
      <c r="D384">
        <v>12.69</v>
      </c>
      <c r="E384" s="67">
        <v>1713.09</v>
      </c>
      <c r="F384" s="67">
        <v>1695.06</v>
      </c>
      <c r="G384">
        <v>1.1999999999999999E-3</v>
      </c>
      <c r="H384">
        <v>0</v>
      </c>
      <c r="I384">
        <v>1.01E-2</v>
      </c>
      <c r="J384">
        <v>2.0999999999999999E-3</v>
      </c>
      <c r="K384">
        <v>8.3999999999999995E-3</v>
      </c>
      <c r="L384">
        <v>0.96879999999999999</v>
      </c>
      <c r="M384">
        <v>9.4000000000000004E-3</v>
      </c>
      <c r="N384">
        <v>0.32040000000000002</v>
      </c>
      <c r="O384">
        <v>0</v>
      </c>
      <c r="P384">
        <v>0.16170000000000001</v>
      </c>
      <c r="Q384" s="67">
        <v>49898.9</v>
      </c>
      <c r="R384">
        <v>0.2</v>
      </c>
      <c r="S384">
        <v>0.22500000000000001</v>
      </c>
      <c r="T384">
        <v>0.57499999999999996</v>
      </c>
      <c r="U384">
        <v>19.21</v>
      </c>
      <c r="V384">
        <v>12.33</v>
      </c>
      <c r="W384" s="67">
        <v>62636.33</v>
      </c>
      <c r="X384">
        <v>133.22999999999999</v>
      </c>
      <c r="Y384" s="67">
        <v>135666.79</v>
      </c>
      <c r="Z384">
        <v>0.8488</v>
      </c>
      <c r="AA384">
        <v>6.08E-2</v>
      </c>
      <c r="AB384">
        <v>9.0399999999999994E-2</v>
      </c>
      <c r="AC384">
        <v>0.1512</v>
      </c>
      <c r="AD384">
        <v>135.66999999999999</v>
      </c>
      <c r="AE384" s="67">
        <v>3102.83</v>
      </c>
      <c r="AF384">
        <v>426.45</v>
      </c>
      <c r="AG384" s="67">
        <v>129703.77</v>
      </c>
      <c r="AH384">
        <v>316</v>
      </c>
      <c r="AI384" s="67">
        <v>33743</v>
      </c>
      <c r="AJ384" s="67">
        <v>47500.69</v>
      </c>
      <c r="AK384">
        <v>30.7</v>
      </c>
      <c r="AL384">
        <v>22.1</v>
      </c>
      <c r="AM384">
        <v>22</v>
      </c>
      <c r="AN384">
        <v>4.5</v>
      </c>
      <c r="AO384" s="67">
        <v>1101.8800000000001</v>
      </c>
      <c r="AP384">
        <v>1.2413000000000001</v>
      </c>
      <c r="AQ384" s="67">
        <v>1179.8699999999999</v>
      </c>
      <c r="AR384" s="67">
        <v>2119.08</v>
      </c>
      <c r="AS384" s="67">
        <v>5597.16</v>
      </c>
      <c r="AT384">
        <v>325.22000000000003</v>
      </c>
      <c r="AU384">
        <v>76.3</v>
      </c>
      <c r="AV384" s="67">
        <v>9297.61</v>
      </c>
      <c r="AW384" s="67">
        <v>4755.83</v>
      </c>
      <c r="AX384">
        <v>0.49580000000000002</v>
      </c>
      <c r="AY384" s="67">
        <v>3374.05</v>
      </c>
      <c r="AZ384">
        <v>0.35170000000000001</v>
      </c>
      <c r="BA384">
        <v>854.92</v>
      </c>
      <c r="BB384">
        <v>8.9099999999999999E-2</v>
      </c>
      <c r="BC384">
        <v>607.42999999999995</v>
      </c>
      <c r="BD384">
        <v>6.3299999999999995E-2</v>
      </c>
      <c r="BE384" s="67">
        <v>9592.23</v>
      </c>
      <c r="BF384" s="67">
        <v>4100.1099999999997</v>
      </c>
      <c r="BG384">
        <v>1.1720999999999999</v>
      </c>
      <c r="BH384">
        <v>0.53049999999999997</v>
      </c>
      <c r="BI384">
        <v>0.1817</v>
      </c>
      <c r="BJ384">
        <v>0.21990000000000001</v>
      </c>
      <c r="BK384">
        <v>5.16E-2</v>
      </c>
      <c r="BL384">
        <v>1.6400000000000001E-2</v>
      </c>
    </row>
    <row r="385" spans="1:64" x14ac:dyDescent="0.25">
      <c r="A385" t="s">
        <v>401</v>
      </c>
      <c r="B385">
        <v>44529</v>
      </c>
      <c r="C385">
        <v>12</v>
      </c>
      <c r="D385">
        <v>338.1</v>
      </c>
      <c r="E385" s="67">
        <v>4057.17</v>
      </c>
      <c r="F385" s="67">
        <v>3918.77</v>
      </c>
      <c r="G385">
        <v>2.2599999999999999E-2</v>
      </c>
      <c r="H385">
        <v>6.9999999999999999E-4</v>
      </c>
      <c r="I385">
        <v>3.3300000000000003E-2</v>
      </c>
      <c r="J385">
        <v>1.9E-3</v>
      </c>
      <c r="K385">
        <v>5.0500000000000003E-2</v>
      </c>
      <c r="L385">
        <v>0.84950000000000003</v>
      </c>
      <c r="M385">
        <v>4.1500000000000002E-2</v>
      </c>
      <c r="N385">
        <v>0.40989999999999999</v>
      </c>
      <c r="O385">
        <v>5.6599999999999998E-2</v>
      </c>
      <c r="P385">
        <v>0.13450000000000001</v>
      </c>
      <c r="Q385" s="67">
        <v>71403.38</v>
      </c>
      <c r="R385">
        <v>0.128</v>
      </c>
      <c r="S385">
        <v>0.224</v>
      </c>
      <c r="T385">
        <v>0.64800000000000002</v>
      </c>
      <c r="U385">
        <v>18.71</v>
      </c>
      <c r="V385">
        <v>26</v>
      </c>
      <c r="W385" s="67">
        <v>98656.04</v>
      </c>
      <c r="X385">
        <v>153.34</v>
      </c>
      <c r="Y385" s="67">
        <v>192469.26</v>
      </c>
      <c r="Z385">
        <v>0.65669999999999995</v>
      </c>
      <c r="AA385">
        <v>0.32400000000000001</v>
      </c>
      <c r="AB385">
        <v>1.9300000000000001E-2</v>
      </c>
      <c r="AC385">
        <v>0.34329999999999999</v>
      </c>
      <c r="AD385">
        <v>192.47</v>
      </c>
      <c r="AE385" s="67">
        <v>11077.87</v>
      </c>
      <c r="AF385" s="67">
        <v>1194.0999999999999</v>
      </c>
      <c r="AG385" s="67">
        <v>208280.4</v>
      </c>
      <c r="AH385">
        <v>533</v>
      </c>
      <c r="AI385" s="67">
        <v>35587</v>
      </c>
      <c r="AJ385" s="67">
        <v>51915.32</v>
      </c>
      <c r="AK385">
        <v>91.9</v>
      </c>
      <c r="AL385">
        <v>56.11</v>
      </c>
      <c r="AM385">
        <v>58.44</v>
      </c>
      <c r="AN385">
        <v>3.9</v>
      </c>
      <c r="AO385">
        <v>0</v>
      </c>
      <c r="AP385">
        <v>1.3726</v>
      </c>
      <c r="AQ385" s="67">
        <v>2325.84</v>
      </c>
      <c r="AR385" s="67">
        <v>2453.84</v>
      </c>
      <c r="AS385" s="67">
        <v>8598.2099999999991</v>
      </c>
      <c r="AT385">
        <v>959.68</v>
      </c>
      <c r="AU385">
        <v>181.22</v>
      </c>
      <c r="AV385" s="67">
        <v>14518.78</v>
      </c>
      <c r="AW385" s="67">
        <v>2886.81</v>
      </c>
      <c r="AX385">
        <v>0.23280000000000001</v>
      </c>
      <c r="AY385" s="67">
        <v>8408.99</v>
      </c>
      <c r="AZ385">
        <v>0.67820000000000003</v>
      </c>
      <c r="BA385">
        <v>487.31</v>
      </c>
      <c r="BB385">
        <v>3.9300000000000002E-2</v>
      </c>
      <c r="BC385">
        <v>615.79</v>
      </c>
      <c r="BD385">
        <v>4.9700000000000001E-2</v>
      </c>
      <c r="BE385" s="67">
        <v>12398.91</v>
      </c>
      <c r="BF385" s="67">
        <v>1521.65</v>
      </c>
      <c r="BG385">
        <v>0.26790000000000003</v>
      </c>
      <c r="BH385">
        <v>0.62590000000000001</v>
      </c>
      <c r="BI385">
        <v>0.23119999999999999</v>
      </c>
      <c r="BJ385">
        <v>9.5000000000000001E-2</v>
      </c>
      <c r="BK385">
        <v>3.3300000000000003E-2</v>
      </c>
      <c r="BL385">
        <v>1.46E-2</v>
      </c>
    </row>
    <row r="386" spans="1:64" x14ac:dyDescent="0.25">
      <c r="A386" t="s">
        <v>402</v>
      </c>
      <c r="B386">
        <v>44537</v>
      </c>
      <c r="C386">
        <v>24</v>
      </c>
      <c r="D386">
        <v>173.3</v>
      </c>
      <c r="E386" s="67">
        <v>4159.28</v>
      </c>
      <c r="F386" s="67">
        <v>3560.93</v>
      </c>
      <c r="G386">
        <v>1.38E-2</v>
      </c>
      <c r="H386">
        <v>8.0000000000000004E-4</v>
      </c>
      <c r="I386">
        <v>1.9300000000000001E-2</v>
      </c>
      <c r="J386">
        <v>1.6999999999999999E-3</v>
      </c>
      <c r="K386">
        <v>3.39E-2</v>
      </c>
      <c r="L386">
        <v>0.90249999999999997</v>
      </c>
      <c r="M386">
        <v>2.7900000000000001E-2</v>
      </c>
      <c r="N386">
        <v>0.2137</v>
      </c>
      <c r="O386">
        <v>1.0500000000000001E-2</v>
      </c>
      <c r="P386">
        <v>0.13789999999999999</v>
      </c>
      <c r="Q386" s="67">
        <v>50583.12</v>
      </c>
      <c r="R386">
        <v>0.26850000000000002</v>
      </c>
      <c r="S386">
        <v>0.26850000000000002</v>
      </c>
      <c r="T386">
        <v>0.46300000000000002</v>
      </c>
      <c r="U386">
        <v>20.149999999999999</v>
      </c>
      <c r="V386">
        <v>25.25</v>
      </c>
      <c r="W386" s="67">
        <v>65218.77</v>
      </c>
      <c r="X386">
        <v>161.22999999999999</v>
      </c>
      <c r="Y386" s="67">
        <v>168483.04</v>
      </c>
      <c r="Z386">
        <v>0.86240000000000006</v>
      </c>
      <c r="AA386">
        <v>0.1195</v>
      </c>
      <c r="AB386">
        <v>1.8100000000000002E-2</v>
      </c>
      <c r="AC386">
        <v>0.1376</v>
      </c>
      <c r="AD386">
        <v>168.48</v>
      </c>
      <c r="AE386" s="67">
        <v>6752.44</v>
      </c>
      <c r="AF386">
        <v>930.34</v>
      </c>
      <c r="AG386" s="67">
        <v>185549.27</v>
      </c>
      <c r="AH386">
        <v>499</v>
      </c>
      <c r="AI386" s="67">
        <v>42982</v>
      </c>
      <c r="AJ386" s="67">
        <v>57209.1</v>
      </c>
      <c r="AK386">
        <v>50.79</v>
      </c>
      <c r="AL386">
        <v>40.19</v>
      </c>
      <c r="AM386">
        <v>37.67</v>
      </c>
      <c r="AN386">
        <v>6.1</v>
      </c>
      <c r="AO386">
        <v>0</v>
      </c>
      <c r="AP386">
        <v>0.95469999999999999</v>
      </c>
      <c r="AQ386">
        <v>967.85</v>
      </c>
      <c r="AR386" s="67">
        <v>1708.62</v>
      </c>
      <c r="AS386" s="67">
        <v>5802.69</v>
      </c>
      <c r="AT386">
        <v>531.04999999999995</v>
      </c>
      <c r="AU386">
        <v>225.02</v>
      </c>
      <c r="AV386" s="67">
        <v>9235.23</v>
      </c>
      <c r="AW386" s="67">
        <v>3264.67</v>
      </c>
      <c r="AX386">
        <v>0.3362</v>
      </c>
      <c r="AY386" s="67">
        <v>5551.73</v>
      </c>
      <c r="AZ386">
        <v>0.57169999999999999</v>
      </c>
      <c r="BA386">
        <v>502.59</v>
      </c>
      <c r="BB386">
        <v>5.1799999999999999E-2</v>
      </c>
      <c r="BC386">
        <v>391.1</v>
      </c>
      <c r="BD386">
        <v>4.0300000000000002E-2</v>
      </c>
      <c r="BE386" s="67">
        <v>9710.08</v>
      </c>
      <c r="BF386" s="67">
        <v>1835.98</v>
      </c>
      <c r="BG386">
        <v>0.3211</v>
      </c>
      <c r="BH386">
        <v>0.60260000000000002</v>
      </c>
      <c r="BI386">
        <v>0.2099</v>
      </c>
      <c r="BJ386">
        <v>0.14410000000000001</v>
      </c>
      <c r="BK386">
        <v>2.75E-2</v>
      </c>
      <c r="BL386">
        <v>1.6E-2</v>
      </c>
    </row>
    <row r="387" spans="1:64" x14ac:dyDescent="0.25">
      <c r="A387" t="s">
        <v>403</v>
      </c>
      <c r="B387">
        <v>44545</v>
      </c>
      <c r="C387">
        <v>25</v>
      </c>
      <c r="D387">
        <v>181.42</v>
      </c>
      <c r="E387" s="67">
        <v>4535.4799999999996</v>
      </c>
      <c r="F387" s="67">
        <v>4458.33</v>
      </c>
      <c r="G387">
        <v>4.3200000000000002E-2</v>
      </c>
      <c r="H387">
        <v>2.0000000000000001E-4</v>
      </c>
      <c r="I387">
        <v>1.7899999999999999E-2</v>
      </c>
      <c r="J387">
        <v>2.0000000000000001E-4</v>
      </c>
      <c r="K387">
        <v>2.8899999999999999E-2</v>
      </c>
      <c r="L387">
        <v>0.88170000000000004</v>
      </c>
      <c r="M387">
        <v>2.8000000000000001E-2</v>
      </c>
      <c r="N387">
        <v>0.1749</v>
      </c>
      <c r="O387">
        <v>2.9700000000000001E-2</v>
      </c>
      <c r="P387">
        <v>9.69E-2</v>
      </c>
      <c r="Q387" s="67">
        <v>69219.570000000007</v>
      </c>
      <c r="R387">
        <v>0.40860000000000002</v>
      </c>
      <c r="S387">
        <v>0.1673</v>
      </c>
      <c r="T387">
        <v>0.42409999999999998</v>
      </c>
      <c r="U387">
        <v>21.28</v>
      </c>
      <c r="V387">
        <v>19.670000000000002</v>
      </c>
      <c r="W387" s="67">
        <v>96232.86</v>
      </c>
      <c r="X387">
        <v>227.37</v>
      </c>
      <c r="Y387" s="67">
        <v>228297.33</v>
      </c>
      <c r="Z387">
        <v>0.84130000000000005</v>
      </c>
      <c r="AA387">
        <v>0.13800000000000001</v>
      </c>
      <c r="AB387">
        <v>2.07E-2</v>
      </c>
      <c r="AC387">
        <v>0.15870000000000001</v>
      </c>
      <c r="AD387">
        <v>228.3</v>
      </c>
      <c r="AE387" s="67">
        <v>9475.39</v>
      </c>
      <c r="AF387" s="67">
        <v>1187.8</v>
      </c>
      <c r="AG387" s="67">
        <v>239711.77</v>
      </c>
      <c r="AH387">
        <v>577</v>
      </c>
      <c r="AI387" s="67">
        <v>41139</v>
      </c>
      <c r="AJ387" s="67">
        <v>69224.990000000005</v>
      </c>
      <c r="AK387">
        <v>64.900000000000006</v>
      </c>
      <c r="AL387">
        <v>41.07</v>
      </c>
      <c r="AM387">
        <v>40.630000000000003</v>
      </c>
      <c r="AN387">
        <v>5</v>
      </c>
      <c r="AO387">
        <v>0</v>
      </c>
      <c r="AP387">
        <v>0.96719999999999995</v>
      </c>
      <c r="AQ387" s="67">
        <v>1330.99</v>
      </c>
      <c r="AR387" s="67">
        <v>1856.78</v>
      </c>
      <c r="AS387" s="67">
        <v>6544.15</v>
      </c>
      <c r="AT387">
        <v>650.36</v>
      </c>
      <c r="AU387">
        <v>402.31</v>
      </c>
      <c r="AV387" s="67">
        <v>10784.59</v>
      </c>
      <c r="AW387" s="67">
        <v>2186.5700000000002</v>
      </c>
      <c r="AX387">
        <v>0.2132</v>
      </c>
      <c r="AY387" s="67">
        <v>7178.95</v>
      </c>
      <c r="AZ387">
        <v>0.70009999999999994</v>
      </c>
      <c r="BA387">
        <v>482.35</v>
      </c>
      <c r="BB387">
        <v>4.7E-2</v>
      </c>
      <c r="BC387">
        <v>405.79</v>
      </c>
      <c r="BD387">
        <v>3.9600000000000003E-2</v>
      </c>
      <c r="BE387" s="67">
        <v>10253.65</v>
      </c>
      <c r="BF387">
        <v>991.39</v>
      </c>
      <c r="BG387">
        <v>0.1052</v>
      </c>
      <c r="BH387">
        <v>0.61140000000000005</v>
      </c>
      <c r="BI387">
        <v>0.2369</v>
      </c>
      <c r="BJ387">
        <v>0.1018</v>
      </c>
      <c r="BK387">
        <v>3.4500000000000003E-2</v>
      </c>
      <c r="BL387">
        <v>1.5299999999999999E-2</v>
      </c>
    </row>
    <row r="388" spans="1:64" x14ac:dyDescent="0.25">
      <c r="A388" t="s">
        <v>404</v>
      </c>
      <c r="B388">
        <v>50336</v>
      </c>
      <c r="C388">
        <v>160</v>
      </c>
      <c r="D388">
        <v>9.02</v>
      </c>
      <c r="E388" s="67">
        <v>1443.51</v>
      </c>
      <c r="F388" s="67">
        <v>1491.49</v>
      </c>
      <c r="G388">
        <v>5.8999999999999999E-3</v>
      </c>
      <c r="H388">
        <v>0</v>
      </c>
      <c r="I388">
        <v>3.8999999999999998E-3</v>
      </c>
      <c r="J388">
        <v>0</v>
      </c>
      <c r="K388">
        <v>8.3000000000000001E-3</v>
      </c>
      <c r="L388">
        <v>0.97119999999999995</v>
      </c>
      <c r="M388">
        <v>1.0699999999999999E-2</v>
      </c>
      <c r="N388">
        <v>0.47989999999999999</v>
      </c>
      <c r="O388">
        <v>0</v>
      </c>
      <c r="P388">
        <v>0.1535</v>
      </c>
      <c r="Q388" s="67">
        <v>50056.82</v>
      </c>
      <c r="R388">
        <v>0.37619999999999998</v>
      </c>
      <c r="S388">
        <v>0.18809999999999999</v>
      </c>
      <c r="T388">
        <v>0.43559999999999999</v>
      </c>
      <c r="U388">
        <v>18.23</v>
      </c>
      <c r="V388">
        <v>18.350000000000001</v>
      </c>
      <c r="W388" s="67">
        <v>70544.58</v>
      </c>
      <c r="X388">
        <v>76.12</v>
      </c>
      <c r="Y388" s="67">
        <v>142362.51999999999</v>
      </c>
      <c r="Z388">
        <v>0.92349999999999999</v>
      </c>
      <c r="AA388">
        <v>3.0200000000000001E-2</v>
      </c>
      <c r="AB388">
        <v>4.6300000000000001E-2</v>
      </c>
      <c r="AC388">
        <v>7.6499999999999999E-2</v>
      </c>
      <c r="AD388">
        <v>142.36000000000001</v>
      </c>
      <c r="AE388" s="67">
        <v>3931.08</v>
      </c>
      <c r="AF388">
        <v>526.15</v>
      </c>
      <c r="AG388" s="67">
        <v>116804.18</v>
      </c>
      <c r="AH388">
        <v>253</v>
      </c>
      <c r="AI388" s="67">
        <v>36073</v>
      </c>
      <c r="AJ388" s="67">
        <v>50421.46</v>
      </c>
      <c r="AK388">
        <v>34.44</v>
      </c>
      <c r="AL388">
        <v>27.21</v>
      </c>
      <c r="AM388">
        <v>29.33</v>
      </c>
      <c r="AN388">
        <v>4.1500000000000004</v>
      </c>
      <c r="AO388" s="67">
        <v>1277.32</v>
      </c>
      <c r="AP388">
        <v>1.4388000000000001</v>
      </c>
      <c r="AQ388" s="67">
        <v>1168.67</v>
      </c>
      <c r="AR388" s="67">
        <v>2302.17</v>
      </c>
      <c r="AS388" s="67">
        <v>5722</v>
      </c>
      <c r="AT388">
        <v>733.26</v>
      </c>
      <c r="AU388">
        <v>455.16</v>
      </c>
      <c r="AV388" s="67">
        <v>10381.23</v>
      </c>
      <c r="AW388" s="67">
        <v>4699.51</v>
      </c>
      <c r="AX388">
        <v>0.46650000000000003</v>
      </c>
      <c r="AY388" s="67">
        <v>3746.51</v>
      </c>
      <c r="AZ388">
        <v>0.37190000000000001</v>
      </c>
      <c r="BA388" s="67">
        <v>1081.51</v>
      </c>
      <c r="BB388">
        <v>0.1074</v>
      </c>
      <c r="BC388">
        <v>546.92999999999995</v>
      </c>
      <c r="BD388">
        <v>5.4300000000000001E-2</v>
      </c>
      <c r="BE388" s="67">
        <v>10074.459999999999</v>
      </c>
      <c r="BF388" s="67">
        <v>5057.29</v>
      </c>
      <c r="BG388">
        <v>1.4523999999999999</v>
      </c>
      <c r="BH388">
        <v>0.55530000000000002</v>
      </c>
      <c r="BI388">
        <v>0.21679999999999999</v>
      </c>
      <c r="BJ388">
        <v>0.1636</v>
      </c>
      <c r="BK388">
        <v>4.8300000000000003E-2</v>
      </c>
      <c r="BL388">
        <v>1.61E-2</v>
      </c>
    </row>
    <row r="389" spans="1:64" x14ac:dyDescent="0.25">
      <c r="A389" t="s">
        <v>405</v>
      </c>
      <c r="B389">
        <v>46250</v>
      </c>
      <c r="C389">
        <v>118</v>
      </c>
      <c r="D389">
        <v>29.36</v>
      </c>
      <c r="E389" s="67">
        <v>3464.69</v>
      </c>
      <c r="F389" s="67">
        <v>3575.19</v>
      </c>
      <c r="G389">
        <v>8.0999999999999996E-3</v>
      </c>
      <c r="H389">
        <v>5.9999999999999995E-4</v>
      </c>
      <c r="I389">
        <v>1.7000000000000001E-2</v>
      </c>
      <c r="J389">
        <v>2.9999999999999997E-4</v>
      </c>
      <c r="K389">
        <v>2.1999999999999999E-2</v>
      </c>
      <c r="L389">
        <v>0.91</v>
      </c>
      <c r="M389">
        <v>4.2099999999999999E-2</v>
      </c>
      <c r="N389">
        <v>0.30659999999999998</v>
      </c>
      <c r="O389">
        <v>1E-3</v>
      </c>
      <c r="P389">
        <v>9.3399999999999997E-2</v>
      </c>
      <c r="Q389" s="67">
        <v>51483.38</v>
      </c>
      <c r="R389">
        <v>0.27429999999999999</v>
      </c>
      <c r="S389">
        <v>0.24890000000000001</v>
      </c>
      <c r="T389">
        <v>0.4768</v>
      </c>
      <c r="U389">
        <v>21.61</v>
      </c>
      <c r="V389">
        <v>23.69</v>
      </c>
      <c r="W389" s="67">
        <v>74201.47</v>
      </c>
      <c r="X389">
        <v>142.12</v>
      </c>
      <c r="Y389" s="67">
        <v>137020.72</v>
      </c>
      <c r="Z389">
        <v>0.86929999999999996</v>
      </c>
      <c r="AA389">
        <v>0.1075</v>
      </c>
      <c r="AB389">
        <v>2.3300000000000001E-2</v>
      </c>
      <c r="AC389">
        <v>0.13070000000000001</v>
      </c>
      <c r="AD389">
        <v>137.02000000000001</v>
      </c>
      <c r="AE389" s="67">
        <v>4041.54</v>
      </c>
      <c r="AF389">
        <v>558.85</v>
      </c>
      <c r="AG389" s="67">
        <v>139080.70000000001</v>
      </c>
      <c r="AH389">
        <v>373</v>
      </c>
      <c r="AI389" s="67">
        <v>36419</v>
      </c>
      <c r="AJ389" s="67">
        <v>52697.8</v>
      </c>
      <c r="AK389">
        <v>49.13</v>
      </c>
      <c r="AL389">
        <v>28.24</v>
      </c>
      <c r="AM389">
        <v>35.39</v>
      </c>
      <c r="AN389">
        <v>6.3</v>
      </c>
      <c r="AO389">
        <v>0</v>
      </c>
      <c r="AP389">
        <v>0.79200000000000004</v>
      </c>
      <c r="AQ389" s="67">
        <v>1001.95</v>
      </c>
      <c r="AR389" s="67">
        <v>1523.41</v>
      </c>
      <c r="AS389" s="67">
        <v>4793.74</v>
      </c>
      <c r="AT389">
        <v>533.97</v>
      </c>
      <c r="AU389">
        <v>336.39</v>
      </c>
      <c r="AV389" s="67">
        <v>8189.46</v>
      </c>
      <c r="AW389" s="67">
        <v>3956.35</v>
      </c>
      <c r="AX389">
        <v>0.48380000000000001</v>
      </c>
      <c r="AY389" s="67">
        <v>2935.01</v>
      </c>
      <c r="AZ389">
        <v>0.3589</v>
      </c>
      <c r="BA389">
        <v>870.94</v>
      </c>
      <c r="BB389">
        <v>0.1065</v>
      </c>
      <c r="BC389">
        <v>415.56</v>
      </c>
      <c r="BD389">
        <v>5.0799999999999998E-2</v>
      </c>
      <c r="BE389" s="67">
        <v>8177.86</v>
      </c>
      <c r="BF389" s="67">
        <v>3944.83</v>
      </c>
      <c r="BG389">
        <v>0.88580000000000003</v>
      </c>
      <c r="BH389">
        <v>0.62080000000000002</v>
      </c>
      <c r="BI389">
        <v>0.22109999999999999</v>
      </c>
      <c r="BJ389">
        <v>0.114</v>
      </c>
      <c r="BK389">
        <v>3.09E-2</v>
      </c>
      <c r="BL389">
        <v>1.3100000000000001E-2</v>
      </c>
    </row>
    <row r="390" spans="1:64" x14ac:dyDescent="0.25">
      <c r="A390" t="s">
        <v>406</v>
      </c>
      <c r="B390">
        <v>46722</v>
      </c>
      <c r="C390">
        <v>114</v>
      </c>
      <c r="D390">
        <v>9.61</v>
      </c>
      <c r="E390" s="67">
        <v>1095.0999999999999</v>
      </c>
      <c r="F390" s="67">
        <v>1083.43</v>
      </c>
      <c r="G390">
        <v>6.0000000000000001E-3</v>
      </c>
      <c r="H390">
        <v>8.9999999999999998E-4</v>
      </c>
      <c r="I390">
        <v>8.5000000000000006E-3</v>
      </c>
      <c r="J390">
        <v>8.9999999999999998E-4</v>
      </c>
      <c r="K390">
        <v>8.5999999999999993E-2</v>
      </c>
      <c r="L390">
        <v>0.87609999999999999</v>
      </c>
      <c r="M390">
        <v>2.1600000000000001E-2</v>
      </c>
      <c r="N390">
        <v>0.21240000000000001</v>
      </c>
      <c r="O390">
        <v>0</v>
      </c>
      <c r="P390">
        <v>0.11899999999999999</v>
      </c>
      <c r="Q390" s="67">
        <v>52512.54</v>
      </c>
      <c r="R390">
        <v>0.2</v>
      </c>
      <c r="S390">
        <v>0.15559999999999999</v>
      </c>
      <c r="T390">
        <v>0.64439999999999997</v>
      </c>
      <c r="U390">
        <v>15.43</v>
      </c>
      <c r="V390">
        <v>7.2</v>
      </c>
      <c r="W390" s="67">
        <v>65598.559999999998</v>
      </c>
      <c r="X390">
        <v>146.47999999999999</v>
      </c>
      <c r="Y390" s="67">
        <v>203882.6</v>
      </c>
      <c r="Z390">
        <v>0.59230000000000005</v>
      </c>
      <c r="AA390">
        <v>0.20630000000000001</v>
      </c>
      <c r="AB390">
        <v>0.2014</v>
      </c>
      <c r="AC390">
        <v>0.40770000000000001</v>
      </c>
      <c r="AD390">
        <v>203.88</v>
      </c>
      <c r="AE390" s="67">
        <v>6868.54</v>
      </c>
      <c r="AF390">
        <v>496.88</v>
      </c>
      <c r="AG390" s="67">
        <v>189780.19</v>
      </c>
      <c r="AH390">
        <v>510</v>
      </c>
      <c r="AI390" s="67">
        <v>36851</v>
      </c>
      <c r="AJ390" s="67">
        <v>56820.28</v>
      </c>
      <c r="AK390">
        <v>47.15</v>
      </c>
      <c r="AL390">
        <v>29.26</v>
      </c>
      <c r="AM390">
        <v>33.28</v>
      </c>
      <c r="AN390">
        <v>5</v>
      </c>
      <c r="AO390">
        <v>0</v>
      </c>
      <c r="AP390">
        <v>0.7661</v>
      </c>
      <c r="AQ390" s="67">
        <v>1330.65</v>
      </c>
      <c r="AR390" s="67">
        <v>1963.72</v>
      </c>
      <c r="AS390" s="67">
        <v>5761.5</v>
      </c>
      <c r="AT390">
        <v>519.97</v>
      </c>
      <c r="AU390">
        <v>517.83000000000004</v>
      </c>
      <c r="AV390" s="67">
        <v>10093.629999999999</v>
      </c>
      <c r="AW390" s="67">
        <v>3086.51</v>
      </c>
      <c r="AX390">
        <v>0.29570000000000002</v>
      </c>
      <c r="AY390" s="67">
        <v>5338.87</v>
      </c>
      <c r="AZ390">
        <v>0.51139999999999997</v>
      </c>
      <c r="BA390" s="67">
        <v>1483.76</v>
      </c>
      <c r="BB390">
        <v>0.1421</v>
      </c>
      <c r="BC390">
        <v>530.21</v>
      </c>
      <c r="BD390">
        <v>5.0799999999999998E-2</v>
      </c>
      <c r="BE390" s="67">
        <v>10439.35</v>
      </c>
      <c r="BF390" s="67">
        <v>2020.68</v>
      </c>
      <c r="BG390">
        <v>0.4133</v>
      </c>
      <c r="BH390">
        <v>0.5373</v>
      </c>
      <c r="BI390">
        <v>0.19689999999999999</v>
      </c>
      <c r="BJ390">
        <v>0.20480000000000001</v>
      </c>
      <c r="BK390">
        <v>3.1099999999999999E-2</v>
      </c>
      <c r="BL390">
        <v>2.9899999999999999E-2</v>
      </c>
    </row>
    <row r="391" spans="1:64" x14ac:dyDescent="0.25">
      <c r="A391" t="s">
        <v>407</v>
      </c>
      <c r="B391">
        <v>49056</v>
      </c>
      <c r="C391">
        <v>172</v>
      </c>
      <c r="D391">
        <v>12.96</v>
      </c>
      <c r="E391" s="67">
        <v>2229.04</v>
      </c>
      <c r="F391" s="67">
        <v>2194.1799999999998</v>
      </c>
      <c r="G391">
        <v>8.9999999999999998E-4</v>
      </c>
      <c r="H391">
        <v>4.0000000000000002E-4</v>
      </c>
      <c r="I391">
        <v>3.5999999999999999E-3</v>
      </c>
      <c r="J391">
        <v>0</v>
      </c>
      <c r="K391">
        <v>2.5999999999999999E-3</v>
      </c>
      <c r="L391">
        <v>0.97950000000000004</v>
      </c>
      <c r="M391">
        <v>1.29E-2</v>
      </c>
      <c r="N391">
        <v>0.43159999999999998</v>
      </c>
      <c r="O391">
        <v>0</v>
      </c>
      <c r="P391">
        <v>0.1231</v>
      </c>
      <c r="Q391" s="67">
        <v>54587.55</v>
      </c>
      <c r="R391">
        <v>0.12859999999999999</v>
      </c>
      <c r="S391">
        <v>0.2</v>
      </c>
      <c r="T391">
        <v>0.6714</v>
      </c>
      <c r="U391">
        <v>17.04</v>
      </c>
      <c r="V391">
        <v>15.2</v>
      </c>
      <c r="W391" s="67">
        <v>73047.929999999993</v>
      </c>
      <c r="X391">
        <v>143.69</v>
      </c>
      <c r="Y391" s="67">
        <v>154231.38</v>
      </c>
      <c r="Z391">
        <v>0.79969999999999997</v>
      </c>
      <c r="AA391">
        <v>4.9799999999999997E-2</v>
      </c>
      <c r="AB391">
        <v>0.15049999999999999</v>
      </c>
      <c r="AC391">
        <v>0.20030000000000001</v>
      </c>
      <c r="AD391">
        <v>154.22999999999999</v>
      </c>
      <c r="AE391" s="67">
        <v>3670.08</v>
      </c>
      <c r="AF391">
        <v>439.04</v>
      </c>
      <c r="AG391" s="67">
        <v>144811.29</v>
      </c>
      <c r="AH391">
        <v>393</v>
      </c>
      <c r="AI391" s="67">
        <v>35337</v>
      </c>
      <c r="AJ391" s="67">
        <v>49484.54</v>
      </c>
      <c r="AK391">
        <v>31.8</v>
      </c>
      <c r="AL391">
        <v>22.4</v>
      </c>
      <c r="AM391">
        <v>22.04</v>
      </c>
      <c r="AN391">
        <v>3.7</v>
      </c>
      <c r="AO391">
        <v>0</v>
      </c>
      <c r="AP391">
        <v>0.88029999999999997</v>
      </c>
      <c r="AQ391" s="67">
        <v>1385.83</v>
      </c>
      <c r="AR391" s="67">
        <v>2481.1999999999998</v>
      </c>
      <c r="AS391" s="67">
        <v>5620.66</v>
      </c>
      <c r="AT391">
        <v>273.72000000000003</v>
      </c>
      <c r="AU391">
        <v>666.38</v>
      </c>
      <c r="AV391" s="67">
        <v>10427.799999999999</v>
      </c>
      <c r="AW391" s="67">
        <v>9110.5300000000007</v>
      </c>
      <c r="AX391">
        <v>0.6573</v>
      </c>
      <c r="AY391" s="67">
        <v>2780.64</v>
      </c>
      <c r="AZ391">
        <v>0.2006</v>
      </c>
      <c r="BA391" s="67">
        <v>1027.4100000000001</v>
      </c>
      <c r="BB391">
        <v>7.4099999999999999E-2</v>
      </c>
      <c r="BC391">
        <v>942.98</v>
      </c>
      <c r="BD391">
        <v>6.8000000000000005E-2</v>
      </c>
      <c r="BE391" s="67">
        <v>13861.56</v>
      </c>
      <c r="BF391" s="67">
        <v>4680.24</v>
      </c>
      <c r="BG391">
        <v>1.3546</v>
      </c>
      <c r="BH391">
        <v>0.54159999999999997</v>
      </c>
      <c r="BI391">
        <v>0.24399999999999999</v>
      </c>
      <c r="BJ391">
        <v>0.17810000000000001</v>
      </c>
      <c r="BK391">
        <v>2.75E-2</v>
      </c>
      <c r="BL391">
        <v>8.8000000000000005E-3</v>
      </c>
    </row>
    <row r="392" spans="1:64" x14ac:dyDescent="0.25">
      <c r="A392" t="s">
        <v>408</v>
      </c>
      <c r="B392">
        <v>48728</v>
      </c>
      <c r="C392">
        <v>45</v>
      </c>
      <c r="D392">
        <v>118.36</v>
      </c>
      <c r="E392" s="67">
        <v>5326.04</v>
      </c>
      <c r="F392" s="67">
        <v>4880.1000000000004</v>
      </c>
      <c r="G392">
        <v>2.2100000000000002E-2</v>
      </c>
      <c r="H392">
        <v>1E-3</v>
      </c>
      <c r="I392">
        <v>0.1951</v>
      </c>
      <c r="J392">
        <v>1.1999999999999999E-3</v>
      </c>
      <c r="K392">
        <v>1.5900000000000001E-2</v>
      </c>
      <c r="L392">
        <v>0.70389999999999997</v>
      </c>
      <c r="M392">
        <v>6.08E-2</v>
      </c>
      <c r="N392">
        <v>0.34549999999999997</v>
      </c>
      <c r="O392">
        <v>1.9800000000000002E-2</v>
      </c>
      <c r="P392">
        <v>0.13789999999999999</v>
      </c>
      <c r="Q392" s="67">
        <v>56514.61</v>
      </c>
      <c r="R392">
        <v>0.45529999999999998</v>
      </c>
      <c r="S392">
        <v>0.2853</v>
      </c>
      <c r="T392">
        <v>0.25940000000000002</v>
      </c>
      <c r="U392">
        <v>18.82</v>
      </c>
      <c r="V392">
        <v>25.1</v>
      </c>
      <c r="W392" s="67">
        <v>94480</v>
      </c>
      <c r="X392">
        <v>206.05</v>
      </c>
      <c r="Y392" s="67">
        <v>121699.26</v>
      </c>
      <c r="Z392">
        <v>0.85050000000000003</v>
      </c>
      <c r="AA392">
        <v>0.12939999999999999</v>
      </c>
      <c r="AB392">
        <v>2.01E-2</v>
      </c>
      <c r="AC392">
        <v>0.14949999999999999</v>
      </c>
      <c r="AD392">
        <v>121.7</v>
      </c>
      <c r="AE392" s="67">
        <v>5742.31</v>
      </c>
      <c r="AF392">
        <v>870.39</v>
      </c>
      <c r="AG392" s="67">
        <v>128851.36</v>
      </c>
      <c r="AH392">
        <v>310</v>
      </c>
      <c r="AI392" s="67">
        <v>36191</v>
      </c>
      <c r="AJ392" s="67">
        <v>54913.23</v>
      </c>
      <c r="AK392">
        <v>72.63</v>
      </c>
      <c r="AL392">
        <v>46.26</v>
      </c>
      <c r="AM392">
        <v>49.33</v>
      </c>
      <c r="AN392">
        <v>6.1</v>
      </c>
      <c r="AO392">
        <v>0</v>
      </c>
      <c r="AP392">
        <v>1.1132</v>
      </c>
      <c r="AQ392" s="67">
        <v>1235.18</v>
      </c>
      <c r="AR392" s="67">
        <v>1954.35</v>
      </c>
      <c r="AS392" s="67">
        <v>7160.56</v>
      </c>
      <c r="AT392">
        <v>807.12</v>
      </c>
      <c r="AU392">
        <v>110.52</v>
      </c>
      <c r="AV392" s="67">
        <v>11267.73</v>
      </c>
      <c r="AW392" s="67">
        <v>4320.58</v>
      </c>
      <c r="AX392">
        <v>0.42649999999999999</v>
      </c>
      <c r="AY392" s="67">
        <v>4577.12</v>
      </c>
      <c r="AZ392">
        <v>0.45179999999999998</v>
      </c>
      <c r="BA392">
        <v>681.38</v>
      </c>
      <c r="BB392">
        <v>6.7299999999999999E-2</v>
      </c>
      <c r="BC392">
        <v>550.98</v>
      </c>
      <c r="BD392">
        <v>5.4399999999999997E-2</v>
      </c>
      <c r="BE392" s="67">
        <v>10130.049999999999</v>
      </c>
      <c r="BF392" s="67">
        <v>3409.45</v>
      </c>
      <c r="BG392">
        <v>0.71399999999999997</v>
      </c>
      <c r="BH392">
        <v>0.58169999999999999</v>
      </c>
      <c r="BI392">
        <v>0.25840000000000002</v>
      </c>
      <c r="BJ392">
        <v>7.1199999999999999E-2</v>
      </c>
      <c r="BK392">
        <v>4.1599999999999998E-2</v>
      </c>
      <c r="BL392">
        <v>4.7100000000000003E-2</v>
      </c>
    </row>
    <row r="393" spans="1:64" x14ac:dyDescent="0.25">
      <c r="A393" t="s">
        <v>409</v>
      </c>
      <c r="B393">
        <v>48819</v>
      </c>
      <c r="C393">
        <v>101</v>
      </c>
      <c r="D393">
        <v>11.52</v>
      </c>
      <c r="E393" s="67">
        <v>1163.1099999999999</v>
      </c>
      <c r="F393" s="67">
        <v>1121.49</v>
      </c>
      <c r="G393">
        <v>8.9999999999999998E-4</v>
      </c>
      <c r="H393">
        <v>8.9999999999999998E-4</v>
      </c>
      <c r="I393">
        <v>4.4000000000000003E-3</v>
      </c>
      <c r="J393">
        <v>3.5999999999999999E-3</v>
      </c>
      <c r="K393">
        <v>2.4199999999999999E-2</v>
      </c>
      <c r="L393">
        <v>0.95399999999999996</v>
      </c>
      <c r="M393">
        <v>1.2E-2</v>
      </c>
      <c r="N393">
        <v>0.44159999999999999</v>
      </c>
      <c r="O393">
        <v>8.9999999999999998E-4</v>
      </c>
      <c r="P393">
        <v>0.1007</v>
      </c>
      <c r="Q393" s="67">
        <v>50345.17</v>
      </c>
      <c r="R393">
        <v>0.2235</v>
      </c>
      <c r="S393">
        <v>0.24709999999999999</v>
      </c>
      <c r="T393">
        <v>0.52939999999999998</v>
      </c>
      <c r="U393">
        <v>19.899999999999999</v>
      </c>
      <c r="V393">
        <v>9</v>
      </c>
      <c r="W393" s="67">
        <v>58466.89</v>
      </c>
      <c r="X393">
        <v>123.38</v>
      </c>
      <c r="Y393" s="67">
        <v>145107.41</v>
      </c>
      <c r="Z393">
        <v>0.9133</v>
      </c>
      <c r="AA393">
        <v>3.5900000000000001E-2</v>
      </c>
      <c r="AB393">
        <v>5.0799999999999998E-2</v>
      </c>
      <c r="AC393">
        <v>8.6699999999999999E-2</v>
      </c>
      <c r="AD393">
        <v>145.11000000000001</v>
      </c>
      <c r="AE393" s="67">
        <v>3279</v>
      </c>
      <c r="AF393">
        <v>520.63</v>
      </c>
      <c r="AG393" s="67">
        <v>145336.01</v>
      </c>
      <c r="AH393">
        <v>397</v>
      </c>
      <c r="AI393" s="67">
        <v>32840</v>
      </c>
      <c r="AJ393" s="67">
        <v>46474.83</v>
      </c>
      <c r="AK393">
        <v>31.09</v>
      </c>
      <c r="AL393">
        <v>22.09</v>
      </c>
      <c r="AM393">
        <v>23.36</v>
      </c>
      <c r="AN393">
        <v>5.0999999999999996</v>
      </c>
      <c r="AO393" s="67">
        <v>1175.56</v>
      </c>
      <c r="AP393">
        <v>1.5053000000000001</v>
      </c>
      <c r="AQ393" s="67">
        <v>1578.22</v>
      </c>
      <c r="AR393" s="67">
        <v>2340.5500000000002</v>
      </c>
      <c r="AS393" s="67">
        <v>5698.33</v>
      </c>
      <c r="AT393">
        <v>274.70999999999998</v>
      </c>
      <c r="AU393">
        <v>602.66999999999996</v>
      </c>
      <c r="AV393" s="67">
        <v>10494.51</v>
      </c>
      <c r="AW393" s="67">
        <v>4694.93</v>
      </c>
      <c r="AX393">
        <v>0.44629999999999997</v>
      </c>
      <c r="AY393" s="67">
        <v>3845.5</v>
      </c>
      <c r="AZ393">
        <v>0.36559999999999998</v>
      </c>
      <c r="BA393">
        <v>924.54</v>
      </c>
      <c r="BB393">
        <v>8.7900000000000006E-2</v>
      </c>
      <c r="BC393" s="67">
        <v>1054.51</v>
      </c>
      <c r="BD393">
        <v>0.1002</v>
      </c>
      <c r="BE393" s="67">
        <v>10519.47</v>
      </c>
      <c r="BF393" s="67">
        <v>4079.01</v>
      </c>
      <c r="BG393">
        <v>1.2342</v>
      </c>
      <c r="BH393">
        <v>0.49020000000000002</v>
      </c>
      <c r="BI393">
        <v>0.23810000000000001</v>
      </c>
      <c r="BJ393">
        <v>0.18559999999999999</v>
      </c>
      <c r="BK393">
        <v>4.1799999999999997E-2</v>
      </c>
      <c r="BL393">
        <v>4.4400000000000002E-2</v>
      </c>
    </row>
    <row r="394" spans="1:64" x14ac:dyDescent="0.25">
      <c r="A394" t="s">
        <v>410</v>
      </c>
      <c r="B394">
        <v>48033</v>
      </c>
      <c r="C394">
        <v>137</v>
      </c>
      <c r="D394">
        <v>9.81</v>
      </c>
      <c r="E394" s="67">
        <v>1343.49</v>
      </c>
      <c r="F394" s="67">
        <v>1274.22</v>
      </c>
      <c r="G394">
        <v>8.0000000000000004E-4</v>
      </c>
      <c r="H394">
        <v>0</v>
      </c>
      <c r="I394">
        <v>4.4000000000000003E-3</v>
      </c>
      <c r="J394">
        <v>1.5E-3</v>
      </c>
      <c r="K394">
        <v>1.4500000000000001E-2</v>
      </c>
      <c r="L394">
        <v>0.9546</v>
      </c>
      <c r="M394">
        <v>2.4199999999999999E-2</v>
      </c>
      <c r="N394">
        <v>0.22919999999999999</v>
      </c>
      <c r="O394">
        <v>5.4999999999999997E-3</v>
      </c>
      <c r="P394">
        <v>9.2600000000000002E-2</v>
      </c>
      <c r="Q394" s="67">
        <v>44154.22</v>
      </c>
      <c r="R394">
        <v>0.26040000000000002</v>
      </c>
      <c r="S394">
        <v>0.21879999999999999</v>
      </c>
      <c r="T394">
        <v>0.52080000000000004</v>
      </c>
      <c r="U394">
        <v>19.16</v>
      </c>
      <c r="V394">
        <v>8.06</v>
      </c>
      <c r="W394" s="67">
        <v>77914.02</v>
      </c>
      <c r="X394">
        <v>160.87</v>
      </c>
      <c r="Y394" s="67">
        <v>180724</v>
      </c>
      <c r="Z394">
        <v>0.91039999999999999</v>
      </c>
      <c r="AA394">
        <v>2.4799999999999999E-2</v>
      </c>
      <c r="AB394">
        <v>6.4799999999999996E-2</v>
      </c>
      <c r="AC394">
        <v>8.9599999999999999E-2</v>
      </c>
      <c r="AD394">
        <v>180.72</v>
      </c>
      <c r="AE394" s="67">
        <v>5704.82</v>
      </c>
      <c r="AF394">
        <v>724.03</v>
      </c>
      <c r="AG394" s="67">
        <v>182979.65</v>
      </c>
      <c r="AH394">
        <v>494</v>
      </c>
      <c r="AI394" s="67">
        <v>40358</v>
      </c>
      <c r="AJ394" s="67">
        <v>57773.29</v>
      </c>
      <c r="AK394">
        <v>43.25</v>
      </c>
      <c r="AL394">
        <v>30.76</v>
      </c>
      <c r="AM394">
        <v>30.67</v>
      </c>
      <c r="AN394">
        <v>4.0999999999999996</v>
      </c>
      <c r="AO394">
        <v>82.7</v>
      </c>
      <c r="AP394">
        <v>1.125</v>
      </c>
      <c r="AQ394" s="67">
        <v>1483.62</v>
      </c>
      <c r="AR394" s="67">
        <v>2605.58</v>
      </c>
      <c r="AS394" s="67">
        <v>4424.6400000000003</v>
      </c>
      <c r="AT394">
        <v>433.58</v>
      </c>
      <c r="AU394">
        <v>406.2</v>
      </c>
      <c r="AV394" s="67">
        <v>9353.6</v>
      </c>
      <c r="AW394" s="67">
        <v>3945.21</v>
      </c>
      <c r="AX394">
        <v>0.39150000000000001</v>
      </c>
      <c r="AY394" s="67">
        <v>4829.88</v>
      </c>
      <c r="AZ394">
        <v>0.47920000000000001</v>
      </c>
      <c r="BA394">
        <v>872.46</v>
      </c>
      <c r="BB394">
        <v>8.6599999999999996E-2</v>
      </c>
      <c r="BC394">
        <v>430.69</v>
      </c>
      <c r="BD394">
        <v>4.2700000000000002E-2</v>
      </c>
      <c r="BE394" s="67">
        <v>10078.24</v>
      </c>
      <c r="BF394" s="67">
        <v>2598.9299999999998</v>
      </c>
      <c r="BG394">
        <v>0.51659999999999995</v>
      </c>
      <c r="BH394">
        <v>0.45879999999999999</v>
      </c>
      <c r="BI394">
        <v>0.14030000000000001</v>
      </c>
      <c r="BJ394">
        <v>0.29899999999999999</v>
      </c>
      <c r="BK394">
        <v>4.4299999999999999E-2</v>
      </c>
      <c r="BL394">
        <v>5.7700000000000001E-2</v>
      </c>
    </row>
    <row r="395" spans="1:64" x14ac:dyDescent="0.25">
      <c r="A395" t="s">
        <v>411</v>
      </c>
      <c r="B395">
        <v>48736</v>
      </c>
      <c r="C395">
        <v>6</v>
      </c>
      <c r="D395">
        <v>281.22000000000003</v>
      </c>
      <c r="E395" s="67">
        <v>1687.34</v>
      </c>
      <c r="F395" s="67">
        <v>1865.12</v>
      </c>
      <c r="G395">
        <v>2.2000000000000001E-3</v>
      </c>
      <c r="H395">
        <v>2.0999999999999999E-3</v>
      </c>
      <c r="I395">
        <v>0.2288</v>
      </c>
      <c r="J395">
        <v>2.7000000000000001E-3</v>
      </c>
      <c r="K395">
        <v>2.7900000000000001E-2</v>
      </c>
      <c r="L395">
        <v>0.69210000000000005</v>
      </c>
      <c r="M395">
        <v>4.4200000000000003E-2</v>
      </c>
      <c r="N395">
        <v>0.874</v>
      </c>
      <c r="O395">
        <v>7.7999999999999996E-3</v>
      </c>
      <c r="P395">
        <v>0.13569999999999999</v>
      </c>
      <c r="Q395" s="67">
        <v>60533.46</v>
      </c>
      <c r="R395">
        <v>0.28670000000000001</v>
      </c>
      <c r="S395">
        <v>0.1399</v>
      </c>
      <c r="T395">
        <v>0.57340000000000002</v>
      </c>
      <c r="U395">
        <v>14.35</v>
      </c>
      <c r="V395">
        <v>14.2</v>
      </c>
      <c r="W395" s="67">
        <v>93312.07</v>
      </c>
      <c r="X395">
        <v>117.04</v>
      </c>
      <c r="Y395" s="67">
        <v>93844.01</v>
      </c>
      <c r="Z395">
        <v>0.47670000000000001</v>
      </c>
      <c r="AA395">
        <v>0.49280000000000002</v>
      </c>
      <c r="AB395">
        <v>3.0499999999999999E-2</v>
      </c>
      <c r="AC395">
        <v>0.52329999999999999</v>
      </c>
      <c r="AD395">
        <v>93.84</v>
      </c>
      <c r="AE395" s="67">
        <v>4916.8900000000003</v>
      </c>
      <c r="AF395">
        <v>443.09</v>
      </c>
      <c r="AG395" s="67">
        <v>87387.59</v>
      </c>
      <c r="AH395">
        <v>97</v>
      </c>
      <c r="AI395" s="67">
        <v>22035</v>
      </c>
      <c r="AJ395" s="67">
        <v>31003.89</v>
      </c>
      <c r="AK395">
        <v>70.38</v>
      </c>
      <c r="AL395">
        <v>46.13</v>
      </c>
      <c r="AM395">
        <v>57.34</v>
      </c>
      <c r="AN395">
        <v>6.7</v>
      </c>
      <c r="AO395">
        <v>0</v>
      </c>
      <c r="AP395">
        <v>1.7381</v>
      </c>
      <c r="AQ395" s="67">
        <v>1523.88</v>
      </c>
      <c r="AR395" s="67">
        <v>2192.7199999999998</v>
      </c>
      <c r="AS395" s="67">
        <v>5611.71</v>
      </c>
      <c r="AT395">
        <v>663.03</v>
      </c>
      <c r="AU395">
        <v>300.5</v>
      </c>
      <c r="AV395" s="67">
        <v>10291.84</v>
      </c>
      <c r="AW395" s="67">
        <v>5686.79</v>
      </c>
      <c r="AX395">
        <v>0.50839999999999996</v>
      </c>
      <c r="AY395" s="67">
        <v>3380.98</v>
      </c>
      <c r="AZ395">
        <v>0.30220000000000002</v>
      </c>
      <c r="BA395">
        <v>917.23</v>
      </c>
      <c r="BB395">
        <v>8.2000000000000003E-2</v>
      </c>
      <c r="BC395" s="67">
        <v>1201.6400000000001</v>
      </c>
      <c r="BD395">
        <v>0.1074</v>
      </c>
      <c r="BE395" s="67">
        <v>11186.63</v>
      </c>
      <c r="BF395" s="67">
        <v>4029.79</v>
      </c>
      <c r="BG395">
        <v>2.8269000000000002</v>
      </c>
      <c r="BH395">
        <v>0.50660000000000005</v>
      </c>
      <c r="BI395">
        <v>0.1976</v>
      </c>
      <c r="BJ395">
        <v>0.251</v>
      </c>
      <c r="BK395">
        <v>3.1800000000000002E-2</v>
      </c>
      <c r="BL395">
        <v>1.2999999999999999E-2</v>
      </c>
    </row>
    <row r="396" spans="1:64" x14ac:dyDescent="0.25">
      <c r="A396" t="s">
        <v>412</v>
      </c>
      <c r="B396">
        <v>47365</v>
      </c>
      <c r="C396">
        <v>52</v>
      </c>
      <c r="D396">
        <v>181.89</v>
      </c>
      <c r="E396" s="67">
        <v>9458.1299999999992</v>
      </c>
      <c r="F396" s="67">
        <v>8535.4</v>
      </c>
      <c r="G396">
        <v>1.9699999999999999E-2</v>
      </c>
      <c r="H396">
        <v>8.0000000000000004E-4</v>
      </c>
      <c r="I396">
        <v>0.26079999999999998</v>
      </c>
      <c r="J396">
        <v>5.9999999999999995E-4</v>
      </c>
      <c r="K396">
        <v>2.87E-2</v>
      </c>
      <c r="L396">
        <v>0.6018</v>
      </c>
      <c r="M396">
        <v>8.77E-2</v>
      </c>
      <c r="N396">
        <v>0.54649999999999999</v>
      </c>
      <c r="O396">
        <v>3.0300000000000001E-2</v>
      </c>
      <c r="P396">
        <v>0.14699999999999999</v>
      </c>
      <c r="Q396" s="67">
        <v>54683.839999999997</v>
      </c>
      <c r="R396">
        <v>0.1103</v>
      </c>
      <c r="S396">
        <v>0.2379</v>
      </c>
      <c r="T396">
        <v>0.65180000000000005</v>
      </c>
      <c r="U396">
        <v>17.899999999999999</v>
      </c>
      <c r="V396">
        <v>41.3</v>
      </c>
      <c r="W396" s="67">
        <v>90277.97</v>
      </c>
      <c r="X396">
        <v>218.33</v>
      </c>
      <c r="Y396" s="67">
        <v>156360.53</v>
      </c>
      <c r="Z396">
        <v>0.79749999999999999</v>
      </c>
      <c r="AA396">
        <v>0.17269999999999999</v>
      </c>
      <c r="AB396">
        <v>2.9899999999999999E-2</v>
      </c>
      <c r="AC396">
        <v>0.20250000000000001</v>
      </c>
      <c r="AD396">
        <v>156.36000000000001</v>
      </c>
      <c r="AE396" s="67">
        <v>5753.17</v>
      </c>
      <c r="AF396">
        <v>715.15</v>
      </c>
      <c r="AG396" s="67">
        <v>177492.52</v>
      </c>
      <c r="AH396">
        <v>481</v>
      </c>
      <c r="AI396" s="67">
        <v>35726</v>
      </c>
      <c r="AJ396" s="67">
        <v>55741.95</v>
      </c>
      <c r="AK396">
        <v>58.14</v>
      </c>
      <c r="AL396">
        <v>35.1</v>
      </c>
      <c r="AM396">
        <v>40.94</v>
      </c>
      <c r="AN396">
        <v>4.33</v>
      </c>
      <c r="AO396">
        <v>0</v>
      </c>
      <c r="AP396">
        <v>0.83909999999999996</v>
      </c>
      <c r="AQ396" s="67">
        <v>1242.02</v>
      </c>
      <c r="AR396" s="67">
        <v>1864.51</v>
      </c>
      <c r="AS396" s="67">
        <v>5852.31</v>
      </c>
      <c r="AT396">
        <v>547.1</v>
      </c>
      <c r="AU396">
        <v>356.22</v>
      </c>
      <c r="AV396" s="67">
        <v>9862.16</v>
      </c>
      <c r="AW396" s="67">
        <v>3897.81</v>
      </c>
      <c r="AX396">
        <v>0.36980000000000002</v>
      </c>
      <c r="AY396" s="67">
        <v>4922.8100000000004</v>
      </c>
      <c r="AZ396">
        <v>0.46710000000000002</v>
      </c>
      <c r="BA396">
        <v>907.05</v>
      </c>
      <c r="BB396">
        <v>8.6099999999999996E-2</v>
      </c>
      <c r="BC396">
        <v>812.48</v>
      </c>
      <c r="BD396">
        <v>7.7100000000000002E-2</v>
      </c>
      <c r="BE396" s="67">
        <v>10540.16</v>
      </c>
      <c r="BF396" s="67">
        <v>2496.06</v>
      </c>
      <c r="BG396">
        <v>0.3926</v>
      </c>
      <c r="BH396">
        <v>0.55079999999999996</v>
      </c>
      <c r="BI396">
        <v>0.23280000000000001</v>
      </c>
      <c r="BJ396">
        <v>0.1731</v>
      </c>
      <c r="BK396">
        <v>2.69E-2</v>
      </c>
      <c r="BL396">
        <v>1.6400000000000001E-2</v>
      </c>
    </row>
    <row r="397" spans="1:64" x14ac:dyDescent="0.25">
      <c r="A397" t="s">
        <v>413</v>
      </c>
      <c r="B397">
        <v>49635</v>
      </c>
      <c r="C397">
        <v>184</v>
      </c>
      <c r="D397">
        <v>9.65</v>
      </c>
      <c r="E397" s="67">
        <v>1775.73</v>
      </c>
      <c r="F397" s="67">
        <v>1515.74</v>
      </c>
      <c r="G397">
        <v>8.9999999999999998E-4</v>
      </c>
      <c r="H397">
        <v>0</v>
      </c>
      <c r="I397">
        <v>3.7000000000000002E-3</v>
      </c>
      <c r="J397">
        <v>5.9999999999999995E-4</v>
      </c>
      <c r="K397">
        <v>1.34E-2</v>
      </c>
      <c r="L397">
        <v>0.97330000000000005</v>
      </c>
      <c r="M397">
        <v>8.0999999999999996E-3</v>
      </c>
      <c r="N397">
        <v>0.7419</v>
      </c>
      <c r="O397">
        <v>0</v>
      </c>
      <c r="P397">
        <v>0.17150000000000001</v>
      </c>
      <c r="Q397" s="67">
        <v>51895.32</v>
      </c>
      <c r="R397">
        <v>0.15890000000000001</v>
      </c>
      <c r="S397">
        <v>0.2243</v>
      </c>
      <c r="T397">
        <v>0.61680000000000001</v>
      </c>
      <c r="U397">
        <v>15.09</v>
      </c>
      <c r="V397">
        <v>11.2</v>
      </c>
      <c r="W397" s="67">
        <v>63597.2</v>
      </c>
      <c r="X397">
        <v>150.88999999999999</v>
      </c>
      <c r="Y397" s="67">
        <v>62343.81</v>
      </c>
      <c r="Z397">
        <v>0.87919999999999998</v>
      </c>
      <c r="AA397">
        <v>5.0500000000000003E-2</v>
      </c>
      <c r="AB397">
        <v>7.0199999999999999E-2</v>
      </c>
      <c r="AC397">
        <v>0.1208</v>
      </c>
      <c r="AD397">
        <v>62.34</v>
      </c>
      <c r="AE397" s="67">
        <v>1364.47</v>
      </c>
      <c r="AF397">
        <v>194.63</v>
      </c>
      <c r="AG397" s="67">
        <v>53990.43</v>
      </c>
      <c r="AH397">
        <v>12</v>
      </c>
      <c r="AI397" s="67">
        <v>29270</v>
      </c>
      <c r="AJ397" s="67">
        <v>42765.2</v>
      </c>
      <c r="AK397">
        <v>24.08</v>
      </c>
      <c r="AL397">
        <v>21.71</v>
      </c>
      <c r="AM397">
        <v>21.9</v>
      </c>
      <c r="AN397">
        <v>4.71</v>
      </c>
      <c r="AO397">
        <v>0</v>
      </c>
      <c r="AP397">
        <v>0.66459999999999997</v>
      </c>
      <c r="AQ397" s="67">
        <v>1129.5</v>
      </c>
      <c r="AR397" s="67">
        <v>2989.61</v>
      </c>
      <c r="AS397" s="67">
        <v>6365.2</v>
      </c>
      <c r="AT397">
        <v>526.47</v>
      </c>
      <c r="AU397">
        <v>398.15</v>
      </c>
      <c r="AV397" s="67">
        <v>11408.94</v>
      </c>
      <c r="AW397" s="67">
        <v>8260.81</v>
      </c>
      <c r="AX397">
        <v>0.72650000000000003</v>
      </c>
      <c r="AY397" s="67">
        <v>1143.49</v>
      </c>
      <c r="AZ397">
        <v>0.10059999999999999</v>
      </c>
      <c r="BA397">
        <v>818</v>
      </c>
      <c r="BB397">
        <v>7.1900000000000006E-2</v>
      </c>
      <c r="BC397" s="67">
        <v>1147.6500000000001</v>
      </c>
      <c r="BD397">
        <v>0.1009</v>
      </c>
      <c r="BE397" s="67">
        <v>11369.95</v>
      </c>
      <c r="BF397" s="67">
        <v>6836.57</v>
      </c>
      <c r="BG397">
        <v>3.4603999999999999</v>
      </c>
      <c r="BH397">
        <v>0.48349999999999999</v>
      </c>
      <c r="BI397">
        <v>0.2545</v>
      </c>
      <c r="BJ397">
        <v>0.2054</v>
      </c>
      <c r="BK397">
        <v>4.1300000000000003E-2</v>
      </c>
      <c r="BL397">
        <v>1.5299999999999999E-2</v>
      </c>
    </row>
    <row r="398" spans="1:64" x14ac:dyDescent="0.25">
      <c r="A398" t="s">
        <v>414</v>
      </c>
      <c r="B398">
        <v>49908</v>
      </c>
      <c r="C398">
        <v>32</v>
      </c>
      <c r="D398">
        <v>64.069999999999993</v>
      </c>
      <c r="E398" s="67">
        <v>2050.17</v>
      </c>
      <c r="F398" s="67">
        <v>1919.12</v>
      </c>
      <c r="G398">
        <v>8.3999999999999995E-3</v>
      </c>
      <c r="H398">
        <v>5.0000000000000001E-4</v>
      </c>
      <c r="I398">
        <v>1.34E-2</v>
      </c>
      <c r="J398">
        <v>0</v>
      </c>
      <c r="K398">
        <v>7.1000000000000004E-3</v>
      </c>
      <c r="L398">
        <v>0.96199999999999997</v>
      </c>
      <c r="M398">
        <v>8.6E-3</v>
      </c>
      <c r="N398">
        <v>0.28489999999999999</v>
      </c>
      <c r="O398">
        <v>4.0000000000000001E-3</v>
      </c>
      <c r="P398">
        <v>0.1615</v>
      </c>
      <c r="Q398" s="67">
        <v>53857.42</v>
      </c>
      <c r="R398">
        <v>0.21709999999999999</v>
      </c>
      <c r="S398">
        <v>0.155</v>
      </c>
      <c r="T398">
        <v>0.62790000000000001</v>
      </c>
      <c r="U398">
        <v>20.36</v>
      </c>
      <c r="V398">
        <v>14</v>
      </c>
      <c r="W398" s="67">
        <v>76840.86</v>
      </c>
      <c r="X398">
        <v>142.84</v>
      </c>
      <c r="Y398" s="67">
        <v>116281.97</v>
      </c>
      <c r="Z398">
        <v>0.83960000000000001</v>
      </c>
      <c r="AA398">
        <v>0.1142</v>
      </c>
      <c r="AB398">
        <v>4.6100000000000002E-2</v>
      </c>
      <c r="AC398">
        <v>0.16039999999999999</v>
      </c>
      <c r="AD398">
        <v>116.28</v>
      </c>
      <c r="AE398" s="67">
        <v>3718.85</v>
      </c>
      <c r="AF398">
        <v>574.96</v>
      </c>
      <c r="AG398" s="67">
        <v>135134.34</v>
      </c>
      <c r="AH398">
        <v>342</v>
      </c>
      <c r="AI398" s="67">
        <v>36330</v>
      </c>
      <c r="AJ398" s="67">
        <v>52858.44</v>
      </c>
      <c r="AK398">
        <v>51.1</v>
      </c>
      <c r="AL398">
        <v>30.98</v>
      </c>
      <c r="AM398">
        <v>31.63</v>
      </c>
      <c r="AN398">
        <v>4.7</v>
      </c>
      <c r="AO398" s="67">
        <v>1386.04</v>
      </c>
      <c r="AP398">
        <v>1.1222000000000001</v>
      </c>
      <c r="AQ398" s="67">
        <v>1694.3</v>
      </c>
      <c r="AR398" s="67">
        <v>2005.81</v>
      </c>
      <c r="AS398" s="67">
        <v>5560.64</v>
      </c>
      <c r="AT398">
        <v>331.68</v>
      </c>
      <c r="AU398">
        <v>67.27</v>
      </c>
      <c r="AV398" s="67">
        <v>9659.7199999999993</v>
      </c>
      <c r="AW398" s="67">
        <v>4590.5200000000004</v>
      </c>
      <c r="AX398">
        <v>0.46789999999999998</v>
      </c>
      <c r="AY398" s="67">
        <v>4379.5600000000004</v>
      </c>
      <c r="AZ398">
        <v>0.44640000000000002</v>
      </c>
      <c r="BA398">
        <v>334.75</v>
      </c>
      <c r="BB398">
        <v>3.4099999999999998E-2</v>
      </c>
      <c r="BC398">
        <v>506.7</v>
      </c>
      <c r="BD398">
        <v>5.16E-2</v>
      </c>
      <c r="BE398" s="67">
        <v>9811.5300000000007</v>
      </c>
      <c r="BF398" s="67">
        <v>3960.84</v>
      </c>
      <c r="BG398">
        <v>0.88109999999999999</v>
      </c>
      <c r="BH398">
        <v>0.57540000000000002</v>
      </c>
      <c r="BI398">
        <v>0.24049999999999999</v>
      </c>
      <c r="BJ398">
        <v>0.13089999999999999</v>
      </c>
      <c r="BK398">
        <v>3.6799999999999999E-2</v>
      </c>
      <c r="BL398">
        <v>1.6400000000000001E-2</v>
      </c>
    </row>
    <row r="399" spans="1:64" x14ac:dyDescent="0.25">
      <c r="A399" t="s">
        <v>415</v>
      </c>
      <c r="B399">
        <v>46268</v>
      </c>
      <c r="C399">
        <v>68</v>
      </c>
      <c r="D399">
        <v>25.69</v>
      </c>
      <c r="E399" s="67">
        <v>1746.76</v>
      </c>
      <c r="F399" s="67">
        <v>1778.49</v>
      </c>
      <c r="G399">
        <v>5.3E-3</v>
      </c>
      <c r="H399">
        <v>2.2000000000000001E-3</v>
      </c>
      <c r="I399">
        <v>9.7999999999999997E-3</v>
      </c>
      <c r="J399">
        <v>1.6999999999999999E-3</v>
      </c>
      <c r="K399">
        <v>2.41E-2</v>
      </c>
      <c r="L399">
        <v>0.92700000000000005</v>
      </c>
      <c r="M399">
        <v>2.9899999999999999E-2</v>
      </c>
      <c r="N399">
        <v>0.31719999999999998</v>
      </c>
      <c r="O399">
        <v>8.0000000000000004E-4</v>
      </c>
      <c r="P399">
        <v>0.12429999999999999</v>
      </c>
      <c r="Q399" s="67">
        <v>54778.15</v>
      </c>
      <c r="R399">
        <v>0.20180000000000001</v>
      </c>
      <c r="S399">
        <v>0.12839999999999999</v>
      </c>
      <c r="T399">
        <v>0.66969999999999996</v>
      </c>
      <c r="U399">
        <v>19.11</v>
      </c>
      <c r="V399">
        <v>12.67</v>
      </c>
      <c r="W399" s="67">
        <v>79886.69</v>
      </c>
      <c r="X399">
        <v>128.46</v>
      </c>
      <c r="Y399" s="67">
        <v>129821.36</v>
      </c>
      <c r="Z399">
        <v>0.82540000000000002</v>
      </c>
      <c r="AA399">
        <v>0.14199999999999999</v>
      </c>
      <c r="AB399">
        <v>3.2599999999999997E-2</v>
      </c>
      <c r="AC399">
        <v>0.17460000000000001</v>
      </c>
      <c r="AD399">
        <v>129.82</v>
      </c>
      <c r="AE399" s="67">
        <v>3951.55</v>
      </c>
      <c r="AF399">
        <v>577.45000000000005</v>
      </c>
      <c r="AG399" s="67">
        <v>133105.56</v>
      </c>
      <c r="AH399">
        <v>335</v>
      </c>
      <c r="AI399" s="67">
        <v>35032</v>
      </c>
      <c r="AJ399" s="67">
        <v>53389.68</v>
      </c>
      <c r="AK399">
        <v>33.94</v>
      </c>
      <c r="AL399">
        <v>29.9</v>
      </c>
      <c r="AM399">
        <v>32.76</v>
      </c>
      <c r="AN399">
        <v>5.6</v>
      </c>
      <c r="AO399" s="67">
        <v>1148.25</v>
      </c>
      <c r="AP399">
        <v>1.2125999999999999</v>
      </c>
      <c r="AQ399" s="67">
        <v>1013.37</v>
      </c>
      <c r="AR399" s="67">
        <v>1855.4</v>
      </c>
      <c r="AS399" s="67">
        <v>5491.35</v>
      </c>
      <c r="AT399">
        <v>631.52</v>
      </c>
      <c r="AU399">
        <v>286.67</v>
      </c>
      <c r="AV399" s="67">
        <v>9278.2900000000009</v>
      </c>
      <c r="AW399" s="67">
        <v>4118.87</v>
      </c>
      <c r="AX399">
        <v>0.41510000000000002</v>
      </c>
      <c r="AY399" s="67">
        <v>4114.8</v>
      </c>
      <c r="AZ399">
        <v>0.41470000000000001</v>
      </c>
      <c r="BA399" s="67">
        <v>1134.67</v>
      </c>
      <c r="BB399">
        <v>0.1144</v>
      </c>
      <c r="BC399">
        <v>554.41</v>
      </c>
      <c r="BD399">
        <v>5.5899999999999998E-2</v>
      </c>
      <c r="BE399" s="67">
        <v>9922.75</v>
      </c>
      <c r="BF399" s="67">
        <v>4022.61</v>
      </c>
      <c r="BG399">
        <v>0.95050000000000001</v>
      </c>
      <c r="BH399">
        <v>0.56859999999999999</v>
      </c>
      <c r="BI399">
        <v>0.21429999999999999</v>
      </c>
      <c r="BJ399">
        <v>0.1615</v>
      </c>
      <c r="BK399">
        <v>3.9399999999999998E-2</v>
      </c>
      <c r="BL399">
        <v>1.6199999999999999E-2</v>
      </c>
    </row>
    <row r="400" spans="1:64" x14ac:dyDescent="0.25">
      <c r="A400" t="s">
        <v>416</v>
      </c>
      <c r="B400">
        <v>50575</v>
      </c>
      <c r="C400">
        <v>92</v>
      </c>
      <c r="D400">
        <v>13.96</v>
      </c>
      <c r="E400" s="67">
        <v>1283.8699999999999</v>
      </c>
      <c r="F400" s="67">
        <v>1446.71</v>
      </c>
      <c r="G400">
        <v>0</v>
      </c>
      <c r="H400">
        <v>0</v>
      </c>
      <c r="I400">
        <v>2.8E-3</v>
      </c>
      <c r="J400">
        <v>1E-4</v>
      </c>
      <c r="K400">
        <v>1.8700000000000001E-2</v>
      </c>
      <c r="L400">
        <v>0.97360000000000002</v>
      </c>
      <c r="M400">
        <v>4.7999999999999996E-3</v>
      </c>
      <c r="N400">
        <v>0.41260000000000002</v>
      </c>
      <c r="O400">
        <v>2.8E-3</v>
      </c>
      <c r="P400">
        <v>0.11890000000000001</v>
      </c>
      <c r="Q400" s="67">
        <v>53743.34</v>
      </c>
      <c r="R400">
        <v>0.38529999999999998</v>
      </c>
      <c r="S400">
        <v>0.1101</v>
      </c>
      <c r="T400">
        <v>0.50460000000000005</v>
      </c>
      <c r="U400">
        <v>18.39</v>
      </c>
      <c r="V400">
        <v>12</v>
      </c>
      <c r="W400" s="67">
        <v>64633.25</v>
      </c>
      <c r="X400">
        <v>102.92</v>
      </c>
      <c r="Y400" s="67">
        <v>111263.82</v>
      </c>
      <c r="Z400">
        <v>0.89290000000000003</v>
      </c>
      <c r="AA400">
        <v>7.8200000000000006E-2</v>
      </c>
      <c r="AB400">
        <v>2.8899999999999999E-2</v>
      </c>
      <c r="AC400">
        <v>0.1071</v>
      </c>
      <c r="AD400">
        <v>111.26</v>
      </c>
      <c r="AE400" s="67">
        <v>2475.84</v>
      </c>
      <c r="AF400">
        <v>391</v>
      </c>
      <c r="AG400" s="67">
        <v>100989.87</v>
      </c>
      <c r="AH400">
        <v>153</v>
      </c>
      <c r="AI400" s="67">
        <v>31451</v>
      </c>
      <c r="AJ400" s="67">
        <v>44124.58</v>
      </c>
      <c r="AK400">
        <v>27.7</v>
      </c>
      <c r="AL400">
        <v>22.05</v>
      </c>
      <c r="AM400">
        <v>22.51</v>
      </c>
      <c r="AN400">
        <v>4.7</v>
      </c>
      <c r="AO400" s="67">
        <v>1450.97</v>
      </c>
      <c r="AP400">
        <v>1.5479000000000001</v>
      </c>
      <c r="AQ400">
        <v>933.2</v>
      </c>
      <c r="AR400" s="67">
        <v>2134.38</v>
      </c>
      <c r="AS400" s="67">
        <v>5880.82</v>
      </c>
      <c r="AT400">
        <v>407.87</v>
      </c>
      <c r="AU400">
        <v>366.1</v>
      </c>
      <c r="AV400" s="67">
        <v>9722.3700000000008</v>
      </c>
      <c r="AW400" s="67">
        <v>4785.55</v>
      </c>
      <c r="AX400">
        <v>0.51259999999999994</v>
      </c>
      <c r="AY400" s="67">
        <v>2868.86</v>
      </c>
      <c r="AZ400">
        <v>0.30730000000000002</v>
      </c>
      <c r="BA400" s="67">
        <v>1130.49</v>
      </c>
      <c r="BB400">
        <v>0.1211</v>
      </c>
      <c r="BC400">
        <v>550.78</v>
      </c>
      <c r="BD400">
        <v>5.8999999999999997E-2</v>
      </c>
      <c r="BE400" s="67">
        <v>9335.68</v>
      </c>
      <c r="BF400" s="67">
        <v>6051.01</v>
      </c>
      <c r="BG400">
        <v>2.0306999999999999</v>
      </c>
      <c r="BH400">
        <v>0.57640000000000002</v>
      </c>
      <c r="BI400">
        <v>0.246</v>
      </c>
      <c r="BJ400">
        <v>0.12809999999999999</v>
      </c>
      <c r="BK400">
        <v>4.1700000000000001E-2</v>
      </c>
      <c r="BL400">
        <v>7.7000000000000002E-3</v>
      </c>
    </row>
    <row r="401" spans="1:64" x14ac:dyDescent="0.25">
      <c r="A401" t="s">
        <v>417</v>
      </c>
      <c r="B401">
        <v>50716</v>
      </c>
      <c r="C401">
        <v>8</v>
      </c>
      <c r="D401">
        <v>106.04</v>
      </c>
      <c r="E401">
        <v>848.29</v>
      </c>
      <c r="F401" s="67">
        <v>1035.0899999999999</v>
      </c>
      <c r="G401">
        <v>1.34E-2</v>
      </c>
      <c r="H401">
        <v>1E-3</v>
      </c>
      <c r="I401">
        <v>1.43E-2</v>
      </c>
      <c r="J401">
        <v>0</v>
      </c>
      <c r="K401">
        <v>0.10829999999999999</v>
      </c>
      <c r="L401">
        <v>0.81789999999999996</v>
      </c>
      <c r="M401">
        <v>4.5100000000000001E-2</v>
      </c>
      <c r="N401">
        <v>0.49569999999999997</v>
      </c>
      <c r="O401">
        <v>1.9E-3</v>
      </c>
      <c r="P401">
        <v>0.1449</v>
      </c>
      <c r="Q401" s="67">
        <v>57327.41</v>
      </c>
      <c r="R401">
        <v>0.16420000000000001</v>
      </c>
      <c r="S401">
        <v>0.14929999999999999</v>
      </c>
      <c r="T401">
        <v>0.68659999999999999</v>
      </c>
      <c r="U401">
        <v>16.11</v>
      </c>
      <c r="V401">
        <v>8.1199999999999992</v>
      </c>
      <c r="W401" s="67">
        <v>65183.91</v>
      </c>
      <c r="X401">
        <v>99.02</v>
      </c>
      <c r="Y401" s="67">
        <v>137730.99</v>
      </c>
      <c r="Z401">
        <v>0.60860000000000003</v>
      </c>
      <c r="AA401">
        <v>0.37169999999999997</v>
      </c>
      <c r="AB401">
        <v>1.9699999999999999E-2</v>
      </c>
      <c r="AC401">
        <v>0.39140000000000003</v>
      </c>
      <c r="AD401">
        <v>137.72999999999999</v>
      </c>
      <c r="AE401" s="67">
        <v>7166</v>
      </c>
      <c r="AF401">
        <v>642.16</v>
      </c>
      <c r="AG401" s="67">
        <v>132875.13</v>
      </c>
      <c r="AH401">
        <v>334</v>
      </c>
      <c r="AI401" s="67">
        <v>34636</v>
      </c>
      <c r="AJ401" s="67">
        <v>48927.8</v>
      </c>
      <c r="AK401">
        <v>77.599999999999994</v>
      </c>
      <c r="AL401">
        <v>46.35</v>
      </c>
      <c r="AM401">
        <v>59.97</v>
      </c>
      <c r="AN401">
        <v>6</v>
      </c>
      <c r="AO401">
        <v>0</v>
      </c>
      <c r="AP401">
        <v>1.1744000000000001</v>
      </c>
      <c r="AQ401" s="67">
        <v>1572.76</v>
      </c>
      <c r="AR401" s="67">
        <v>1680.26</v>
      </c>
      <c r="AS401" s="67">
        <v>6489.57</v>
      </c>
      <c r="AT401">
        <v>313.02999999999997</v>
      </c>
      <c r="AU401">
        <v>470.2</v>
      </c>
      <c r="AV401" s="67">
        <v>10525.78</v>
      </c>
      <c r="AW401" s="67">
        <v>3353.78</v>
      </c>
      <c r="AX401">
        <v>0.32629999999999998</v>
      </c>
      <c r="AY401" s="67">
        <v>5028.42</v>
      </c>
      <c r="AZ401">
        <v>0.48920000000000002</v>
      </c>
      <c r="BA401" s="67">
        <v>1255.1300000000001</v>
      </c>
      <c r="BB401">
        <v>0.1221</v>
      </c>
      <c r="BC401">
        <v>642.44000000000005</v>
      </c>
      <c r="BD401">
        <v>6.25E-2</v>
      </c>
      <c r="BE401" s="67">
        <v>10279.780000000001</v>
      </c>
      <c r="BF401" s="67">
        <v>2400.92</v>
      </c>
      <c r="BG401">
        <v>0.62829999999999997</v>
      </c>
      <c r="BH401">
        <v>0.49469999999999997</v>
      </c>
      <c r="BI401">
        <v>0.1956</v>
      </c>
      <c r="BJ401">
        <v>0.24390000000000001</v>
      </c>
      <c r="BK401">
        <v>4.9299999999999997E-2</v>
      </c>
      <c r="BL401">
        <v>1.6400000000000001E-2</v>
      </c>
    </row>
    <row r="402" spans="1:64" x14ac:dyDescent="0.25">
      <c r="A402" t="s">
        <v>418</v>
      </c>
      <c r="B402">
        <v>44552</v>
      </c>
      <c r="C402">
        <v>25</v>
      </c>
      <c r="D402">
        <v>83.79</v>
      </c>
      <c r="E402" s="67">
        <v>2094.65</v>
      </c>
      <c r="F402" s="67">
        <v>2470.64</v>
      </c>
      <c r="G402">
        <v>1.3599999999999999E-2</v>
      </c>
      <c r="H402">
        <v>0</v>
      </c>
      <c r="I402">
        <v>2.3199999999999998E-2</v>
      </c>
      <c r="J402">
        <v>1.8E-3</v>
      </c>
      <c r="K402">
        <v>1.0500000000000001E-2</v>
      </c>
      <c r="L402">
        <v>0.92700000000000005</v>
      </c>
      <c r="M402">
        <v>2.3800000000000002E-2</v>
      </c>
      <c r="N402">
        <v>0.3367</v>
      </c>
      <c r="O402">
        <v>6.4000000000000003E-3</v>
      </c>
      <c r="P402">
        <v>0.14699999999999999</v>
      </c>
      <c r="Q402" s="67">
        <v>52199.4</v>
      </c>
      <c r="R402">
        <v>0.26669999999999999</v>
      </c>
      <c r="S402">
        <v>0.2424</v>
      </c>
      <c r="T402">
        <v>0.4909</v>
      </c>
      <c r="U402">
        <v>19.170000000000002</v>
      </c>
      <c r="V402">
        <v>23.25</v>
      </c>
      <c r="W402" s="67">
        <v>64689.98</v>
      </c>
      <c r="X402">
        <v>90</v>
      </c>
      <c r="Y402" s="67">
        <v>136359.9</v>
      </c>
      <c r="Z402">
        <v>0.83579999999999999</v>
      </c>
      <c r="AA402">
        <v>0.1313</v>
      </c>
      <c r="AB402">
        <v>3.2800000000000003E-2</v>
      </c>
      <c r="AC402">
        <v>0.16420000000000001</v>
      </c>
      <c r="AD402">
        <v>136.36000000000001</v>
      </c>
      <c r="AE402" s="67">
        <v>4522.33</v>
      </c>
      <c r="AF402">
        <v>643.62</v>
      </c>
      <c r="AG402" s="67">
        <v>120366.55</v>
      </c>
      <c r="AH402">
        <v>273</v>
      </c>
      <c r="AI402" s="67">
        <v>36536</v>
      </c>
      <c r="AJ402" s="67">
        <v>50183.02</v>
      </c>
      <c r="AK402">
        <v>58.6</v>
      </c>
      <c r="AL402">
        <v>30.82</v>
      </c>
      <c r="AM402">
        <v>41.76</v>
      </c>
      <c r="AN402">
        <v>5.9</v>
      </c>
      <c r="AO402">
        <v>0</v>
      </c>
      <c r="AP402">
        <v>0.86739999999999995</v>
      </c>
      <c r="AQ402" s="67">
        <v>1052.03</v>
      </c>
      <c r="AR402" s="67">
        <v>1800.74</v>
      </c>
      <c r="AS402" s="67">
        <v>5289.39</v>
      </c>
      <c r="AT402">
        <v>675.67</v>
      </c>
      <c r="AU402">
        <v>213.93</v>
      </c>
      <c r="AV402" s="67">
        <v>9031.75</v>
      </c>
      <c r="AW402" s="67">
        <v>3175.06</v>
      </c>
      <c r="AX402">
        <v>0.3906</v>
      </c>
      <c r="AY402" s="67">
        <v>2881.77</v>
      </c>
      <c r="AZ402">
        <v>0.35460000000000003</v>
      </c>
      <c r="BA402" s="67">
        <v>1655.79</v>
      </c>
      <c r="BB402">
        <v>0.20369999999999999</v>
      </c>
      <c r="BC402">
        <v>415.02</v>
      </c>
      <c r="BD402">
        <v>5.11E-2</v>
      </c>
      <c r="BE402" s="67">
        <v>8127.64</v>
      </c>
      <c r="BF402" s="67">
        <v>4350.47</v>
      </c>
      <c r="BG402">
        <v>1.0638000000000001</v>
      </c>
      <c r="BH402">
        <v>0.57989999999999997</v>
      </c>
      <c r="BI402">
        <v>0.2296</v>
      </c>
      <c r="BJ402">
        <v>0.13389999999999999</v>
      </c>
      <c r="BK402">
        <v>4.1300000000000003E-2</v>
      </c>
      <c r="BL402">
        <v>1.5299999999999999E-2</v>
      </c>
    </row>
    <row r="403" spans="1:64" x14ac:dyDescent="0.25">
      <c r="A403" t="s">
        <v>419</v>
      </c>
      <c r="B403">
        <v>44560</v>
      </c>
      <c r="C403">
        <v>32</v>
      </c>
      <c r="D403">
        <v>94.23</v>
      </c>
      <c r="E403" s="67">
        <v>3015.51</v>
      </c>
      <c r="F403" s="67">
        <v>2923.37</v>
      </c>
      <c r="G403">
        <v>2.8999999999999998E-3</v>
      </c>
      <c r="H403">
        <v>2.9999999999999997E-4</v>
      </c>
      <c r="I403">
        <v>1.46E-2</v>
      </c>
      <c r="J403">
        <v>1.4E-3</v>
      </c>
      <c r="K403">
        <v>0.1135</v>
      </c>
      <c r="L403">
        <v>0.83099999999999996</v>
      </c>
      <c r="M403">
        <v>3.6299999999999999E-2</v>
      </c>
      <c r="N403">
        <v>0.51900000000000002</v>
      </c>
      <c r="O403">
        <v>4.2700000000000002E-2</v>
      </c>
      <c r="P403">
        <v>0.1207</v>
      </c>
      <c r="Q403" s="67">
        <v>55918.58</v>
      </c>
      <c r="R403">
        <v>8.3799999999999999E-2</v>
      </c>
      <c r="S403">
        <v>0.31840000000000002</v>
      </c>
      <c r="T403">
        <v>0.5978</v>
      </c>
      <c r="U403">
        <v>20.59</v>
      </c>
      <c r="V403">
        <v>12.47</v>
      </c>
      <c r="W403" s="67">
        <v>87075.22</v>
      </c>
      <c r="X403">
        <v>233.71</v>
      </c>
      <c r="Y403" s="67">
        <v>103221.99</v>
      </c>
      <c r="Z403">
        <v>0.78349999999999997</v>
      </c>
      <c r="AA403">
        <v>0.18060000000000001</v>
      </c>
      <c r="AB403">
        <v>3.5999999999999997E-2</v>
      </c>
      <c r="AC403">
        <v>0.2165</v>
      </c>
      <c r="AD403">
        <v>103.22</v>
      </c>
      <c r="AE403" s="67">
        <v>2573.87</v>
      </c>
      <c r="AF403">
        <v>344.93</v>
      </c>
      <c r="AG403" s="67">
        <v>109178.85</v>
      </c>
      <c r="AH403">
        <v>197</v>
      </c>
      <c r="AI403" s="67">
        <v>28239</v>
      </c>
      <c r="AJ403" s="67">
        <v>45517.23</v>
      </c>
      <c r="AK403">
        <v>41.55</v>
      </c>
      <c r="AL403">
        <v>24.28</v>
      </c>
      <c r="AM403">
        <v>24.48</v>
      </c>
      <c r="AN403">
        <v>4.9000000000000004</v>
      </c>
      <c r="AO403">
        <v>632.48</v>
      </c>
      <c r="AP403">
        <v>1.0396000000000001</v>
      </c>
      <c r="AQ403" s="67">
        <v>1273.54</v>
      </c>
      <c r="AR403" s="67">
        <v>1505.01</v>
      </c>
      <c r="AS403" s="67">
        <v>5182.8500000000004</v>
      </c>
      <c r="AT403">
        <v>363.25</v>
      </c>
      <c r="AU403">
        <v>129.55000000000001</v>
      </c>
      <c r="AV403" s="67">
        <v>8454.19</v>
      </c>
      <c r="AW403" s="67">
        <v>4092.81</v>
      </c>
      <c r="AX403">
        <v>0.51719999999999999</v>
      </c>
      <c r="AY403" s="67">
        <v>2423.6999999999998</v>
      </c>
      <c r="AZ403">
        <v>0.30630000000000002</v>
      </c>
      <c r="BA403">
        <v>576.27</v>
      </c>
      <c r="BB403">
        <v>7.2800000000000004E-2</v>
      </c>
      <c r="BC403">
        <v>820.65</v>
      </c>
      <c r="BD403">
        <v>0.1037</v>
      </c>
      <c r="BE403" s="67">
        <v>7913.44</v>
      </c>
      <c r="BF403" s="67">
        <v>3758.92</v>
      </c>
      <c r="BG403">
        <v>1.0454000000000001</v>
      </c>
      <c r="BH403">
        <v>0.56040000000000001</v>
      </c>
      <c r="BI403">
        <v>0.21329999999999999</v>
      </c>
      <c r="BJ403">
        <v>0.18129999999999999</v>
      </c>
      <c r="BK403">
        <v>3.5799999999999998E-2</v>
      </c>
      <c r="BL403">
        <v>9.1000000000000004E-3</v>
      </c>
    </row>
    <row r="404" spans="1:64" x14ac:dyDescent="0.25">
      <c r="A404" t="s">
        <v>696</v>
      </c>
      <c r="B404">
        <v>50567</v>
      </c>
      <c r="C404">
        <v>73</v>
      </c>
      <c r="D404">
        <v>18.39</v>
      </c>
      <c r="E404" s="67">
        <v>1342.61</v>
      </c>
      <c r="F404" s="67">
        <v>1356.27</v>
      </c>
      <c r="G404">
        <v>4.0000000000000001E-3</v>
      </c>
      <c r="H404">
        <v>0</v>
      </c>
      <c r="I404">
        <v>4.4999999999999997E-3</v>
      </c>
      <c r="J404">
        <v>6.9999999999999999E-4</v>
      </c>
      <c r="K404">
        <v>4.1000000000000003E-3</v>
      </c>
      <c r="L404">
        <v>0.95489999999999997</v>
      </c>
      <c r="M404">
        <v>3.1800000000000002E-2</v>
      </c>
      <c r="N404">
        <v>0.32079999999999997</v>
      </c>
      <c r="O404">
        <v>0</v>
      </c>
      <c r="P404">
        <v>0.13350000000000001</v>
      </c>
      <c r="Q404" s="67">
        <v>54656.2</v>
      </c>
      <c r="R404">
        <v>0.32179999999999997</v>
      </c>
      <c r="S404">
        <v>0.2069</v>
      </c>
      <c r="T404">
        <v>0.4713</v>
      </c>
      <c r="U404">
        <v>20.54</v>
      </c>
      <c r="V404">
        <v>10.36</v>
      </c>
      <c r="W404" s="67">
        <v>57606.76</v>
      </c>
      <c r="X404">
        <v>124.78</v>
      </c>
      <c r="Y404" s="67">
        <v>119578.78</v>
      </c>
      <c r="Z404">
        <v>0.85809999999999997</v>
      </c>
      <c r="AA404">
        <v>0.1172</v>
      </c>
      <c r="AB404">
        <v>2.47E-2</v>
      </c>
      <c r="AC404">
        <v>0.1419</v>
      </c>
      <c r="AD404">
        <v>119.58</v>
      </c>
      <c r="AE404" s="67">
        <v>2923.59</v>
      </c>
      <c r="AF404">
        <v>423.49</v>
      </c>
      <c r="AG404" s="67">
        <v>120353.98</v>
      </c>
      <c r="AH404">
        <v>272</v>
      </c>
      <c r="AI404" s="67">
        <v>33535</v>
      </c>
      <c r="AJ404" s="67">
        <v>46506.95</v>
      </c>
      <c r="AK404">
        <v>32.35</v>
      </c>
      <c r="AL404">
        <v>23.9</v>
      </c>
      <c r="AM404">
        <v>26.78</v>
      </c>
      <c r="AN404">
        <v>4.3</v>
      </c>
      <c r="AO404">
        <v>35.479999999999997</v>
      </c>
      <c r="AP404">
        <v>0.81559999999999999</v>
      </c>
      <c r="AQ404">
        <v>751.34</v>
      </c>
      <c r="AR404" s="67">
        <v>1799.93</v>
      </c>
      <c r="AS404" s="67">
        <v>5247.34</v>
      </c>
      <c r="AT404">
        <v>446.71</v>
      </c>
      <c r="AU404">
        <v>409.22</v>
      </c>
      <c r="AV404" s="67">
        <v>8654.5400000000009</v>
      </c>
      <c r="AW404" s="67">
        <v>4668.51</v>
      </c>
      <c r="AX404">
        <v>0.54830000000000001</v>
      </c>
      <c r="AY404" s="67">
        <v>2238.14</v>
      </c>
      <c r="AZ404">
        <v>0.26290000000000002</v>
      </c>
      <c r="BA404" s="67">
        <v>1119.6199999999999</v>
      </c>
      <c r="BB404">
        <v>0.13150000000000001</v>
      </c>
      <c r="BC404">
        <v>487.77</v>
      </c>
      <c r="BD404">
        <v>5.7299999999999997E-2</v>
      </c>
      <c r="BE404" s="67">
        <v>8514.0400000000009</v>
      </c>
      <c r="BF404" s="67">
        <v>4670.12</v>
      </c>
      <c r="BG404">
        <v>1.3904000000000001</v>
      </c>
      <c r="BH404">
        <v>0.53800000000000003</v>
      </c>
      <c r="BI404">
        <v>0.20649999999999999</v>
      </c>
      <c r="BJ404">
        <v>0.20749999999999999</v>
      </c>
      <c r="BK404">
        <v>2.5899999999999999E-2</v>
      </c>
      <c r="BL404">
        <v>2.2100000000000002E-2</v>
      </c>
    </row>
    <row r="405" spans="1:64" x14ac:dyDescent="0.25">
      <c r="A405" t="s">
        <v>420</v>
      </c>
      <c r="B405">
        <v>44578</v>
      </c>
      <c r="C405">
        <v>3</v>
      </c>
      <c r="D405">
        <v>743.5</v>
      </c>
      <c r="E405" s="67">
        <v>2230.5100000000002</v>
      </c>
      <c r="F405" s="67">
        <v>1919.95</v>
      </c>
      <c r="G405">
        <v>1.1000000000000001E-3</v>
      </c>
      <c r="H405">
        <v>0</v>
      </c>
      <c r="I405">
        <v>0.11559999999999999</v>
      </c>
      <c r="J405">
        <v>1E-3</v>
      </c>
      <c r="K405">
        <v>9.5299999999999996E-2</v>
      </c>
      <c r="L405">
        <v>0.74</v>
      </c>
      <c r="M405">
        <v>4.6899999999999997E-2</v>
      </c>
      <c r="N405">
        <v>0.73440000000000005</v>
      </c>
      <c r="O405">
        <v>4.7500000000000001E-2</v>
      </c>
      <c r="P405">
        <v>0.1479</v>
      </c>
      <c r="Q405" s="67">
        <v>55305.03</v>
      </c>
      <c r="R405">
        <v>0.2581</v>
      </c>
      <c r="S405">
        <v>0.21290000000000001</v>
      </c>
      <c r="T405">
        <v>0.52900000000000003</v>
      </c>
      <c r="U405">
        <v>15.93</v>
      </c>
      <c r="V405">
        <v>12.7</v>
      </c>
      <c r="W405" s="67">
        <v>77523.539999999994</v>
      </c>
      <c r="X405">
        <v>171.42</v>
      </c>
      <c r="Y405" s="67">
        <v>173600.58</v>
      </c>
      <c r="Z405">
        <v>0.54320000000000002</v>
      </c>
      <c r="AA405">
        <v>0.41349999999999998</v>
      </c>
      <c r="AB405">
        <v>4.3400000000000001E-2</v>
      </c>
      <c r="AC405">
        <v>0.45679999999999998</v>
      </c>
      <c r="AD405">
        <v>173.6</v>
      </c>
      <c r="AE405" s="67">
        <v>7827.34</v>
      </c>
      <c r="AF405">
        <v>581.91999999999996</v>
      </c>
      <c r="AG405" s="67">
        <v>176287.48</v>
      </c>
      <c r="AH405">
        <v>477</v>
      </c>
      <c r="AI405" s="67">
        <v>28102</v>
      </c>
      <c r="AJ405" s="67">
        <v>39018.519999999997</v>
      </c>
      <c r="AK405">
        <v>61.72</v>
      </c>
      <c r="AL405">
        <v>43.36</v>
      </c>
      <c r="AM405">
        <v>45.61</v>
      </c>
      <c r="AN405">
        <v>4.3099999999999996</v>
      </c>
      <c r="AO405">
        <v>0</v>
      </c>
      <c r="AP405">
        <v>1.4915</v>
      </c>
      <c r="AQ405" s="67">
        <v>1367.02</v>
      </c>
      <c r="AR405" s="67">
        <v>2222.23</v>
      </c>
      <c r="AS405" s="67">
        <v>8525.16</v>
      </c>
      <c r="AT405" s="67">
        <v>1024.05</v>
      </c>
      <c r="AU405">
        <v>364.86</v>
      </c>
      <c r="AV405" s="67">
        <v>13503.31</v>
      </c>
      <c r="AW405" s="67">
        <v>4883.57</v>
      </c>
      <c r="AX405">
        <v>0.36130000000000001</v>
      </c>
      <c r="AY405" s="67">
        <v>6697.56</v>
      </c>
      <c r="AZ405">
        <v>0.4955</v>
      </c>
      <c r="BA405">
        <v>587.63</v>
      </c>
      <c r="BB405">
        <v>4.3499999999999997E-2</v>
      </c>
      <c r="BC405" s="67">
        <v>1348.73</v>
      </c>
      <c r="BD405">
        <v>9.98E-2</v>
      </c>
      <c r="BE405" s="67">
        <v>13517.48</v>
      </c>
      <c r="BF405" s="67">
        <v>2934.03</v>
      </c>
      <c r="BG405">
        <v>0.83440000000000003</v>
      </c>
      <c r="BH405">
        <v>0.54690000000000005</v>
      </c>
      <c r="BI405">
        <v>0.19120000000000001</v>
      </c>
      <c r="BJ405">
        <v>0.21740000000000001</v>
      </c>
      <c r="BK405">
        <v>2.8400000000000002E-2</v>
      </c>
      <c r="BL405">
        <v>1.6199999999999999E-2</v>
      </c>
    </row>
    <row r="406" spans="1:64" x14ac:dyDescent="0.25">
      <c r="A406" t="s">
        <v>421</v>
      </c>
      <c r="B406">
        <v>47761</v>
      </c>
      <c r="C406">
        <v>161</v>
      </c>
      <c r="D406">
        <v>8.06</v>
      </c>
      <c r="E406" s="67">
        <v>1297.92</v>
      </c>
      <c r="F406" s="67">
        <v>1260.99</v>
      </c>
      <c r="G406">
        <v>8.0000000000000004E-4</v>
      </c>
      <c r="H406">
        <v>0</v>
      </c>
      <c r="I406">
        <v>0</v>
      </c>
      <c r="J406">
        <v>1.6000000000000001E-3</v>
      </c>
      <c r="K406">
        <v>7.1999999999999998E-3</v>
      </c>
      <c r="L406">
        <v>0.97499999999999998</v>
      </c>
      <c r="M406">
        <v>1.54E-2</v>
      </c>
      <c r="N406">
        <v>0.59709999999999996</v>
      </c>
      <c r="O406">
        <v>0</v>
      </c>
      <c r="P406">
        <v>0.15459999999999999</v>
      </c>
      <c r="Q406" s="67">
        <v>48323.08</v>
      </c>
      <c r="R406">
        <v>0.28720000000000001</v>
      </c>
      <c r="S406">
        <v>0.17019999999999999</v>
      </c>
      <c r="T406">
        <v>0.54259999999999997</v>
      </c>
      <c r="U406">
        <v>21.41</v>
      </c>
      <c r="V406">
        <v>8.25</v>
      </c>
      <c r="W406" s="67">
        <v>80421.09</v>
      </c>
      <c r="X406">
        <v>148.37</v>
      </c>
      <c r="Y406" s="67">
        <v>83319.41</v>
      </c>
      <c r="Z406">
        <v>0.67359999999999998</v>
      </c>
      <c r="AA406">
        <v>7.0499999999999993E-2</v>
      </c>
      <c r="AB406">
        <v>0.25600000000000001</v>
      </c>
      <c r="AC406">
        <v>0.32640000000000002</v>
      </c>
      <c r="AD406">
        <v>83.32</v>
      </c>
      <c r="AE406" s="67">
        <v>1846.94</v>
      </c>
      <c r="AF406">
        <v>221.29</v>
      </c>
      <c r="AG406" s="67">
        <v>77462.61</v>
      </c>
      <c r="AH406">
        <v>62</v>
      </c>
      <c r="AI406" s="67">
        <v>28995</v>
      </c>
      <c r="AJ406" s="67">
        <v>41766.92</v>
      </c>
      <c r="AK406">
        <v>22.6</v>
      </c>
      <c r="AL406">
        <v>22</v>
      </c>
      <c r="AM406">
        <v>22.19</v>
      </c>
      <c r="AN406">
        <v>4</v>
      </c>
      <c r="AO406">
        <v>0</v>
      </c>
      <c r="AP406">
        <v>0.7006</v>
      </c>
      <c r="AQ406" s="67">
        <v>1299.6500000000001</v>
      </c>
      <c r="AR406" s="67">
        <v>2297.27</v>
      </c>
      <c r="AS406" s="67">
        <v>5588.68</v>
      </c>
      <c r="AT406">
        <v>461.26</v>
      </c>
      <c r="AU406">
        <v>270.64999999999998</v>
      </c>
      <c r="AV406" s="67">
        <v>9917.4699999999993</v>
      </c>
      <c r="AW406" s="67">
        <v>6861.73</v>
      </c>
      <c r="AX406">
        <v>0.67300000000000004</v>
      </c>
      <c r="AY406" s="67">
        <v>1518.05</v>
      </c>
      <c r="AZ406">
        <v>0.1489</v>
      </c>
      <c r="BA406">
        <v>772.78</v>
      </c>
      <c r="BB406">
        <v>7.5800000000000006E-2</v>
      </c>
      <c r="BC406" s="67">
        <v>1042.54</v>
      </c>
      <c r="BD406">
        <v>0.1023</v>
      </c>
      <c r="BE406" s="67">
        <v>10195.09</v>
      </c>
      <c r="BF406" s="67">
        <v>6697.29</v>
      </c>
      <c r="BG406">
        <v>3.0009000000000001</v>
      </c>
      <c r="BH406">
        <v>0.49130000000000001</v>
      </c>
      <c r="BI406">
        <v>0.22969999999999999</v>
      </c>
      <c r="BJ406">
        <v>0.2056</v>
      </c>
      <c r="BK406">
        <v>5.5100000000000003E-2</v>
      </c>
      <c r="BL406">
        <v>1.83E-2</v>
      </c>
    </row>
    <row r="407" spans="1:64" x14ac:dyDescent="0.25">
      <c r="A407" t="s">
        <v>422</v>
      </c>
      <c r="B407">
        <v>47373</v>
      </c>
      <c r="C407">
        <v>28</v>
      </c>
      <c r="D407">
        <v>283.51</v>
      </c>
      <c r="E407" s="67">
        <v>7938.4</v>
      </c>
      <c r="F407" s="67">
        <v>7499.27</v>
      </c>
      <c r="G407">
        <v>1.23E-2</v>
      </c>
      <c r="H407">
        <v>2.9999999999999997E-4</v>
      </c>
      <c r="I407">
        <v>1.8200000000000001E-2</v>
      </c>
      <c r="J407">
        <v>1.9E-3</v>
      </c>
      <c r="K407">
        <v>1.34E-2</v>
      </c>
      <c r="L407">
        <v>0.92130000000000001</v>
      </c>
      <c r="M407">
        <v>3.27E-2</v>
      </c>
      <c r="N407">
        <v>0.21909999999999999</v>
      </c>
      <c r="O407">
        <v>6.6E-3</v>
      </c>
      <c r="P407">
        <v>0.1424</v>
      </c>
      <c r="Q407" s="67">
        <v>61810.87</v>
      </c>
      <c r="R407">
        <v>0.28339999999999999</v>
      </c>
      <c r="S407">
        <v>0.37369999999999998</v>
      </c>
      <c r="T407">
        <v>0.34289999999999998</v>
      </c>
      <c r="U407">
        <v>22.05</v>
      </c>
      <c r="V407">
        <v>46.49</v>
      </c>
      <c r="W407" s="67">
        <v>92605.23</v>
      </c>
      <c r="X407">
        <v>167.55</v>
      </c>
      <c r="Y407" s="67">
        <v>138134.35999999999</v>
      </c>
      <c r="Z407">
        <v>0.878</v>
      </c>
      <c r="AA407">
        <v>8.5300000000000001E-2</v>
      </c>
      <c r="AB407">
        <v>3.6600000000000001E-2</v>
      </c>
      <c r="AC407">
        <v>0.122</v>
      </c>
      <c r="AD407">
        <v>138.13</v>
      </c>
      <c r="AE407" s="67">
        <v>4173.1099999999997</v>
      </c>
      <c r="AF407">
        <v>600.71</v>
      </c>
      <c r="AG407" s="67">
        <v>153867.35</v>
      </c>
      <c r="AH407">
        <v>429</v>
      </c>
      <c r="AI407" s="67">
        <v>39135</v>
      </c>
      <c r="AJ407" s="67">
        <v>63921.919999999998</v>
      </c>
      <c r="AK407">
        <v>46.16</v>
      </c>
      <c r="AL407">
        <v>29.55</v>
      </c>
      <c r="AM407">
        <v>30.15</v>
      </c>
      <c r="AN407">
        <v>2</v>
      </c>
      <c r="AO407">
        <v>0</v>
      </c>
      <c r="AP407">
        <v>0.41749999999999998</v>
      </c>
      <c r="AQ407" s="67">
        <v>1173.28</v>
      </c>
      <c r="AR407" s="67">
        <v>1432.05</v>
      </c>
      <c r="AS407" s="67">
        <v>5780.6</v>
      </c>
      <c r="AT407">
        <v>580.75</v>
      </c>
      <c r="AU407">
        <v>317.69</v>
      </c>
      <c r="AV407" s="67">
        <v>9284.3700000000008</v>
      </c>
      <c r="AW407" s="67">
        <v>3457.16</v>
      </c>
      <c r="AX407">
        <v>0.4214</v>
      </c>
      <c r="AY407" s="67">
        <v>2815.78</v>
      </c>
      <c r="AZ407">
        <v>0.34320000000000001</v>
      </c>
      <c r="BA407" s="67">
        <v>1783.15</v>
      </c>
      <c r="BB407">
        <v>0.21729999999999999</v>
      </c>
      <c r="BC407">
        <v>148.33000000000001</v>
      </c>
      <c r="BD407">
        <v>1.8100000000000002E-2</v>
      </c>
      <c r="BE407" s="67">
        <v>8204.42</v>
      </c>
      <c r="BF407" s="67">
        <v>2995.37</v>
      </c>
      <c r="BG407">
        <v>0.37909999999999999</v>
      </c>
      <c r="BH407">
        <v>0.63649999999999995</v>
      </c>
      <c r="BI407">
        <v>0.22800000000000001</v>
      </c>
      <c r="BJ407">
        <v>0.10009999999999999</v>
      </c>
      <c r="BK407">
        <v>2.3599999999999999E-2</v>
      </c>
      <c r="BL407">
        <v>1.18E-2</v>
      </c>
    </row>
    <row r="408" spans="1:64" x14ac:dyDescent="0.25">
      <c r="A408" t="s">
        <v>423</v>
      </c>
      <c r="B408">
        <v>44586</v>
      </c>
      <c r="C408">
        <v>2</v>
      </c>
      <c r="D408" s="67">
        <v>1031.79</v>
      </c>
      <c r="E408" s="67">
        <v>2063.58</v>
      </c>
      <c r="F408" s="67">
        <v>2014.56</v>
      </c>
      <c r="G408">
        <v>3.5700000000000003E-2</v>
      </c>
      <c r="H408">
        <v>0</v>
      </c>
      <c r="I408">
        <v>9.5999999999999992E-3</v>
      </c>
      <c r="J408">
        <v>0</v>
      </c>
      <c r="K408">
        <v>3.1099999999999999E-2</v>
      </c>
      <c r="L408">
        <v>0.89510000000000001</v>
      </c>
      <c r="M408">
        <v>2.8500000000000001E-2</v>
      </c>
      <c r="N408">
        <v>4.6699999999999998E-2</v>
      </c>
      <c r="O408">
        <v>6.7999999999999996E-3</v>
      </c>
      <c r="P408">
        <v>0.10920000000000001</v>
      </c>
      <c r="Q408" s="67">
        <v>68045.73</v>
      </c>
      <c r="R408">
        <v>0.20780000000000001</v>
      </c>
      <c r="S408">
        <v>0.1623</v>
      </c>
      <c r="T408">
        <v>0.62990000000000002</v>
      </c>
      <c r="U408">
        <v>15.94</v>
      </c>
      <c r="V408">
        <v>9.92</v>
      </c>
      <c r="W408" s="67">
        <v>94908.87</v>
      </c>
      <c r="X408">
        <v>207.43</v>
      </c>
      <c r="Y408" s="67">
        <v>144927.44</v>
      </c>
      <c r="Z408">
        <v>0.95020000000000004</v>
      </c>
      <c r="AA408">
        <v>4.3200000000000002E-2</v>
      </c>
      <c r="AB408">
        <v>6.6E-3</v>
      </c>
      <c r="AC408">
        <v>4.9799999999999997E-2</v>
      </c>
      <c r="AD408">
        <v>144.93</v>
      </c>
      <c r="AE408" s="67">
        <v>9308.4699999999993</v>
      </c>
      <c r="AF408" s="67">
        <v>1215.29</v>
      </c>
      <c r="AG408" s="67">
        <v>178112.11</v>
      </c>
      <c r="AH408">
        <v>483</v>
      </c>
      <c r="AI408" s="67">
        <v>62461</v>
      </c>
      <c r="AJ408" s="67">
        <v>159898.04999999999</v>
      </c>
      <c r="AK408">
        <v>123.27</v>
      </c>
      <c r="AL408">
        <v>62.22</v>
      </c>
      <c r="AM408">
        <v>99.44</v>
      </c>
      <c r="AN408">
        <v>4.72</v>
      </c>
      <c r="AO408">
        <v>0</v>
      </c>
      <c r="AP408">
        <v>0.55530000000000002</v>
      </c>
      <c r="AQ408" s="67">
        <v>1672.28</v>
      </c>
      <c r="AR408" s="67">
        <v>1472.23</v>
      </c>
      <c r="AS408" s="67">
        <v>7978.27</v>
      </c>
      <c r="AT408">
        <v>898.29</v>
      </c>
      <c r="AU408">
        <v>165.4</v>
      </c>
      <c r="AV408" s="67">
        <v>12186.46</v>
      </c>
      <c r="AW408" s="67">
        <v>3621.04</v>
      </c>
      <c r="AX408">
        <v>0.31259999999999999</v>
      </c>
      <c r="AY408" s="67">
        <v>6531.7</v>
      </c>
      <c r="AZ408">
        <v>0.56389999999999996</v>
      </c>
      <c r="BA408" s="67">
        <v>1020.88</v>
      </c>
      <c r="BB408">
        <v>8.8099999999999998E-2</v>
      </c>
      <c r="BC408">
        <v>409.5</v>
      </c>
      <c r="BD408">
        <v>3.5400000000000001E-2</v>
      </c>
      <c r="BE408" s="67">
        <v>11583.12</v>
      </c>
      <c r="BF408" s="67">
        <v>2475.94</v>
      </c>
      <c r="BG408">
        <v>0.17130000000000001</v>
      </c>
      <c r="BH408">
        <v>0.64470000000000005</v>
      </c>
      <c r="BI408">
        <v>0.22969999999999999</v>
      </c>
      <c r="BJ408">
        <v>7.2999999999999995E-2</v>
      </c>
      <c r="BK408">
        <v>3.0499999999999999E-2</v>
      </c>
      <c r="BL408">
        <v>2.1999999999999999E-2</v>
      </c>
    </row>
    <row r="409" spans="1:64" x14ac:dyDescent="0.25">
      <c r="A409" t="s">
        <v>424</v>
      </c>
      <c r="B409">
        <v>44594</v>
      </c>
      <c r="C409">
        <v>36</v>
      </c>
      <c r="D409">
        <v>29.03</v>
      </c>
      <c r="E409" s="67">
        <v>1045.02</v>
      </c>
      <c r="F409">
        <v>988.21</v>
      </c>
      <c r="G409">
        <v>2.4299999999999999E-2</v>
      </c>
      <c r="H409">
        <v>3.0000000000000001E-3</v>
      </c>
      <c r="I409">
        <v>0.2077</v>
      </c>
      <c r="J409">
        <v>5.1000000000000004E-3</v>
      </c>
      <c r="K409">
        <v>7.5300000000000006E-2</v>
      </c>
      <c r="L409">
        <v>0.49969999999999998</v>
      </c>
      <c r="M409">
        <v>0.18490000000000001</v>
      </c>
      <c r="N409">
        <v>0.52780000000000005</v>
      </c>
      <c r="O409">
        <v>9.7000000000000003E-3</v>
      </c>
      <c r="P409">
        <v>0.14979999999999999</v>
      </c>
      <c r="Q409" s="67">
        <v>55218.23</v>
      </c>
      <c r="R409">
        <v>0.4556</v>
      </c>
      <c r="S409">
        <v>0.1333</v>
      </c>
      <c r="T409">
        <v>0.41110000000000002</v>
      </c>
      <c r="U409">
        <v>17.46</v>
      </c>
      <c r="V409">
        <v>9.25</v>
      </c>
      <c r="W409" s="67">
        <v>76166.92</v>
      </c>
      <c r="X409">
        <v>109.18</v>
      </c>
      <c r="Y409" s="67">
        <v>173973.81</v>
      </c>
      <c r="Z409">
        <v>0.73150000000000004</v>
      </c>
      <c r="AA409">
        <v>0.24160000000000001</v>
      </c>
      <c r="AB409">
        <v>2.69E-2</v>
      </c>
      <c r="AC409">
        <v>0.26850000000000002</v>
      </c>
      <c r="AD409">
        <v>173.97</v>
      </c>
      <c r="AE409" s="67">
        <v>5234.1899999999996</v>
      </c>
      <c r="AF409">
        <v>603.80999999999995</v>
      </c>
      <c r="AG409" s="67">
        <v>181855.27</v>
      </c>
      <c r="AH409">
        <v>492</v>
      </c>
      <c r="AI409" s="67">
        <v>33306</v>
      </c>
      <c r="AJ409" s="67">
        <v>54663</v>
      </c>
      <c r="AK409">
        <v>59.83</v>
      </c>
      <c r="AL409">
        <v>29.78</v>
      </c>
      <c r="AM409">
        <v>27.69</v>
      </c>
      <c r="AN409">
        <v>5.37</v>
      </c>
      <c r="AO409" s="67">
        <v>3762.16</v>
      </c>
      <c r="AP409">
        <v>1.7521</v>
      </c>
      <c r="AQ409" s="67">
        <v>2383.5500000000002</v>
      </c>
      <c r="AR409" s="67">
        <v>2634.19</v>
      </c>
      <c r="AS409" s="67">
        <v>8031.36</v>
      </c>
      <c r="AT409" s="67">
        <v>1149.0899999999999</v>
      </c>
      <c r="AU409">
        <v>487.77</v>
      </c>
      <c r="AV409" s="67">
        <v>14686.02</v>
      </c>
      <c r="AW409" s="67">
        <v>3805.9</v>
      </c>
      <c r="AX409">
        <v>0.27839999999999998</v>
      </c>
      <c r="AY409" s="67">
        <v>7885.5</v>
      </c>
      <c r="AZ409">
        <v>0.57679999999999998</v>
      </c>
      <c r="BA409">
        <v>832.84</v>
      </c>
      <c r="BB409">
        <v>6.0900000000000003E-2</v>
      </c>
      <c r="BC409" s="67">
        <v>1147.3699999999999</v>
      </c>
      <c r="BD409">
        <v>8.3900000000000002E-2</v>
      </c>
      <c r="BE409" s="67">
        <v>13671.61</v>
      </c>
      <c r="BF409" s="67">
        <v>2940.37</v>
      </c>
      <c r="BG409">
        <v>0.5302</v>
      </c>
      <c r="BH409">
        <v>0.55979999999999996</v>
      </c>
      <c r="BI409">
        <v>0.2382</v>
      </c>
      <c r="BJ409">
        <v>0.1575</v>
      </c>
      <c r="BK409">
        <v>2.58E-2</v>
      </c>
      <c r="BL409">
        <v>1.8700000000000001E-2</v>
      </c>
    </row>
    <row r="410" spans="1:64" x14ac:dyDescent="0.25">
      <c r="A410" t="s">
        <v>425</v>
      </c>
      <c r="B410">
        <v>61903</v>
      </c>
      <c r="C410">
        <v>487</v>
      </c>
      <c r="D410">
        <v>8.15</v>
      </c>
      <c r="E410" s="67">
        <v>3967.66</v>
      </c>
      <c r="F410" s="67">
        <v>3884.23</v>
      </c>
      <c r="G410">
        <v>1.8E-3</v>
      </c>
      <c r="H410">
        <v>5.0000000000000001E-4</v>
      </c>
      <c r="I410">
        <v>2.8999999999999998E-3</v>
      </c>
      <c r="J410">
        <v>1E-3</v>
      </c>
      <c r="K410">
        <v>6.3E-3</v>
      </c>
      <c r="L410">
        <v>0.98040000000000005</v>
      </c>
      <c r="M410">
        <v>7.0000000000000001E-3</v>
      </c>
      <c r="N410">
        <v>0.63439999999999996</v>
      </c>
      <c r="O410">
        <v>4.0000000000000002E-4</v>
      </c>
      <c r="P410">
        <v>0.1802</v>
      </c>
      <c r="Q410" s="67">
        <v>50473.25</v>
      </c>
      <c r="R410">
        <v>0.14810000000000001</v>
      </c>
      <c r="S410">
        <v>0.2</v>
      </c>
      <c r="T410">
        <v>0.65190000000000003</v>
      </c>
      <c r="U410">
        <v>15.49</v>
      </c>
      <c r="V410">
        <v>27.5</v>
      </c>
      <c r="W410" s="67">
        <v>65413.02</v>
      </c>
      <c r="X410">
        <v>144.12</v>
      </c>
      <c r="Y410" s="67">
        <v>89503.11</v>
      </c>
      <c r="Z410">
        <v>0.79520000000000002</v>
      </c>
      <c r="AA410">
        <v>0.11459999999999999</v>
      </c>
      <c r="AB410">
        <v>9.0300000000000005E-2</v>
      </c>
      <c r="AC410">
        <v>0.20480000000000001</v>
      </c>
      <c r="AD410">
        <v>89.5</v>
      </c>
      <c r="AE410" s="67">
        <v>1896.03</v>
      </c>
      <c r="AF410">
        <v>304.31</v>
      </c>
      <c r="AG410" s="67">
        <v>74108.78</v>
      </c>
      <c r="AH410">
        <v>54</v>
      </c>
      <c r="AI410" s="67">
        <v>26426</v>
      </c>
      <c r="AJ410" s="67">
        <v>42286.23</v>
      </c>
      <c r="AK410">
        <v>26</v>
      </c>
      <c r="AL410">
        <v>20</v>
      </c>
      <c r="AM410">
        <v>25.61</v>
      </c>
      <c r="AN410">
        <v>3.3</v>
      </c>
      <c r="AO410">
        <v>0</v>
      </c>
      <c r="AP410">
        <v>0.6492</v>
      </c>
      <c r="AQ410" s="67">
        <v>1071.54</v>
      </c>
      <c r="AR410" s="67">
        <v>1770.02</v>
      </c>
      <c r="AS410" s="67">
        <v>6053.6</v>
      </c>
      <c r="AT410">
        <v>399.95</v>
      </c>
      <c r="AU410">
        <v>145.09</v>
      </c>
      <c r="AV410" s="67">
        <v>9440.2099999999991</v>
      </c>
      <c r="AW410" s="67">
        <v>6305.94</v>
      </c>
      <c r="AX410">
        <v>0.67889999999999995</v>
      </c>
      <c r="AY410" s="67">
        <v>1418.08</v>
      </c>
      <c r="AZ410">
        <v>0.1527</v>
      </c>
      <c r="BA410">
        <v>483.21</v>
      </c>
      <c r="BB410">
        <v>5.1999999999999998E-2</v>
      </c>
      <c r="BC410" s="67">
        <v>1080.71</v>
      </c>
      <c r="BD410">
        <v>0.1164</v>
      </c>
      <c r="BE410" s="67">
        <v>9287.9500000000007</v>
      </c>
      <c r="BF410" s="67">
        <v>6784.02</v>
      </c>
      <c r="BG410">
        <v>2.8304</v>
      </c>
      <c r="BH410">
        <v>0.53300000000000003</v>
      </c>
      <c r="BI410">
        <v>0.24379999999999999</v>
      </c>
      <c r="BJ410">
        <v>0.1686</v>
      </c>
      <c r="BK410">
        <v>3.4099999999999998E-2</v>
      </c>
      <c r="BL410">
        <v>2.0500000000000001E-2</v>
      </c>
    </row>
    <row r="411" spans="1:64" x14ac:dyDescent="0.25">
      <c r="A411" t="s">
        <v>426</v>
      </c>
      <c r="B411">
        <v>49726</v>
      </c>
      <c r="C411">
        <v>47</v>
      </c>
      <c r="D411">
        <v>7.89</v>
      </c>
      <c r="E411">
        <v>370.6</v>
      </c>
      <c r="F411">
        <v>471.68</v>
      </c>
      <c r="G411">
        <v>4.1999999999999997E-3</v>
      </c>
      <c r="H411">
        <v>0</v>
      </c>
      <c r="I411">
        <v>1.7299999999999999E-2</v>
      </c>
      <c r="J411">
        <v>0</v>
      </c>
      <c r="K411">
        <v>4.53E-2</v>
      </c>
      <c r="L411">
        <v>0.92149999999999999</v>
      </c>
      <c r="M411">
        <v>1.1599999999999999E-2</v>
      </c>
      <c r="N411">
        <v>0.29239999999999999</v>
      </c>
      <c r="O411">
        <v>0</v>
      </c>
      <c r="P411">
        <v>0.15890000000000001</v>
      </c>
      <c r="Q411" s="67">
        <v>47028.43</v>
      </c>
      <c r="R411">
        <v>0.45</v>
      </c>
      <c r="S411">
        <v>0.05</v>
      </c>
      <c r="T411">
        <v>0.5</v>
      </c>
      <c r="U411">
        <v>15.42</v>
      </c>
      <c r="V411">
        <v>8</v>
      </c>
      <c r="W411" s="67">
        <v>65882.039999999994</v>
      </c>
      <c r="X411">
        <v>44.55</v>
      </c>
      <c r="Y411" s="67">
        <v>138988.29</v>
      </c>
      <c r="Z411">
        <v>0.87080000000000002</v>
      </c>
      <c r="AA411">
        <v>5.2299999999999999E-2</v>
      </c>
      <c r="AB411">
        <v>7.6999999999999999E-2</v>
      </c>
      <c r="AC411">
        <v>0.12920000000000001</v>
      </c>
      <c r="AD411">
        <v>138.99</v>
      </c>
      <c r="AE411" s="67">
        <v>3516.92</v>
      </c>
      <c r="AF411">
        <v>377.37</v>
      </c>
      <c r="AG411" s="67">
        <v>108748.3</v>
      </c>
      <c r="AH411">
        <v>192</v>
      </c>
      <c r="AI411" s="67">
        <v>35723</v>
      </c>
      <c r="AJ411" s="67">
        <v>48644.1</v>
      </c>
      <c r="AK411">
        <v>45.9</v>
      </c>
      <c r="AL411">
        <v>22.25</v>
      </c>
      <c r="AM411">
        <v>45.9</v>
      </c>
      <c r="AN411">
        <v>4.9000000000000004</v>
      </c>
      <c r="AO411" s="67">
        <v>1295.5899999999999</v>
      </c>
      <c r="AP411">
        <v>1.2866</v>
      </c>
      <c r="AQ411" s="67">
        <v>1543.19</v>
      </c>
      <c r="AR411" s="67">
        <v>1995.9</v>
      </c>
      <c r="AS411" s="67">
        <v>5074.32</v>
      </c>
      <c r="AT411">
        <v>193.13</v>
      </c>
      <c r="AU411">
        <v>442.26</v>
      </c>
      <c r="AV411" s="67">
        <v>9248.86</v>
      </c>
      <c r="AW411" s="67">
        <v>3888.1</v>
      </c>
      <c r="AX411">
        <v>0.38779999999999998</v>
      </c>
      <c r="AY411" s="67">
        <v>3183.75</v>
      </c>
      <c r="AZ411">
        <v>0.3175</v>
      </c>
      <c r="BA411" s="67">
        <v>2489.9299999999998</v>
      </c>
      <c r="BB411">
        <v>0.24829999999999999</v>
      </c>
      <c r="BC411">
        <v>465.18</v>
      </c>
      <c r="BD411">
        <v>4.6399999999999997E-2</v>
      </c>
      <c r="BE411" s="67">
        <v>10026.959999999999</v>
      </c>
      <c r="BF411" s="67">
        <v>5659.72</v>
      </c>
      <c r="BG411">
        <v>1.5858000000000001</v>
      </c>
      <c r="BH411">
        <v>0.51970000000000005</v>
      </c>
      <c r="BI411">
        <v>0.1888</v>
      </c>
      <c r="BJ411">
        <v>0.2379</v>
      </c>
      <c r="BK411">
        <v>3.0599999999999999E-2</v>
      </c>
      <c r="BL411">
        <v>2.3E-2</v>
      </c>
    </row>
    <row r="412" spans="1:64" x14ac:dyDescent="0.25">
      <c r="A412" t="s">
        <v>427</v>
      </c>
      <c r="B412">
        <v>46763</v>
      </c>
      <c r="C412">
        <v>95</v>
      </c>
      <c r="D412">
        <v>186.04</v>
      </c>
      <c r="E412" s="67">
        <v>17674.259999999998</v>
      </c>
      <c r="F412" s="67">
        <v>17699.54</v>
      </c>
      <c r="G412">
        <v>8.77E-2</v>
      </c>
      <c r="H412">
        <v>5.0000000000000001E-4</v>
      </c>
      <c r="I412">
        <v>3.7100000000000001E-2</v>
      </c>
      <c r="J412">
        <v>1E-3</v>
      </c>
      <c r="K412">
        <v>2.6599999999999999E-2</v>
      </c>
      <c r="L412">
        <v>0.81010000000000004</v>
      </c>
      <c r="M412">
        <v>3.6900000000000002E-2</v>
      </c>
      <c r="N412">
        <v>6.8500000000000005E-2</v>
      </c>
      <c r="O412">
        <v>1.6799999999999999E-2</v>
      </c>
      <c r="P412">
        <v>0.109</v>
      </c>
      <c r="Q412" s="67">
        <v>63307.29</v>
      </c>
      <c r="R412">
        <v>0.2397</v>
      </c>
      <c r="S412">
        <v>0.22509999999999999</v>
      </c>
      <c r="T412">
        <v>0.53520000000000001</v>
      </c>
      <c r="U412">
        <v>18.32</v>
      </c>
      <c r="V412">
        <v>81.5</v>
      </c>
      <c r="W412" s="67">
        <v>77444.39</v>
      </c>
      <c r="X412">
        <v>216.25</v>
      </c>
      <c r="Y412" s="67">
        <v>177836.31</v>
      </c>
      <c r="Z412">
        <v>0.84</v>
      </c>
      <c r="AA412">
        <v>0.13270000000000001</v>
      </c>
      <c r="AB412">
        <v>2.7199999999999998E-2</v>
      </c>
      <c r="AC412">
        <v>0.16</v>
      </c>
      <c r="AD412">
        <v>177.84</v>
      </c>
      <c r="AE412" s="67">
        <v>8489.6299999999992</v>
      </c>
      <c r="AF412" s="67">
        <v>1043.8499999999999</v>
      </c>
      <c r="AG412" s="67">
        <v>220950.76</v>
      </c>
      <c r="AH412">
        <v>552</v>
      </c>
      <c r="AI412" s="67">
        <v>76265</v>
      </c>
      <c r="AJ412" s="67">
        <v>120994.81</v>
      </c>
      <c r="AK412">
        <v>72.7</v>
      </c>
      <c r="AL412">
        <v>47.1</v>
      </c>
      <c r="AM412">
        <v>46.64</v>
      </c>
      <c r="AN412">
        <v>5</v>
      </c>
      <c r="AO412">
        <v>0</v>
      </c>
      <c r="AP412">
        <v>0.57330000000000003</v>
      </c>
      <c r="AQ412">
        <v>904.44</v>
      </c>
      <c r="AR412" s="67">
        <v>1679.05</v>
      </c>
      <c r="AS412" s="67">
        <v>6431.51</v>
      </c>
      <c r="AT412">
        <v>440.24</v>
      </c>
      <c r="AU412">
        <v>244.19</v>
      </c>
      <c r="AV412" s="67">
        <v>9699.43</v>
      </c>
      <c r="AW412" s="67">
        <v>1252.46</v>
      </c>
      <c r="AX412">
        <v>0.1368</v>
      </c>
      <c r="AY412" s="67">
        <v>6329.4</v>
      </c>
      <c r="AZ412">
        <v>0.69130000000000003</v>
      </c>
      <c r="BA412" s="67">
        <v>1348.12</v>
      </c>
      <c r="BB412">
        <v>0.1472</v>
      </c>
      <c r="BC412">
        <v>225.79</v>
      </c>
      <c r="BD412">
        <v>2.47E-2</v>
      </c>
      <c r="BE412" s="67">
        <v>9155.77</v>
      </c>
      <c r="BF412">
        <v>386.01</v>
      </c>
      <c r="BG412">
        <v>4.2799999999999998E-2</v>
      </c>
      <c r="BH412">
        <v>0.61019999999999996</v>
      </c>
      <c r="BI412">
        <v>0.2326</v>
      </c>
      <c r="BJ412">
        <v>7.7499999999999999E-2</v>
      </c>
      <c r="BK412">
        <v>3.1800000000000002E-2</v>
      </c>
      <c r="BL412">
        <v>4.8000000000000001E-2</v>
      </c>
    </row>
    <row r="413" spans="1:64" x14ac:dyDescent="0.25">
      <c r="A413" t="s">
        <v>428</v>
      </c>
      <c r="B413">
        <v>46573</v>
      </c>
      <c r="C413">
        <v>16</v>
      </c>
      <c r="D413">
        <v>233.73</v>
      </c>
      <c r="E413" s="67">
        <v>3739.7</v>
      </c>
      <c r="F413" s="67">
        <v>3644.54</v>
      </c>
      <c r="G413">
        <v>1.8200000000000001E-2</v>
      </c>
      <c r="H413">
        <v>1.9E-3</v>
      </c>
      <c r="I413">
        <v>1.5699999999999999E-2</v>
      </c>
      <c r="J413">
        <v>2.5000000000000001E-3</v>
      </c>
      <c r="K413">
        <v>2.2100000000000002E-2</v>
      </c>
      <c r="L413">
        <v>0.92179999999999995</v>
      </c>
      <c r="M413">
        <v>1.78E-2</v>
      </c>
      <c r="N413">
        <v>0.17780000000000001</v>
      </c>
      <c r="O413">
        <v>1.2999999999999999E-2</v>
      </c>
      <c r="P413">
        <v>0.1186</v>
      </c>
      <c r="Q413" s="67">
        <v>64735.89</v>
      </c>
      <c r="R413">
        <v>0.27729999999999999</v>
      </c>
      <c r="S413">
        <v>0.2364</v>
      </c>
      <c r="T413">
        <v>0.4864</v>
      </c>
      <c r="U413">
        <v>20.94</v>
      </c>
      <c r="V413">
        <v>22</v>
      </c>
      <c r="W413" s="67">
        <v>88177.5</v>
      </c>
      <c r="X413">
        <v>166.64</v>
      </c>
      <c r="Y413" s="67">
        <v>133672.20000000001</v>
      </c>
      <c r="Z413">
        <v>0.78890000000000005</v>
      </c>
      <c r="AA413">
        <v>0.186</v>
      </c>
      <c r="AB413">
        <v>2.5100000000000001E-2</v>
      </c>
      <c r="AC413">
        <v>0.21110000000000001</v>
      </c>
      <c r="AD413">
        <v>133.66999999999999</v>
      </c>
      <c r="AE413" s="67">
        <v>7025.53</v>
      </c>
      <c r="AF413">
        <v>870.5</v>
      </c>
      <c r="AG413" s="67">
        <v>149006.41</v>
      </c>
      <c r="AH413">
        <v>411</v>
      </c>
      <c r="AI413" s="67">
        <v>42097</v>
      </c>
      <c r="AJ413" s="67">
        <v>60831.12</v>
      </c>
      <c r="AK413">
        <v>97</v>
      </c>
      <c r="AL413">
        <v>51.49</v>
      </c>
      <c r="AM413">
        <v>51.07</v>
      </c>
      <c r="AN413">
        <v>5</v>
      </c>
      <c r="AO413">
        <v>0</v>
      </c>
      <c r="AP413">
        <v>0.96579999999999999</v>
      </c>
      <c r="AQ413" s="67">
        <v>1409.11</v>
      </c>
      <c r="AR413" s="67">
        <v>1858.29</v>
      </c>
      <c r="AS413" s="67">
        <v>6989.64</v>
      </c>
      <c r="AT413">
        <v>393.21</v>
      </c>
      <c r="AU413">
        <v>315.33</v>
      </c>
      <c r="AV413" s="67">
        <v>10965.56</v>
      </c>
      <c r="AW413" s="67">
        <v>3636.54</v>
      </c>
      <c r="AX413">
        <v>0.36220000000000002</v>
      </c>
      <c r="AY413" s="67">
        <v>5447.89</v>
      </c>
      <c r="AZ413">
        <v>0.54249999999999998</v>
      </c>
      <c r="BA413">
        <v>643.86</v>
      </c>
      <c r="BB413">
        <v>6.4100000000000004E-2</v>
      </c>
      <c r="BC413">
        <v>313.08</v>
      </c>
      <c r="BD413">
        <v>3.1199999999999999E-2</v>
      </c>
      <c r="BE413" s="67">
        <v>10041.36</v>
      </c>
      <c r="BF413" s="67">
        <v>2955.02</v>
      </c>
      <c r="BG413">
        <v>0.50760000000000005</v>
      </c>
      <c r="BH413">
        <v>0.59940000000000004</v>
      </c>
      <c r="BI413">
        <v>0.23419999999999999</v>
      </c>
      <c r="BJ413">
        <v>0.10929999999999999</v>
      </c>
      <c r="BK413">
        <v>3.8100000000000002E-2</v>
      </c>
      <c r="BL413">
        <v>1.9E-2</v>
      </c>
    </row>
    <row r="414" spans="1:64" x14ac:dyDescent="0.25">
      <c r="A414" t="s">
        <v>429</v>
      </c>
      <c r="B414">
        <v>49478</v>
      </c>
      <c r="C414">
        <v>40</v>
      </c>
      <c r="D414">
        <v>43.97</v>
      </c>
      <c r="E414" s="67">
        <v>1758.92</v>
      </c>
      <c r="F414" s="67">
        <v>1844.36</v>
      </c>
      <c r="G414">
        <v>2.47E-2</v>
      </c>
      <c r="H414">
        <v>1.6000000000000001E-3</v>
      </c>
      <c r="I414">
        <v>4.0500000000000001E-2</v>
      </c>
      <c r="J414">
        <v>3.0999999999999999E-3</v>
      </c>
      <c r="K414">
        <v>1.5800000000000002E-2</v>
      </c>
      <c r="L414">
        <v>0.85929999999999995</v>
      </c>
      <c r="M414">
        <v>5.5E-2</v>
      </c>
      <c r="N414">
        <v>0.36230000000000001</v>
      </c>
      <c r="O414">
        <v>1.5299999999999999E-2</v>
      </c>
      <c r="P414">
        <v>0.1095</v>
      </c>
      <c r="Q414" s="67">
        <v>58308.97</v>
      </c>
      <c r="R414">
        <v>0.20910000000000001</v>
      </c>
      <c r="S414">
        <v>0.1091</v>
      </c>
      <c r="T414">
        <v>0.68179999999999996</v>
      </c>
      <c r="U414">
        <v>21.5</v>
      </c>
      <c r="V414">
        <v>9.35</v>
      </c>
      <c r="W414" s="67">
        <v>88356.13</v>
      </c>
      <c r="X414">
        <v>183.34</v>
      </c>
      <c r="Y414" s="67">
        <v>158304.34</v>
      </c>
      <c r="Z414">
        <v>0.69830000000000003</v>
      </c>
      <c r="AA414">
        <v>0.27179999999999999</v>
      </c>
      <c r="AB414">
        <v>2.9899999999999999E-2</v>
      </c>
      <c r="AC414">
        <v>0.30170000000000002</v>
      </c>
      <c r="AD414">
        <v>158.30000000000001</v>
      </c>
      <c r="AE414" s="67">
        <v>5859.72</v>
      </c>
      <c r="AF414">
        <v>694.03</v>
      </c>
      <c r="AG414" s="67">
        <v>171781.52</v>
      </c>
      <c r="AH414">
        <v>470</v>
      </c>
      <c r="AI414" s="67">
        <v>34154</v>
      </c>
      <c r="AJ414" s="67">
        <v>58676.81</v>
      </c>
      <c r="AK414">
        <v>49.3</v>
      </c>
      <c r="AL414">
        <v>35.04</v>
      </c>
      <c r="AM414">
        <v>40.74</v>
      </c>
      <c r="AN414">
        <v>5.4</v>
      </c>
      <c r="AO414">
        <v>0</v>
      </c>
      <c r="AP414">
        <v>0.92600000000000005</v>
      </c>
      <c r="AQ414" s="67">
        <v>1151.29</v>
      </c>
      <c r="AR414" s="67">
        <v>1734.99</v>
      </c>
      <c r="AS414" s="67">
        <v>5165.8100000000004</v>
      </c>
      <c r="AT414">
        <v>553.54999999999995</v>
      </c>
      <c r="AU414">
        <v>348.49</v>
      </c>
      <c r="AV414" s="67">
        <v>8954.15</v>
      </c>
      <c r="AW414" s="67">
        <v>2519.0500000000002</v>
      </c>
      <c r="AX414">
        <v>0.29220000000000002</v>
      </c>
      <c r="AY414" s="67">
        <v>4232.79</v>
      </c>
      <c r="AZ414">
        <v>0.4909</v>
      </c>
      <c r="BA414" s="67">
        <v>1418</v>
      </c>
      <c r="BB414">
        <v>0.16450000000000001</v>
      </c>
      <c r="BC414">
        <v>452.36</v>
      </c>
      <c r="BD414">
        <v>5.2499999999999998E-2</v>
      </c>
      <c r="BE414" s="67">
        <v>8622.2000000000007</v>
      </c>
      <c r="BF414" s="67">
        <v>1636.23</v>
      </c>
      <c r="BG414">
        <v>0.30280000000000001</v>
      </c>
      <c r="BH414">
        <v>0.55420000000000003</v>
      </c>
      <c r="BI414">
        <v>0.20930000000000001</v>
      </c>
      <c r="BJ414">
        <v>0.16569999999999999</v>
      </c>
      <c r="BK414">
        <v>3.6999999999999998E-2</v>
      </c>
      <c r="BL414">
        <v>3.3799999999999997E-2</v>
      </c>
    </row>
    <row r="415" spans="1:64" x14ac:dyDescent="0.25">
      <c r="A415" t="s">
        <v>430</v>
      </c>
      <c r="B415">
        <v>46581</v>
      </c>
      <c r="C415">
        <v>25</v>
      </c>
      <c r="D415">
        <v>85.57</v>
      </c>
      <c r="E415" s="67">
        <v>2139.16</v>
      </c>
      <c r="F415" s="67">
        <v>2073.3200000000002</v>
      </c>
      <c r="G415">
        <v>5.4600000000000003E-2</v>
      </c>
      <c r="H415">
        <v>4.1999999999999997E-3</v>
      </c>
      <c r="I415">
        <v>0.21959999999999999</v>
      </c>
      <c r="J415">
        <v>2.8E-3</v>
      </c>
      <c r="K415">
        <v>1.89E-2</v>
      </c>
      <c r="L415">
        <v>0.64649999999999996</v>
      </c>
      <c r="M415">
        <v>5.3400000000000003E-2</v>
      </c>
      <c r="N415">
        <v>0.1225</v>
      </c>
      <c r="O415">
        <v>1.5699999999999999E-2</v>
      </c>
      <c r="P415">
        <v>0.14419999999999999</v>
      </c>
      <c r="Q415" s="67">
        <v>79860.960000000006</v>
      </c>
      <c r="R415">
        <v>0.34549999999999997</v>
      </c>
      <c r="S415">
        <v>0.31940000000000002</v>
      </c>
      <c r="T415">
        <v>0.33510000000000001</v>
      </c>
      <c r="U415">
        <v>14.94</v>
      </c>
      <c r="V415">
        <v>21</v>
      </c>
      <c r="W415" s="67">
        <v>104163.14</v>
      </c>
      <c r="X415">
        <v>101.86</v>
      </c>
      <c r="Y415" s="67">
        <v>473609.64</v>
      </c>
      <c r="Z415">
        <v>0.8397</v>
      </c>
      <c r="AA415">
        <v>0.1502</v>
      </c>
      <c r="AB415">
        <v>1.01E-2</v>
      </c>
      <c r="AC415">
        <v>0.1603</v>
      </c>
      <c r="AD415">
        <v>473.61</v>
      </c>
      <c r="AE415" s="67">
        <v>21452.79</v>
      </c>
      <c r="AF415" s="67">
        <v>2409.98</v>
      </c>
      <c r="AG415" s="67">
        <v>504267.91</v>
      </c>
      <c r="AH415">
        <v>606</v>
      </c>
      <c r="AI415" s="67">
        <v>75975</v>
      </c>
      <c r="AJ415" s="67">
        <v>307155.34000000003</v>
      </c>
      <c r="AK415">
        <v>87.7</v>
      </c>
      <c r="AL415">
        <v>43.97</v>
      </c>
      <c r="AM415">
        <v>49.89</v>
      </c>
      <c r="AN415">
        <v>5.2</v>
      </c>
      <c r="AO415">
        <v>0</v>
      </c>
      <c r="AP415">
        <v>0.35580000000000001</v>
      </c>
      <c r="AQ415" s="67">
        <v>2996.17</v>
      </c>
      <c r="AR415" s="67">
        <v>4161.47</v>
      </c>
      <c r="AS415" s="67">
        <v>11941.56</v>
      </c>
      <c r="AT415" s="67">
        <v>1623.96</v>
      </c>
      <c r="AU415">
        <v>709.63</v>
      </c>
      <c r="AV415" s="67">
        <v>21432.75</v>
      </c>
      <c r="AW415" s="67">
        <v>3042.13</v>
      </c>
      <c r="AX415">
        <v>0.151</v>
      </c>
      <c r="AY415" s="67">
        <v>16003.03</v>
      </c>
      <c r="AZ415">
        <v>0.79430000000000001</v>
      </c>
      <c r="BA415">
        <v>768.78</v>
      </c>
      <c r="BB415">
        <v>3.8199999999999998E-2</v>
      </c>
      <c r="BC415">
        <v>332.52</v>
      </c>
      <c r="BD415">
        <v>1.6500000000000001E-2</v>
      </c>
      <c r="BE415" s="67">
        <v>20146.46</v>
      </c>
      <c r="BF415">
        <v>414.46</v>
      </c>
      <c r="BG415">
        <v>0.01</v>
      </c>
      <c r="BH415">
        <v>0.60680000000000001</v>
      </c>
      <c r="BI415">
        <v>0.2392</v>
      </c>
      <c r="BJ415">
        <v>0.1041</v>
      </c>
      <c r="BK415">
        <v>2.9899999999999999E-2</v>
      </c>
      <c r="BL415">
        <v>0.02</v>
      </c>
    </row>
    <row r="416" spans="1:64" x14ac:dyDescent="0.25">
      <c r="A416" t="s">
        <v>431</v>
      </c>
      <c r="B416">
        <v>44602</v>
      </c>
      <c r="C416">
        <v>61</v>
      </c>
      <c r="D416">
        <v>60.23</v>
      </c>
      <c r="E416" s="67">
        <v>3674.33</v>
      </c>
      <c r="F416" s="67">
        <v>3840.07</v>
      </c>
      <c r="G416">
        <v>9.7000000000000003E-3</v>
      </c>
      <c r="H416">
        <v>2.9999999999999997E-4</v>
      </c>
      <c r="I416">
        <v>2.0400000000000001E-2</v>
      </c>
      <c r="J416">
        <v>3.0000000000000001E-3</v>
      </c>
      <c r="K416">
        <v>0.1106</v>
      </c>
      <c r="L416">
        <v>0.83260000000000001</v>
      </c>
      <c r="M416">
        <v>2.3300000000000001E-2</v>
      </c>
      <c r="N416">
        <v>0.34660000000000002</v>
      </c>
      <c r="O416">
        <v>5.3E-3</v>
      </c>
      <c r="P416">
        <v>0.1331</v>
      </c>
      <c r="Q416" s="67">
        <v>62610.43</v>
      </c>
      <c r="R416">
        <v>0.21779999999999999</v>
      </c>
      <c r="S416">
        <v>0.21779999999999999</v>
      </c>
      <c r="T416">
        <v>0.56440000000000001</v>
      </c>
      <c r="U416">
        <v>17.920000000000002</v>
      </c>
      <c r="V416">
        <v>30.9</v>
      </c>
      <c r="W416" s="67">
        <v>84500.15</v>
      </c>
      <c r="X416">
        <v>118.79</v>
      </c>
      <c r="Y416" s="67">
        <v>131648.59</v>
      </c>
      <c r="Z416">
        <v>0.70379999999999998</v>
      </c>
      <c r="AA416">
        <v>0.2316</v>
      </c>
      <c r="AB416">
        <v>6.4600000000000005E-2</v>
      </c>
      <c r="AC416">
        <v>0.29620000000000002</v>
      </c>
      <c r="AD416">
        <v>131.65</v>
      </c>
      <c r="AE416" s="67">
        <v>5507.9</v>
      </c>
      <c r="AF416">
        <v>708.02</v>
      </c>
      <c r="AG416" s="67">
        <v>153103.66</v>
      </c>
      <c r="AH416">
        <v>426</v>
      </c>
      <c r="AI416" s="67">
        <v>35491</v>
      </c>
      <c r="AJ416" s="67">
        <v>52897.14</v>
      </c>
      <c r="AK416">
        <v>59</v>
      </c>
      <c r="AL416">
        <v>37.619999999999997</v>
      </c>
      <c r="AM416">
        <v>49.87</v>
      </c>
      <c r="AN416">
        <v>6</v>
      </c>
      <c r="AO416">
        <v>0</v>
      </c>
      <c r="AP416">
        <v>0.86099999999999999</v>
      </c>
      <c r="AQ416" s="67">
        <v>1291.94</v>
      </c>
      <c r="AR416" s="67">
        <v>2007.61</v>
      </c>
      <c r="AS416" s="67">
        <v>6013.57</v>
      </c>
      <c r="AT416">
        <v>479.81</v>
      </c>
      <c r="AU416">
        <v>597.02</v>
      </c>
      <c r="AV416" s="67">
        <v>10389.950000000001</v>
      </c>
      <c r="AW416" s="67">
        <v>3907.74</v>
      </c>
      <c r="AX416">
        <v>0.41880000000000001</v>
      </c>
      <c r="AY416" s="67">
        <v>4208.59</v>
      </c>
      <c r="AZ416">
        <v>0.45100000000000001</v>
      </c>
      <c r="BA416">
        <v>677.66</v>
      </c>
      <c r="BB416">
        <v>7.2599999999999998E-2</v>
      </c>
      <c r="BC416">
        <v>536.79</v>
      </c>
      <c r="BD416">
        <v>5.7500000000000002E-2</v>
      </c>
      <c r="BE416" s="67">
        <v>9330.7800000000007</v>
      </c>
      <c r="BF416" s="67">
        <v>2460.67</v>
      </c>
      <c r="BG416">
        <v>0.58340000000000003</v>
      </c>
      <c r="BH416">
        <v>0.57779999999999998</v>
      </c>
      <c r="BI416">
        <v>0.23899999999999999</v>
      </c>
      <c r="BJ416">
        <v>0.12820000000000001</v>
      </c>
      <c r="BK416">
        <v>4.2000000000000003E-2</v>
      </c>
      <c r="BL416">
        <v>1.2999999999999999E-2</v>
      </c>
    </row>
    <row r="417" spans="1:64" x14ac:dyDescent="0.25">
      <c r="A417" t="s">
        <v>432</v>
      </c>
      <c r="B417">
        <v>44610</v>
      </c>
      <c r="C417">
        <v>25</v>
      </c>
      <c r="D417">
        <v>66.56</v>
      </c>
      <c r="E417" s="67">
        <v>1664.09</v>
      </c>
      <c r="F417" s="67">
        <v>1592.73</v>
      </c>
      <c r="G417">
        <v>1.9599999999999999E-2</v>
      </c>
      <c r="H417">
        <v>0</v>
      </c>
      <c r="I417">
        <v>4.3200000000000002E-2</v>
      </c>
      <c r="J417">
        <v>5.9999999999999995E-4</v>
      </c>
      <c r="K417">
        <v>7.0199999999999999E-2</v>
      </c>
      <c r="L417">
        <v>0.79059999999999997</v>
      </c>
      <c r="M417">
        <v>7.5800000000000006E-2</v>
      </c>
      <c r="N417">
        <v>0.50280000000000002</v>
      </c>
      <c r="O417">
        <v>3.9899999999999998E-2</v>
      </c>
      <c r="P417">
        <v>0.16819999999999999</v>
      </c>
      <c r="Q417" s="67">
        <v>54038.31</v>
      </c>
      <c r="R417">
        <v>0.20180000000000001</v>
      </c>
      <c r="S417">
        <v>0.1193</v>
      </c>
      <c r="T417">
        <v>0.67889999999999995</v>
      </c>
      <c r="U417">
        <v>17.62</v>
      </c>
      <c r="V417">
        <v>8.58</v>
      </c>
      <c r="W417" s="67">
        <v>77935.11</v>
      </c>
      <c r="X417">
        <v>185.62</v>
      </c>
      <c r="Y417" s="67">
        <v>136803.65</v>
      </c>
      <c r="Z417">
        <v>0.64670000000000005</v>
      </c>
      <c r="AA417">
        <v>0.34549999999999997</v>
      </c>
      <c r="AB417">
        <v>7.9000000000000008E-3</v>
      </c>
      <c r="AC417">
        <v>0.3533</v>
      </c>
      <c r="AD417">
        <v>136.80000000000001</v>
      </c>
      <c r="AE417" s="67">
        <v>5527.86</v>
      </c>
      <c r="AF417">
        <v>593.61</v>
      </c>
      <c r="AG417" s="67">
        <v>132127.29</v>
      </c>
      <c r="AH417">
        <v>328</v>
      </c>
      <c r="AI417" s="67">
        <v>31350</v>
      </c>
      <c r="AJ417" s="67">
        <v>46809.78</v>
      </c>
      <c r="AK417">
        <v>57.45</v>
      </c>
      <c r="AL417">
        <v>35.4</v>
      </c>
      <c r="AM417">
        <v>49.39</v>
      </c>
      <c r="AN417">
        <v>4.8</v>
      </c>
      <c r="AO417">
        <v>0</v>
      </c>
      <c r="AP417">
        <v>0.99639999999999995</v>
      </c>
      <c r="AQ417" s="67">
        <v>1146.22</v>
      </c>
      <c r="AR417" s="67">
        <v>1753.05</v>
      </c>
      <c r="AS417" s="67">
        <v>6311.98</v>
      </c>
      <c r="AT417">
        <v>464.6</v>
      </c>
      <c r="AU417">
        <v>357.82</v>
      </c>
      <c r="AV417" s="67">
        <v>10033.66</v>
      </c>
      <c r="AW417" s="67">
        <v>4595.5600000000004</v>
      </c>
      <c r="AX417">
        <v>0.45290000000000002</v>
      </c>
      <c r="AY417" s="67">
        <v>4358.55</v>
      </c>
      <c r="AZ417">
        <v>0.42959999999999998</v>
      </c>
      <c r="BA417">
        <v>446.01</v>
      </c>
      <c r="BB417">
        <v>4.3999999999999997E-2</v>
      </c>
      <c r="BC417">
        <v>746.35</v>
      </c>
      <c r="BD417">
        <v>7.3599999999999999E-2</v>
      </c>
      <c r="BE417" s="67">
        <v>10146.469999999999</v>
      </c>
      <c r="BF417" s="67">
        <v>3622.12</v>
      </c>
      <c r="BG417">
        <v>0.91559999999999997</v>
      </c>
      <c r="BH417">
        <v>0.55620000000000003</v>
      </c>
      <c r="BI417">
        <v>0.22159999999999999</v>
      </c>
      <c r="BJ417">
        <v>0.1794</v>
      </c>
      <c r="BK417">
        <v>3.0499999999999999E-2</v>
      </c>
      <c r="BL417">
        <v>1.23E-2</v>
      </c>
    </row>
    <row r="418" spans="1:64" x14ac:dyDescent="0.25">
      <c r="A418" t="s">
        <v>433</v>
      </c>
      <c r="B418">
        <v>49916</v>
      </c>
      <c r="C418">
        <v>35</v>
      </c>
      <c r="D418">
        <v>23.32</v>
      </c>
      <c r="E418">
        <v>816.09</v>
      </c>
      <c r="F418">
        <v>776.37</v>
      </c>
      <c r="G418">
        <v>0</v>
      </c>
      <c r="H418">
        <v>0</v>
      </c>
      <c r="I418">
        <v>2.87E-2</v>
      </c>
      <c r="J418">
        <v>4.8999999999999998E-3</v>
      </c>
      <c r="K418">
        <v>9.7999999999999997E-3</v>
      </c>
      <c r="L418">
        <v>0.92530000000000001</v>
      </c>
      <c r="M418">
        <v>3.1199999999999999E-2</v>
      </c>
      <c r="N418">
        <v>0.37709999999999999</v>
      </c>
      <c r="O418">
        <v>6.1999999999999998E-3</v>
      </c>
      <c r="P418">
        <v>0.13139999999999999</v>
      </c>
      <c r="Q418" s="67">
        <v>47039.69</v>
      </c>
      <c r="R418">
        <v>0.36559999999999998</v>
      </c>
      <c r="S418">
        <v>7.5300000000000006E-2</v>
      </c>
      <c r="T418">
        <v>0.55910000000000004</v>
      </c>
      <c r="U418">
        <v>20.51</v>
      </c>
      <c r="V418">
        <v>5.94</v>
      </c>
      <c r="W418" s="67">
        <v>65235.94</v>
      </c>
      <c r="X418">
        <v>136.94</v>
      </c>
      <c r="Y418" s="67">
        <v>105596.39</v>
      </c>
      <c r="Z418">
        <v>0.85509999999999997</v>
      </c>
      <c r="AA418">
        <v>0.1013</v>
      </c>
      <c r="AB418">
        <v>4.36E-2</v>
      </c>
      <c r="AC418">
        <v>0.1449</v>
      </c>
      <c r="AD418">
        <v>105.6</v>
      </c>
      <c r="AE418" s="67">
        <v>3121.81</v>
      </c>
      <c r="AF418">
        <v>540.5</v>
      </c>
      <c r="AG418" s="67">
        <v>114568.39</v>
      </c>
      <c r="AH418">
        <v>241</v>
      </c>
      <c r="AI418" s="67">
        <v>31282</v>
      </c>
      <c r="AJ418" s="67">
        <v>45628.74</v>
      </c>
      <c r="AK418">
        <v>57.18</v>
      </c>
      <c r="AL418">
        <v>27.36</v>
      </c>
      <c r="AM418">
        <v>36.299999999999997</v>
      </c>
      <c r="AN418">
        <v>5.0999999999999996</v>
      </c>
      <c r="AO418">
        <v>0</v>
      </c>
      <c r="AP418">
        <v>0.73070000000000002</v>
      </c>
      <c r="AQ418" s="67">
        <v>1357.88</v>
      </c>
      <c r="AR418" s="67">
        <v>1729.84</v>
      </c>
      <c r="AS418" s="67">
        <v>5605.62</v>
      </c>
      <c r="AT418">
        <v>288.05</v>
      </c>
      <c r="AU418">
        <v>133.47</v>
      </c>
      <c r="AV418" s="67">
        <v>9114.8799999999992</v>
      </c>
      <c r="AW418" s="67">
        <v>4943.62</v>
      </c>
      <c r="AX418">
        <v>0.5444</v>
      </c>
      <c r="AY418" s="67">
        <v>2431.36</v>
      </c>
      <c r="AZ418">
        <v>0.26769999999999999</v>
      </c>
      <c r="BA418" s="67">
        <v>1140.99</v>
      </c>
      <c r="BB418">
        <v>0.12559999999999999</v>
      </c>
      <c r="BC418">
        <v>565.14</v>
      </c>
      <c r="BD418">
        <v>6.2199999999999998E-2</v>
      </c>
      <c r="BE418" s="67">
        <v>9081.11</v>
      </c>
      <c r="BF418" s="67">
        <v>4300.91</v>
      </c>
      <c r="BG418">
        <v>1.1517999999999999</v>
      </c>
      <c r="BH418">
        <v>0.50049999999999994</v>
      </c>
      <c r="BI418">
        <v>0.26640000000000003</v>
      </c>
      <c r="BJ418">
        <v>0.19089999999999999</v>
      </c>
      <c r="BK418">
        <v>2.5999999999999999E-2</v>
      </c>
      <c r="BL418">
        <v>1.61E-2</v>
      </c>
    </row>
    <row r="419" spans="1:64" x14ac:dyDescent="0.25">
      <c r="A419" t="s">
        <v>434</v>
      </c>
      <c r="B419">
        <v>50724</v>
      </c>
      <c r="C419">
        <v>102</v>
      </c>
      <c r="D419">
        <v>14.71</v>
      </c>
      <c r="E419" s="67">
        <v>1500.58</v>
      </c>
      <c r="F419" s="67">
        <v>1487.93</v>
      </c>
      <c r="G419">
        <v>2.0999999999999999E-3</v>
      </c>
      <c r="H419">
        <v>0</v>
      </c>
      <c r="I419">
        <v>6.1999999999999998E-3</v>
      </c>
      <c r="J419">
        <v>1E-3</v>
      </c>
      <c r="K419">
        <v>8.1000000000000003E-2</v>
      </c>
      <c r="L419">
        <v>0.90100000000000002</v>
      </c>
      <c r="M419">
        <v>8.6999999999999994E-3</v>
      </c>
      <c r="N419">
        <v>0.30930000000000002</v>
      </c>
      <c r="O419">
        <v>0</v>
      </c>
      <c r="P419">
        <v>0.14380000000000001</v>
      </c>
      <c r="Q419" s="67">
        <v>52025.3</v>
      </c>
      <c r="R419">
        <v>0.1515</v>
      </c>
      <c r="S419">
        <v>0.2525</v>
      </c>
      <c r="T419">
        <v>0.59599999999999997</v>
      </c>
      <c r="U419">
        <v>17.87</v>
      </c>
      <c r="V419">
        <v>10.210000000000001</v>
      </c>
      <c r="W419" s="67">
        <v>68540.899999999994</v>
      </c>
      <c r="X419">
        <v>137.18</v>
      </c>
      <c r="Y419" s="67">
        <v>144408.18</v>
      </c>
      <c r="Z419">
        <v>0.89729999999999999</v>
      </c>
      <c r="AA419">
        <v>6.5000000000000002E-2</v>
      </c>
      <c r="AB419">
        <v>3.78E-2</v>
      </c>
      <c r="AC419">
        <v>0.1027</v>
      </c>
      <c r="AD419">
        <v>144.41</v>
      </c>
      <c r="AE419" s="67">
        <v>3375.75</v>
      </c>
      <c r="AF419">
        <v>496.39</v>
      </c>
      <c r="AG419" s="67">
        <v>156891.34</v>
      </c>
      <c r="AH419">
        <v>441</v>
      </c>
      <c r="AI419" s="67">
        <v>39912</v>
      </c>
      <c r="AJ419" s="67">
        <v>61084.74</v>
      </c>
      <c r="AK419">
        <v>43.4</v>
      </c>
      <c r="AL419">
        <v>22.51</v>
      </c>
      <c r="AM419">
        <v>23.65</v>
      </c>
      <c r="AN419">
        <v>4.2</v>
      </c>
      <c r="AO419" s="67">
        <v>1775.82</v>
      </c>
      <c r="AP419">
        <v>1.0104</v>
      </c>
      <c r="AQ419" s="67">
        <v>1117.53</v>
      </c>
      <c r="AR419" s="67">
        <v>2077.08</v>
      </c>
      <c r="AS419" s="67">
        <v>6049.85</v>
      </c>
      <c r="AT419">
        <v>512.46</v>
      </c>
      <c r="AU419">
        <v>359.98</v>
      </c>
      <c r="AV419" s="67">
        <v>10116.93</v>
      </c>
      <c r="AW419" s="67">
        <v>4015.98</v>
      </c>
      <c r="AX419">
        <v>0.41060000000000002</v>
      </c>
      <c r="AY419" s="67">
        <v>4340.99</v>
      </c>
      <c r="AZ419">
        <v>0.44390000000000002</v>
      </c>
      <c r="BA419">
        <v>829.92</v>
      </c>
      <c r="BB419">
        <v>8.4900000000000003E-2</v>
      </c>
      <c r="BC419">
        <v>593.11</v>
      </c>
      <c r="BD419">
        <v>6.0600000000000001E-2</v>
      </c>
      <c r="BE419" s="67">
        <v>9780.01</v>
      </c>
      <c r="BF419" s="67">
        <v>3301.83</v>
      </c>
      <c r="BG419">
        <v>0.56969999999999998</v>
      </c>
      <c r="BH419">
        <v>0.56110000000000004</v>
      </c>
      <c r="BI419">
        <v>0.22500000000000001</v>
      </c>
      <c r="BJ419">
        <v>0.13089999999999999</v>
      </c>
      <c r="BK419">
        <v>5.3499999999999999E-2</v>
      </c>
      <c r="BL419">
        <v>2.9499999999999998E-2</v>
      </c>
    </row>
    <row r="420" spans="1:64" x14ac:dyDescent="0.25">
      <c r="A420" t="s">
        <v>435</v>
      </c>
      <c r="B420">
        <v>48215</v>
      </c>
      <c r="C420">
        <v>2</v>
      </c>
      <c r="D420">
        <v>478.86</v>
      </c>
      <c r="E420">
        <v>957.71</v>
      </c>
      <c r="F420">
        <v>907.1</v>
      </c>
      <c r="G420">
        <v>9.69E-2</v>
      </c>
      <c r="H420">
        <v>0</v>
      </c>
      <c r="I420">
        <v>2.3300000000000001E-2</v>
      </c>
      <c r="J420">
        <v>0</v>
      </c>
      <c r="K420">
        <v>3.1E-2</v>
      </c>
      <c r="L420">
        <v>0.82189999999999996</v>
      </c>
      <c r="M420">
        <v>2.7E-2</v>
      </c>
      <c r="N420">
        <v>0</v>
      </c>
      <c r="O420">
        <v>0.01</v>
      </c>
      <c r="P420">
        <v>5.5100000000000003E-2</v>
      </c>
      <c r="Q420" s="67">
        <v>68989.05</v>
      </c>
      <c r="R420">
        <v>0.13100000000000001</v>
      </c>
      <c r="S420">
        <v>0.1429</v>
      </c>
      <c r="T420">
        <v>0.72619999999999996</v>
      </c>
      <c r="U420">
        <v>15.57</v>
      </c>
      <c r="V420">
        <v>8.1</v>
      </c>
      <c r="W420" s="67">
        <v>100742.69</v>
      </c>
      <c r="X420">
        <v>118.24</v>
      </c>
      <c r="Y420" s="67">
        <v>157637.21</v>
      </c>
      <c r="Z420">
        <v>0.96989999999999998</v>
      </c>
      <c r="AA420">
        <v>2.12E-2</v>
      </c>
      <c r="AB420">
        <v>8.8999999999999999E-3</v>
      </c>
      <c r="AC420">
        <v>3.0099999999999998E-2</v>
      </c>
      <c r="AD420">
        <v>157.63999999999999</v>
      </c>
      <c r="AE420" s="67">
        <v>12680.76</v>
      </c>
      <c r="AF420" s="67">
        <v>1740.63</v>
      </c>
      <c r="AG420" s="67">
        <v>200396.54</v>
      </c>
      <c r="AH420">
        <v>523</v>
      </c>
      <c r="AI420" s="67">
        <v>72562</v>
      </c>
      <c r="AJ420" s="67">
        <v>198745.71</v>
      </c>
      <c r="AK420">
        <v>135.05000000000001</v>
      </c>
      <c r="AL420">
        <v>79.45</v>
      </c>
      <c r="AM420">
        <v>102.66</v>
      </c>
      <c r="AN420">
        <v>3.9</v>
      </c>
      <c r="AO420">
        <v>0</v>
      </c>
      <c r="AP420">
        <v>0.49509999999999998</v>
      </c>
      <c r="AQ420" s="67">
        <v>2164.5</v>
      </c>
      <c r="AR420" s="67">
        <v>1541.54</v>
      </c>
      <c r="AS420" s="67">
        <v>9583.5</v>
      </c>
      <c r="AT420">
        <v>828.56</v>
      </c>
      <c r="AU420">
        <v>533.89</v>
      </c>
      <c r="AV420" s="67">
        <v>14651.97</v>
      </c>
      <c r="AW420" s="67">
        <v>3243.64</v>
      </c>
      <c r="AX420">
        <v>0.2286</v>
      </c>
      <c r="AY420" s="67">
        <v>10084.84</v>
      </c>
      <c r="AZ420">
        <v>0.71079999999999999</v>
      </c>
      <c r="BA420">
        <v>511.91</v>
      </c>
      <c r="BB420">
        <v>3.61E-2</v>
      </c>
      <c r="BC420">
        <v>348.18</v>
      </c>
      <c r="BD420">
        <v>2.4500000000000001E-2</v>
      </c>
      <c r="BE420" s="67">
        <v>14188.57</v>
      </c>
      <c r="BF420" s="67">
        <v>1647.32</v>
      </c>
      <c r="BG420">
        <v>7.7899999999999997E-2</v>
      </c>
      <c r="BH420">
        <v>0.58199999999999996</v>
      </c>
      <c r="BI420">
        <v>0.20499999999999999</v>
      </c>
      <c r="BJ420">
        <v>0.15629999999999999</v>
      </c>
      <c r="BK420">
        <v>3.78E-2</v>
      </c>
      <c r="BL420">
        <v>1.9E-2</v>
      </c>
    </row>
    <row r="421" spans="1:64" x14ac:dyDescent="0.25">
      <c r="A421" t="s">
        <v>436</v>
      </c>
      <c r="B421">
        <v>49379</v>
      </c>
      <c r="C421">
        <v>61</v>
      </c>
      <c r="D421">
        <v>22.88</v>
      </c>
      <c r="E421" s="67">
        <v>1395.63</v>
      </c>
      <c r="F421" s="67">
        <v>1409.31</v>
      </c>
      <c r="G421">
        <v>4.7000000000000002E-3</v>
      </c>
      <c r="H421">
        <v>0</v>
      </c>
      <c r="I421">
        <v>3.5999999999999999E-3</v>
      </c>
      <c r="J421">
        <v>0</v>
      </c>
      <c r="K421">
        <v>0.12039999999999999</v>
      </c>
      <c r="L421">
        <v>0.85770000000000002</v>
      </c>
      <c r="M421">
        <v>1.37E-2</v>
      </c>
      <c r="N421">
        <v>0.22570000000000001</v>
      </c>
      <c r="O421">
        <v>1.04E-2</v>
      </c>
      <c r="P421">
        <v>0.1178</v>
      </c>
      <c r="Q421" s="67">
        <v>54629.440000000002</v>
      </c>
      <c r="R421">
        <v>0.16669999999999999</v>
      </c>
      <c r="S421">
        <v>0.1019</v>
      </c>
      <c r="T421">
        <v>0.73150000000000004</v>
      </c>
      <c r="U421">
        <v>19.41</v>
      </c>
      <c r="V421">
        <v>7.12</v>
      </c>
      <c r="W421" s="67">
        <v>62722.93</v>
      </c>
      <c r="X421">
        <v>195.9</v>
      </c>
      <c r="Y421" s="67">
        <v>141454.81</v>
      </c>
      <c r="Z421">
        <v>0.84079999999999999</v>
      </c>
      <c r="AA421">
        <v>0.12470000000000001</v>
      </c>
      <c r="AB421">
        <v>3.4500000000000003E-2</v>
      </c>
      <c r="AC421">
        <v>0.15920000000000001</v>
      </c>
      <c r="AD421">
        <v>141.44999999999999</v>
      </c>
      <c r="AE421" s="67">
        <v>3154.44</v>
      </c>
      <c r="AF421">
        <v>519.80999999999995</v>
      </c>
      <c r="AG421" s="67">
        <v>135163.59</v>
      </c>
      <c r="AH421">
        <v>343</v>
      </c>
      <c r="AI421" s="67">
        <v>35930</v>
      </c>
      <c r="AJ421" s="67">
        <v>52812.32</v>
      </c>
      <c r="AK421">
        <v>22.3</v>
      </c>
      <c r="AL421">
        <v>22.3</v>
      </c>
      <c r="AM421">
        <v>22.3</v>
      </c>
      <c r="AN421">
        <v>4</v>
      </c>
      <c r="AO421">
        <v>817.7</v>
      </c>
      <c r="AP421">
        <v>0.84040000000000004</v>
      </c>
      <c r="AQ421" s="67">
        <v>1014.55</v>
      </c>
      <c r="AR421" s="67">
        <v>1728.33</v>
      </c>
      <c r="AS421" s="67">
        <v>5218.95</v>
      </c>
      <c r="AT421">
        <v>359.05</v>
      </c>
      <c r="AU421">
        <v>177.3</v>
      </c>
      <c r="AV421" s="67">
        <v>8498.15</v>
      </c>
      <c r="AW421" s="67">
        <v>3912.09</v>
      </c>
      <c r="AX421">
        <v>0.45490000000000003</v>
      </c>
      <c r="AY421" s="67">
        <v>3231</v>
      </c>
      <c r="AZ421">
        <v>0.37569999999999998</v>
      </c>
      <c r="BA421">
        <v>973.9</v>
      </c>
      <c r="BB421">
        <v>0.1133</v>
      </c>
      <c r="BC421">
        <v>482.18</v>
      </c>
      <c r="BD421">
        <v>5.6099999999999997E-2</v>
      </c>
      <c r="BE421" s="67">
        <v>8599.18</v>
      </c>
      <c r="BF421" s="67">
        <v>3295.62</v>
      </c>
      <c r="BG421">
        <v>0.68769999999999998</v>
      </c>
      <c r="BH421">
        <v>0.55559999999999998</v>
      </c>
      <c r="BI421">
        <v>0.2094</v>
      </c>
      <c r="BJ421">
        <v>0.1686</v>
      </c>
      <c r="BK421">
        <v>4.7500000000000001E-2</v>
      </c>
      <c r="BL421">
        <v>1.89E-2</v>
      </c>
    </row>
    <row r="422" spans="1:64" x14ac:dyDescent="0.25">
      <c r="A422" t="s">
        <v>437</v>
      </c>
      <c r="B422">
        <v>49387</v>
      </c>
      <c r="C422">
        <v>43</v>
      </c>
      <c r="D422">
        <v>9.7100000000000009</v>
      </c>
      <c r="E422">
        <v>417.68</v>
      </c>
      <c r="F422">
        <v>420.44</v>
      </c>
      <c r="G422">
        <v>5.7999999999999996E-3</v>
      </c>
      <c r="H422">
        <v>0</v>
      </c>
      <c r="I422">
        <v>4.4000000000000003E-3</v>
      </c>
      <c r="J422">
        <v>0</v>
      </c>
      <c r="K422">
        <v>0</v>
      </c>
      <c r="L422">
        <v>0.98750000000000004</v>
      </c>
      <c r="M422">
        <v>2.3999999999999998E-3</v>
      </c>
      <c r="N422">
        <v>0.1021</v>
      </c>
      <c r="O422">
        <v>0</v>
      </c>
      <c r="P422">
        <v>0.12859999999999999</v>
      </c>
      <c r="Q422" s="67">
        <v>52704.72</v>
      </c>
      <c r="R422">
        <v>0.122</v>
      </c>
      <c r="S422">
        <v>9.7600000000000006E-2</v>
      </c>
      <c r="T422">
        <v>0.78049999999999997</v>
      </c>
      <c r="U422">
        <v>15.1</v>
      </c>
      <c r="V422">
        <v>4.1100000000000003</v>
      </c>
      <c r="W422" s="67">
        <v>75502.52</v>
      </c>
      <c r="X422">
        <v>98.44</v>
      </c>
      <c r="Y422" s="67">
        <v>155826.09</v>
      </c>
      <c r="Z422">
        <v>0.88739999999999997</v>
      </c>
      <c r="AA422">
        <v>8.1699999999999995E-2</v>
      </c>
      <c r="AB422">
        <v>3.09E-2</v>
      </c>
      <c r="AC422">
        <v>0.11260000000000001</v>
      </c>
      <c r="AD422">
        <v>155.83000000000001</v>
      </c>
      <c r="AE422" s="67">
        <v>3523.81</v>
      </c>
      <c r="AF422">
        <v>533.69000000000005</v>
      </c>
      <c r="AG422" s="67">
        <v>142448.9</v>
      </c>
      <c r="AH422">
        <v>385</v>
      </c>
      <c r="AI422" s="67">
        <v>39705</v>
      </c>
      <c r="AJ422" s="67">
        <v>61385.97</v>
      </c>
      <c r="AK422">
        <v>25.9</v>
      </c>
      <c r="AL422">
        <v>22.2</v>
      </c>
      <c r="AM422">
        <v>25.9</v>
      </c>
      <c r="AN422">
        <v>4.7</v>
      </c>
      <c r="AO422" s="67">
        <v>1566.85</v>
      </c>
      <c r="AP422">
        <v>0.95169999999999999</v>
      </c>
      <c r="AQ422" s="67">
        <v>1484.1</v>
      </c>
      <c r="AR422" s="67">
        <v>2204.85</v>
      </c>
      <c r="AS422" s="67">
        <v>6721.88</v>
      </c>
      <c r="AT422">
        <v>177.31</v>
      </c>
      <c r="AU422">
        <v>417.15</v>
      </c>
      <c r="AV422" s="67">
        <v>11005.41</v>
      </c>
      <c r="AW422" s="67">
        <v>6226.44</v>
      </c>
      <c r="AX422">
        <v>0.50409999999999999</v>
      </c>
      <c r="AY422" s="67">
        <v>4352.25</v>
      </c>
      <c r="AZ422">
        <v>0.3523</v>
      </c>
      <c r="BA422" s="67">
        <v>1432.64</v>
      </c>
      <c r="BB422">
        <v>0.11600000000000001</v>
      </c>
      <c r="BC422">
        <v>341.39</v>
      </c>
      <c r="BD422">
        <v>2.76E-2</v>
      </c>
      <c r="BE422" s="67">
        <v>12352.72</v>
      </c>
      <c r="BF422" s="67">
        <v>5931.12</v>
      </c>
      <c r="BG422">
        <v>0.86760000000000004</v>
      </c>
      <c r="BH422">
        <v>0.60550000000000004</v>
      </c>
      <c r="BI422">
        <v>0.22070000000000001</v>
      </c>
      <c r="BJ422">
        <v>0.1043</v>
      </c>
      <c r="BK422">
        <v>4.0399999999999998E-2</v>
      </c>
      <c r="BL422">
        <v>2.92E-2</v>
      </c>
    </row>
    <row r="423" spans="1:64" x14ac:dyDescent="0.25">
      <c r="A423" t="s">
        <v>438</v>
      </c>
      <c r="B423">
        <v>44628</v>
      </c>
      <c r="C423">
        <v>5</v>
      </c>
      <c r="D423">
        <v>641.5</v>
      </c>
      <c r="E423" s="67">
        <v>3207.5</v>
      </c>
      <c r="F423" s="67">
        <v>3025.15</v>
      </c>
      <c r="G423">
        <v>2.3999999999999998E-3</v>
      </c>
      <c r="H423">
        <v>0</v>
      </c>
      <c r="I423">
        <v>0.15479999999999999</v>
      </c>
      <c r="J423">
        <v>1.6000000000000001E-3</v>
      </c>
      <c r="K423">
        <v>0.46920000000000001</v>
      </c>
      <c r="L423">
        <v>0.27200000000000002</v>
      </c>
      <c r="M423">
        <v>9.9900000000000003E-2</v>
      </c>
      <c r="N423">
        <v>0.98309999999999997</v>
      </c>
      <c r="O423">
        <v>0.2928</v>
      </c>
      <c r="P423">
        <v>0.14549999999999999</v>
      </c>
      <c r="Q423" s="67">
        <v>57874.43</v>
      </c>
      <c r="R423">
        <v>0.32179999999999997</v>
      </c>
      <c r="S423">
        <v>0.23269999999999999</v>
      </c>
      <c r="T423">
        <v>0.44550000000000001</v>
      </c>
      <c r="U423">
        <v>18.399999999999999</v>
      </c>
      <c r="V423">
        <v>17</v>
      </c>
      <c r="W423" s="67">
        <v>84361.06</v>
      </c>
      <c r="X423">
        <v>187.3</v>
      </c>
      <c r="Y423" s="67">
        <v>56161.98</v>
      </c>
      <c r="Z423">
        <v>0.71299999999999997</v>
      </c>
      <c r="AA423">
        <v>0.27550000000000002</v>
      </c>
      <c r="AB423">
        <v>1.14E-2</v>
      </c>
      <c r="AC423">
        <v>0.28699999999999998</v>
      </c>
      <c r="AD423">
        <v>56.16</v>
      </c>
      <c r="AE423" s="67">
        <v>2534.06</v>
      </c>
      <c r="AF423">
        <v>324.20999999999998</v>
      </c>
      <c r="AG423" s="67">
        <v>60225.48</v>
      </c>
      <c r="AH423">
        <v>21</v>
      </c>
      <c r="AI423" s="67">
        <v>25227</v>
      </c>
      <c r="AJ423" s="67">
        <v>33822.9</v>
      </c>
      <c r="AK423">
        <v>80.88</v>
      </c>
      <c r="AL423">
        <v>38.92</v>
      </c>
      <c r="AM423">
        <v>59.69</v>
      </c>
      <c r="AN423">
        <v>4.72</v>
      </c>
      <c r="AO423">
        <v>0</v>
      </c>
      <c r="AP423">
        <v>1.1745000000000001</v>
      </c>
      <c r="AQ423" s="67">
        <v>1472.62</v>
      </c>
      <c r="AR423" s="67">
        <v>1904.71</v>
      </c>
      <c r="AS423" s="67">
        <v>6088.77</v>
      </c>
      <c r="AT423">
        <v>559.80999999999995</v>
      </c>
      <c r="AU423">
        <v>825.97</v>
      </c>
      <c r="AV423" s="67">
        <v>10851.86</v>
      </c>
      <c r="AW423" s="67">
        <v>6117.76</v>
      </c>
      <c r="AX423">
        <v>0.6038</v>
      </c>
      <c r="AY423" s="67">
        <v>2308.29</v>
      </c>
      <c r="AZ423">
        <v>0.2278</v>
      </c>
      <c r="BA423">
        <v>454.25</v>
      </c>
      <c r="BB423">
        <v>4.48E-2</v>
      </c>
      <c r="BC423" s="67">
        <v>1251.03</v>
      </c>
      <c r="BD423">
        <v>0.1235</v>
      </c>
      <c r="BE423" s="67">
        <v>10131.34</v>
      </c>
      <c r="BF423" s="67">
        <v>5929.1</v>
      </c>
      <c r="BG423">
        <v>4.0223000000000004</v>
      </c>
      <c r="BH423">
        <v>0.56189999999999996</v>
      </c>
      <c r="BI423">
        <v>0.2097</v>
      </c>
      <c r="BJ423">
        <v>0.18940000000000001</v>
      </c>
      <c r="BK423">
        <v>2.5700000000000001E-2</v>
      </c>
      <c r="BL423">
        <v>1.3299999999999999E-2</v>
      </c>
    </row>
    <row r="424" spans="1:64" x14ac:dyDescent="0.25">
      <c r="A424" t="s">
        <v>439</v>
      </c>
      <c r="B424">
        <v>49510</v>
      </c>
      <c r="C424">
        <v>109</v>
      </c>
      <c r="D424">
        <v>9.1</v>
      </c>
      <c r="E424">
        <v>991.84</v>
      </c>
      <c r="F424">
        <v>875.84</v>
      </c>
      <c r="G424">
        <v>0</v>
      </c>
      <c r="H424">
        <v>0</v>
      </c>
      <c r="I424">
        <v>6.3E-3</v>
      </c>
      <c r="J424">
        <v>2.2000000000000001E-3</v>
      </c>
      <c r="K424">
        <v>8.6E-3</v>
      </c>
      <c r="L424">
        <v>0.96609999999999996</v>
      </c>
      <c r="M424">
        <v>1.6899999999999998E-2</v>
      </c>
      <c r="N424">
        <v>0.97030000000000005</v>
      </c>
      <c r="O424">
        <v>0</v>
      </c>
      <c r="P424">
        <v>0.1507</v>
      </c>
      <c r="Q424" s="67">
        <v>49158.63</v>
      </c>
      <c r="R424">
        <v>0.31030000000000002</v>
      </c>
      <c r="S424">
        <v>0.13789999999999999</v>
      </c>
      <c r="T424">
        <v>0.55169999999999997</v>
      </c>
      <c r="U424">
        <v>17.170000000000002</v>
      </c>
      <c r="V424">
        <v>5.14</v>
      </c>
      <c r="W424" s="67">
        <v>53143.46</v>
      </c>
      <c r="X424">
        <v>184.82</v>
      </c>
      <c r="Y424" s="67">
        <v>95440.93</v>
      </c>
      <c r="Z424">
        <v>0.91879999999999995</v>
      </c>
      <c r="AA424">
        <v>3.3000000000000002E-2</v>
      </c>
      <c r="AB424">
        <v>4.82E-2</v>
      </c>
      <c r="AC424">
        <v>8.1199999999999994E-2</v>
      </c>
      <c r="AD424">
        <v>95.44</v>
      </c>
      <c r="AE424" s="67">
        <v>2215.09</v>
      </c>
      <c r="AF424">
        <v>310.73</v>
      </c>
      <c r="AG424" s="67">
        <v>82771.990000000005</v>
      </c>
      <c r="AH424">
        <v>77</v>
      </c>
      <c r="AI424" s="67">
        <v>30833</v>
      </c>
      <c r="AJ424" s="67">
        <v>44438.79</v>
      </c>
      <c r="AK424">
        <v>34.200000000000003</v>
      </c>
      <c r="AL424">
        <v>22.58</v>
      </c>
      <c r="AM424">
        <v>24.55</v>
      </c>
      <c r="AN424">
        <v>4.3</v>
      </c>
      <c r="AO424">
        <v>0</v>
      </c>
      <c r="AP424">
        <v>0.77280000000000004</v>
      </c>
      <c r="AQ424" s="67">
        <v>1152.82</v>
      </c>
      <c r="AR424" s="67">
        <v>3050.72</v>
      </c>
      <c r="AS424" s="67">
        <v>6627.29</v>
      </c>
      <c r="AT424">
        <v>332.06</v>
      </c>
      <c r="AU424">
        <v>138.08000000000001</v>
      </c>
      <c r="AV424" s="67">
        <v>11301.02</v>
      </c>
      <c r="AW424" s="67">
        <v>7950.82</v>
      </c>
      <c r="AX424">
        <v>0.69389999999999996</v>
      </c>
      <c r="AY424" s="67">
        <v>1746.09</v>
      </c>
      <c r="AZ424">
        <v>0.15240000000000001</v>
      </c>
      <c r="BA424">
        <v>800.61</v>
      </c>
      <c r="BB424">
        <v>6.9900000000000004E-2</v>
      </c>
      <c r="BC424">
        <v>960.28</v>
      </c>
      <c r="BD424">
        <v>8.3799999999999999E-2</v>
      </c>
      <c r="BE424" s="67">
        <v>11457.79</v>
      </c>
      <c r="BF424" s="67">
        <v>6517.12</v>
      </c>
      <c r="BG424">
        <v>2.3471000000000002</v>
      </c>
      <c r="BH424">
        <v>0.4738</v>
      </c>
      <c r="BI424">
        <v>0.19359999999999999</v>
      </c>
      <c r="BJ424">
        <v>0.26019999999999999</v>
      </c>
      <c r="BK424">
        <v>2.3900000000000001E-2</v>
      </c>
      <c r="BL424">
        <v>4.8399999999999999E-2</v>
      </c>
    </row>
    <row r="425" spans="1:64" x14ac:dyDescent="0.25">
      <c r="A425" t="s">
        <v>440</v>
      </c>
      <c r="B425">
        <v>49395</v>
      </c>
      <c r="C425">
        <v>68</v>
      </c>
      <c r="D425">
        <v>8.5500000000000007</v>
      </c>
      <c r="E425">
        <v>581.55999999999995</v>
      </c>
      <c r="F425">
        <v>530.33000000000004</v>
      </c>
      <c r="G425">
        <v>0</v>
      </c>
      <c r="H425">
        <v>0</v>
      </c>
      <c r="I425">
        <v>0</v>
      </c>
      <c r="J425">
        <v>1.9E-3</v>
      </c>
      <c r="K425">
        <v>4.8399999999999999E-2</v>
      </c>
      <c r="L425">
        <v>0.93640000000000001</v>
      </c>
      <c r="M425">
        <v>1.3299999999999999E-2</v>
      </c>
      <c r="N425">
        <v>0.21890000000000001</v>
      </c>
      <c r="O425">
        <v>5.9999999999999995E-4</v>
      </c>
      <c r="P425">
        <v>0.12239999999999999</v>
      </c>
      <c r="Q425" s="67">
        <v>48325.16</v>
      </c>
      <c r="R425">
        <v>0.2273</v>
      </c>
      <c r="S425">
        <v>0.19700000000000001</v>
      </c>
      <c r="T425">
        <v>0.57579999999999998</v>
      </c>
      <c r="U425">
        <v>16.53</v>
      </c>
      <c r="V425">
        <v>4.1100000000000003</v>
      </c>
      <c r="W425" s="67">
        <v>72606.649999999994</v>
      </c>
      <c r="X425">
        <v>140.97</v>
      </c>
      <c r="Y425" s="67">
        <v>137488.53</v>
      </c>
      <c r="Z425">
        <v>0.92869999999999997</v>
      </c>
      <c r="AA425">
        <v>4.5900000000000003E-2</v>
      </c>
      <c r="AB425">
        <v>2.5399999999999999E-2</v>
      </c>
      <c r="AC425">
        <v>7.1300000000000002E-2</v>
      </c>
      <c r="AD425">
        <v>137.49</v>
      </c>
      <c r="AE425" s="67">
        <v>2859.29</v>
      </c>
      <c r="AF425">
        <v>440.84</v>
      </c>
      <c r="AG425" s="67">
        <v>122288.96000000001</v>
      </c>
      <c r="AH425">
        <v>286</v>
      </c>
      <c r="AI425" s="67">
        <v>36305</v>
      </c>
      <c r="AJ425" s="67">
        <v>53008.36</v>
      </c>
      <c r="AK425">
        <v>36.85</v>
      </c>
      <c r="AL425">
        <v>20</v>
      </c>
      <c r="AM425">
        <v>28.04</v>
      </c>
      <c r="AN425">
        <v>4.6500000000000004</v>
      </c>
      <c r="AO425" s="67">
        <v>2574.4</v>
      </c>
      <c r="AP425">
        <v>1.5009999999999999</v>
      </c>
      <c r="AQ425" s="67">
        <v>1484.86</v>
      </c>
      <c r="AR425" s="67">
        <v>2334.69</v>
      </c>
      <c r="AS425" s="67">
        <v>6591.28</v>
      </c>
      <c r="AT425">
        <v>185.56</v>
      </c>
      <c r="AU425">
        <v>331.62</v>
      </c>
      <c r="AV425" s="67">
        <v>10928.07</v>
      </c>
      <c r="AW425" s="67">
        <v>5232.33</v>
      </c>
      <c r="AX425">
        <v>0.4451</v>
      </c>
      <c r="AY425" s="67">
        <v>5065.8900000000003</v>
      </c>
      <c r="AZ425">
        <v>0.43090000000000001</v>
      </c>
      <c r="BA425">
        <v>985.72</v>
      </c>
      <c r="BB425">
        <v>8.3799999999999999E-2</v>
      </c>
      <c r="BC425">
        <v>472.02</v>
      </c>
      <c r="BD425">
        <v>4.02E-2</v>
      </c>
      <c r="BE425" s="67">
        <v>11755.97</v>
      </c>
      <c r="BF425" s="67">
        <v>4054.37</v>
      </c>
      <c r="BG425">
        <v>0.93010000000000004</v>
      </c>
      <c r="BH425">
        <v>0.55049999999999999</v>
      </c>
      <c r="BI425">
        <v>0.20810000000000001</v>
      </c>
      <c r="BJ425">
        <v>0.1807</v>
      </c>
      <c r="BK425">
        <v>4.1399999999999999E-2</v>
      </c>
      <c r="BL425">
        <v>1.9400000000000001E-2</v>
      </c>
    </row>
    <row r="426" spans="1:64" x14ac:dyDescent="0.25">
      <c r="A426" t="s">
        <v>441</v>
      </c>
      <c r="B426">
        <v>48579</v>
      </c>
      <c r="C426">
        <v>161</v>
      </c>
      <c r="D426">
        <v>6.09</v>
      </c>
      <c r="E426">
        <v>979.94</v>
      </c>
      <c r="F426" s="67">
        <v>1022.03</v>
      </c>
      <c r="G426">
        <v>1E-3</v>
      </c>
      <c r="H426">
        <v>0</v>
      </c>
      <c r="I426">
        <v>2.8999999999999998E-3</v>
      </c>
      <c r="J426">
        <v>1E-3</v>
      </c>
      <c r="K426">
        <v>7.4000000000000003E-3</v>
      </c>
      <c r="L426">
        <v>0.98060000000000003</v>
      </c>
      <c r="M426">
        <v>7.1000000000000004E-3</v>
      </c>
      <c r="N426">
        <v>0.31309999999999999</v>
      </c>
      <c r="O426">
        <v>5.0000000000000001E-4</v>
      </c>
      <c r="P426">
        <v>0.1595</v>
      </c>
      <c r="Q426" s="67">
        <v>53203.54</v>
      </c>
      <c r="R426">
        <v>0.18820000000000001</v>
      </c>
      <c r="S426">
        <v>0.16470000000000001</v>
      </c>
      <c r="T426">
        <v>0.64710000000000001</v>
      </c>
      <c r="U426">
        <v>16.899999999999999</v>
      </c>
      <c r="V426">
        <v>6</v>
      </c>
      <c r="W426" s="67">
        <v>70418.83</v>
      </c>
      <c r="X426">
        <v>159.47999999999999</v>
      </c>
      <c r="Y426" s="67">
        <v>134573.46</v>
      </c>
      <c r="Z426">
        <v>0.92220000000000002</v>
      </c>
      <c r="AA426">
        <v>4.58E-2</v>
      </c>
      <c r="AB426">
        <v>3.2000000000000001E-2</v>
      </c>
      <c r="AC426">
        <v>7.7799999999999994E-2</v>
      </c>
      <c r="AD426">
        <v>134.57</v>
      </c>
      <c r="AE426" s="67">
        <v>3092.16</v>
      </c>
      <c r="AF426">
        <v>485.62</v>
      </c>
      <c r="AG426" s="67">
        <v>117142.45</v>
      </c>
      <c r="AH426">
        <v>258</v>
      </c>
      <c r="AI426" s="67">
        <v>33371</v>
      </c>
      <c r="AJ426" s="67">
        <v>44716.99</v>
      </c>
      <c r="AK426">
        <v>33.47</v>
      </c>
      <c r="AL426">
        <v>22.2</v>
      </c>
      <c r="AM426">
        <v>31.26</v>
      </c>
      <c r="AN426">
        <v>5.2</v>
      </c>
      <c r="AO426" s="67">
        <v>1200.54</v>
      </c>
      <c r="AP426">
        <v>1.4564999999999999</v>
      </c>
      <c r="AQ426" s="67">
        <v>1284.3800000000001</v>
      </c>
      <c r="AR426" s="67">
        <v>1919.71</v>
      </c>
      <c r="AS426" s="67">
        <v>7481.32</v>
      </c>
      <c r="AT426">
        <v>349.26</v>
      </c>
      <c r="AU426">
        <v>177.93</v>
      </c>
      <c r="AV426" s="67">
        <v>11212.61</v>
      </c>
      <c r="AW426" s="67">
        <v>5300.07</v>
      </c>
      <c r="AX426">
        <v>0.52090000000000003</v>
      </c>
      <c r="AY426" s="67">
        <v>3197.5</v>
      </c>
      <c r="AZ426">
        <v>0.31430000000000002</v>
      </c>
      <c r="BA426" s="67">
        <v>1149.0999999999999</v>
      </c>
      <c r="BB426">
        <v>0.1129</v>
      </c>
      <c r="BC426">
        <v>528.35</v>
      </c>
      <c r="BD426">
        <v>5.1900000000000002E-2</v>
      </c>
      <c r="BE426" s="67">
        <v>10175.02</v>
      </c>
      <c r="BF426" s="67">
        <v>5208.8</v>
      </c>
      <c r="BG426">
        <v>1.5878000000000001</v>
      </c>
      <c r="BH426">
        <v>0.5353</v>
      </c>
      <c r="BI426">
        <v>0.22140000000000001</v>
      </c>
      <c r="BJ426">
        <v>9.74E-2</v>
      </c>
      <c r="BK426">
        <v>5.9700000000000003E-2</v>
      </c>
      <c r="BL426">
        <v>8.6300000000000002E-2</v>
      </c>
    </row>
    <row r="427" spans="1:64" x14ac:dyDescent="0.25">
      <c r="A427" t="s">
        <v>442</v>
      </c>
      <c r="B427">
        <v>44636</v>
      </c>
      <c r="C427">
        <v>29</v>
      </c>
      <c r="D427">
        <v>426.39</v>
      </c>
      <c r="E427" s="67">
        <v>12365.43</v>
      </c>
      <c r="F427" s="67">
        <v>10638.72</v>
      </c>
      <c r="G427">
        <v>2.2499999999999999E-2</v>
      </c>
      <c r="H427">
        <v>5.9999999999999995E-4</v>
      </c>
      <c r="I427">
        <v>4.0500000000000001E-2</v>
      </c>
      <c r="J427">
        <v>8.0000000000000004E-4</v>
      </c>
      <c r="K427">
        <v>6.9900000000000004E-2</v>
      </c>
      <c r="L427">
        <v>0.83589999999999998</v>
      </c>
      <c r="M427">
        <v>2.98E-2</v>
      </c>
      <c r="N427">
        <v>0.34460000000000002</v>
      </c>
      <c r="O427">
        <v>1.9300000000000001E-2</v>
      </c>
      <c r="P427">
        <v>0.15920000000000001</v>
      </c>
      <c r="Q427" s="67">
        <v>59552.5</v>
      </c>
      <c r="R427">
        <v>0.25140000000000001</v>
      </c>
      <c r="S427">
        <v>0.23250000000000001</v>
      </c>
      <c r="T427">
        <v>0.5161</v>
      </c>
      <c r="U427">
        <v>18.14</v>
      </c>
      <c r="V427">
        <v>63.79</v>
      </c>
      <c r="W427" s="67">
        <v>90231.45</v>
      </c>
      <c r="X427">
        <v>193.83</v>
      </c>
      <c r="Y427" s="67">
        <v>163298.38</v>
      </c>
      <c r="Z427">
        <v>0.78890000000000005</v>
      </c>
      <c r="AA427">
        <v>0.18959999999999999</v>
      </c>
      <c r="AB427">
        <v>2.1399999999999999E-2</v>
      </c>
      <c r="AC427">
        <v>0.21110000000000001</v>
      </c>
      <c r="AD427">
        <v>163.30000000000001</v>
      </c>
      <c r="AE427" s="67">
        <v>8613.5400000000009</v>
      </c>
      <c r="AF427" s="67">
        <v>1241.05</v>
      </c>
      <c r="AG427" s="67">
        <v>181329.55</v>
      </c>
      <c r="AH427">
        <v>491</v>
      </c>
      <c r="AI427" s="67">
        <v>32224</v>
      </c>
      <c r="AJ427" s="67">
        <v>44491.23</v>
      </c>
      <c r="AK427">
        <v>72.7</v>
      </c>
      <c r="AL427">
        <v>51.84</v>
      </c>
      <c r="AM427">
        <v>54.25</v>
      </c>
      <c r="AN427">
        <v>5.0999999999999996</v>
      </c>
      <c r="AO427">
        <v>0</v>
      </c>
      <c r="AP427">
        <v>1.3809</v>
      </c>
      <c r="AQ427" s="67">
        <v>1653.39</v>
      </c>
      <c r="AR427" s="67">
        <v>1815.29</v>
      </c>
      <c r="AS427" s="67">
        <v>7815.85</v>
      </c>
      <c r="AT427" s="67">
        <v>1078.8499999999999</v>
      </c>
      <c r="AU427">
        <v>424.01</v>
      </c>
      <c r="AV427" s="67">
        <v>12787.39</v>
      </c>
      <c r="AW427" s="67">
        <v>3347.93</v>
      </c>
      <c r="AX427">
        <v>0.28489999999999999</v>
      </c>
      <c r="AY427" s="67">
        <v>6967.96</v>
      </c>
      <c r="AZ427">
        <v>0.59299999999999997</v>
      </c>
      <c r="BA427">
        <v>695.84</v>
      </c>
      <c r="BB427">
        <v>5.9200000000000003E-2</v>
      </c>
      <c r="BC427">
        <v>738.82</v>
      </c>
      <c r="BD427">
        <v>6.2899999999999998E-2</v>
      </c>
      <c r="BE427" s="67">
        <v>11750.55</v>
      </c>
      <c r="BF427" s="67">
        <v>1399.67</v>
      </c>
      <c r="BG427">
        <v>0.28060000000000002</v>
      </c>
      <c r="BH427">
        <v>0.56640000000000001</v>
      </c>
      <c r="BI427">
        <v>0.2056</v>
      </c>
      <c r="BJ427">
        <v>0.186</v>
      </c>
      <c r="BK427">
        <v>2.8000000000000001E-2</v>
      </c>
      <c r="BL427">
        <v>1.4E-2</v>
      </c>
    </row>
    <row r="428" spans="1:64" x14ac:dyDescent="0.25">
      <c r="A428" t="s">
        <v>443</v>
      </c>
      <c r="B428">
        <v>47597</v>
      </c>
      <c r="C428">
        <v>146</v>
      </c>
      <c r="D428">
        <v>6.28</v>
      </c>
      <c r="E428">
        <v>916.74</v>
      </c>
      <c r="F428">
        <v>929.51</v>
      </c>
      <c r="G428">
        <v>6.7000000000000002E-3</v>
      </c>
      <c r="H428">
        <v>5.9999999999999995E-4</v>
      </c>
      <c r="I428">
        <v>1E-3</v>
      </c>
      <c r="J428">
        <v>2.2000000000000001E-3</v>
      </c>
      <c r="K428">
        <v>9.06E-2</v>
      </c>
      <c r="L428">
        <v>0.8931</v>
      </c>
      <c r="M428">
        <v>5.7999999999999996E-3</v>
      </c>
      <c r="N428">
        <v>0.40429999999999999</v>
      </c>
      <c r="O428">
        <v>9.7000000000000003E-3</v>
      </c>
      <c r="P428">
        <v>0.17330000000000001</v>
      </c>
      <c r="Q428" s="67">
        <v>51563.59</v>
      </c>
      <c r="R428">
        <v>0.46339999999999998</v>
      </c>
      <c r="S428">
        <v>0.10979999999999999</v>
      </c>
      <c r="T428">
        <v>0.42680000000000001</v>
      </c>
      <c r="U428">
        <v>18.940000000000001</v>
      </c>
      <c r="V428">
        <v>7.67</v>
      </c>
      <c r="W428" s="67">
        <v>66311.19</v>
      </c>
      <c r="X428">
        <v>113.55</v>
      </c>
      <c r="Y428" s="67">
        <v>148643.74</v>
      </c>
      <c r="Z428">
        <v>0.91749999999999998</v>
      </c>
      <c r="AA428">
        <v>5.9400000000000001E-2</v>
      </c>
      <c r="AB428">
        <v>2.3099999999999999E-2</v>
      </c>
      <c r="AC428">
        <v>8.2500000000000004E-2</v>
      </c>
      <c r="AD428">
        <v>148.63999999999999</v>
      </c>
      <c r="AE428" s="67">
        <v>4245.05</v>
      </c>
      <c r="AF428">
        <v>567.55999999999995</v>
      </c>
      <c r="AG428" s="67">
        <v>132345.42000000001</v>
      </c>
      <c r="AH428">
        <v>331</v>
      </c>
      <c r="AI428" s="67">
        <v>34136</v>
      </c>
      <c r="AJ428" s="67">
        <v>46958.42</v>
      </c>
      <c r="AK428">
        <v>43.85</v>
      </c>
      <c r="AL428">
        <v>27.53</v>
      </c>
      <c r="AM428">
        <v>38.56</v>
      </c>
      <c r="AN428">
        <v>4</v>
      </c>
      <c r="AO428" s="67">
        <v>2262.54</v>
      </c>
      <c r="AP428">
        <v>2.1692</v>
      </c>
      <c r="AQ428" s="67">
        <v>1919.08</v>
      </c>
      <c r="AR428" s="67">
        <v>2374.8200000000002</v>
      </c>
      <c r="AS428" s="67">
        <v>6889.11</v>
      </c>
      <c r="AT428">
        <v>637.73</v>
      </c>
      <c r="AU428">
        <v>142.59</v>
      </c>
      <c r="AV428" s="67">
        <v>11963.37</v>
      </c>
      <c r="AW428" s="67">
        <v>5175.12</v>
      </c>
      <c r="AX428">
        <v>0.40849999999999997</v>
      </c>
      <c r="AY428" s="67">
        <v>5385.5</v>
      </c>
      <c r="AZ428">
        <v>0.42509999999999998</v>
      </c>
      <c r="BA428" s="67">
        <v>1266.7</v>
      </c>
      <c r="BB428">
        <v>0.1</v>
      </c>
      <c r="BC428">
        <v>840.19</v>
      </c>
      <c r="BD428">
        <v>6.6299999999999998E-2</v>
      </c>
      <c r="BE428" s="67">
        <v>12667.51</v>
      </c>
      <c r="BF428" s="67">
        <v>4574.8</v>
      </c>
      <c r="BG428">
        <v>1.325</v>
      </c>
      <c r="BH428">
        <v>0.52480000000000004</v>
      </c>
      <c r="BI428">
        <v>0.19850000000000001</v>
      </c>
      <c r="BJ428">
        <v>0.21959999999999999</v>
      </c>
      <c r="BK428">
        <v>4.0300000000000002E-2</v>
      </c>
      <c r="BL428">
        <v>1.6799999999999999E-2</v>
      </c>
    </row>
    <row r="429" spans="1:64" x14ac:dyDescent="0.25">
      <c r="A429" t="s">
        <v>444</v>
      </c>
      <c r="B429">
        <v>45575</v>
      </c>
      <c r="C429">
        <v>178</v>
      </c>
      <c r="D429">
        <v>9.1300000000000008</v>
      </c>
      <c r="E429" s="67">
        <v>1624.25</v>
      </c>
      <c r="F429" s="67">
        <v>1400.66</v>
      </c>
      <c r="G429">
        <v>1.4E-3</v>
      </c>
      <c r="H429">
        <v>6.9999999999999999E-4</v>
      </c>
      <c r="I429">
        <v>6.1000000000000004E-3</v>
      </c>
      <c r="J429">
        <v>6.9999999999999999E-4</v>
      </c>
      <c r="K429">
        <v>6.8500000000000005E-2</v>
      </c>
      <c r="L429">
        <v>0.90439999999999998</v>
      </c>
      <c r="M429">
        <v>1.8100000000000002E-2</v>
      </c>
      <c r="N429">
        <v>0.44900000000000001</v>
      </c>
      <c r="O429">
        <v>2.8999999999999998E-3</v>
      </c>
      <c r="P429">
        <v>0.2263</v>
      </c>
      <c r="Q429" s="67">
        <v>49562.67</v>
      </c>
      <c r="R429">
        <v>0.2155</v>
      </c>
      <c r="S429">
        <v>0.1724</v>
      </c>
      <c r="T429">
        <v>0.61209999999999998</v>
      </c>
      <c r="U429">
        <v>16.45</v>
      </c>
      <c r="V429">
        <v>12.4</v>
      </c>
      <c r="W429" s="67">
        <v>64304.92</v>
      </c>
      <c r="X429">
        <v>124.94</v>
      </c>
      <c r="Y429" s="67">
        <v>125660.5</v>
      </c>
      <c r="Z429">
        <v>0.81289999999999996</v>
      </c>
      <c r="AA429">
        <v>9.8299999999999998E-2</v>
      </c>
      <c r="AB429">
        <v>8.8700000000000001E-2</v>
      </c>
      <c r="AC429">
        <v>0.18709999999999999</v>
      </c>
      <c r="AD429">
        <v>125.66</v>
      </c>
      <c r="AE429" s="67">
        <v>3113.71</v>
      </c>
      <c r="AF429">
        <v>416.49</v>
      </c>
      <c r="AG429" s="67">
        <v>101277.03</v>
      </c>
      <c r="AH429">
        <v>157</v>
      </c>
      <c r="AI429" s="67">
        <v>29807</v>
      </c>
      <c r="AJ429" s="67">
        <v>43553.95</v>
      </c>
      <c r="AK429">
        <v>27.7</v>
      </c>
      <c r="AL429">
        <v>24.4</v>
      </c>
      <c r="AM429">
        <v>25.3</v>
      </c>
      <c r="AN429">
        <v>2.6</v>
      </c>
      <c r="AO429" s="67">
        <v>1114.07</v>
      </c>
      <c r="AP429">
        <v>1.363</v>
      </c>
      <c r="AQ429" s="67">
        <v>1204.99</v>
      </c>
      <c r="AR429" s="67">
        <v>2244.9699999999998</v>
      </c>
      <c r="AS429" s="67">
        <v>6720.12</v>
      </c>
      <c r="AT429">
        <v>661.78</v>
      </c>
      <c r="AU429">
        <v>449.26</v>
      </c>
      <c r="AV429" s="67">
        <v>11281.1</v>
      </c>
      <c r="AW429" s="67">
        <v>6774.24</v>
      </c>
      <c r="AX429">
        <v>0.57379999999999998</v>
      </c>
      <c r="AY429" s="67">
        <v>3534.32</v>
      </c>
      <c r="AZ429">
        <v>0.2994</v>
      </c>
      <c r="BA429">
        <v>648.28</v>
      </c>
      <c r="BB429">
        <v>5.4899999999999997E-2</v>
      </c>
      <c r="BC429">
        <v>849.78</v>
      </c>
      <c r="BD429">
        <v>7.1999999999999995E-2</v>
      </c>
      <c r="BE429" s="67">
        <v>11806.62</v>
      </c>
      <c r="BF429" s="67">
        <v>4781.71</v>
      </c>
      <c r="BG429">
        <v>1.5673999999999999</v>
      </c>
      <c r="BH429">
        <v>0.52329999999999999</v>
      </c>
      <c r="BI429">
        <v>0.2253</v>
      </c>
      <c r="BJ429">
        <v>0.20219999999999999</v>
      </c>
      <c r="BK429">
        <v>3.5200000000000002E-2</v>
      </c>
      <c r="BL429">
        <v>1.4E-2</v>
      </c>
    </row>
    <row r="430" spans="1:64" x14ac:dyDescent="0.25">
      <c r="A430" t="s">
        <v>445</v>
      </c>
      <c r="B430">
        <v>46813</v>
      </c>
      <c r="C430">
        <v>49</v>
      </c>
      <c r="D430">
        <v>39.659999999999997</v>
      </c>
      <c r="E430" s="67">
        <v>1943.43</v>
      </c>
      <c r="F430" s="67">
        <v>2300</v>
      </c>
      <c r="G430">
        <v>1.8800000000000001E-2</v>
      </c>
      <c r="H430">
        <v>8.9999999999999998E-4</v>
      </c>
      <c r="I430">
        <v>5.2699999999999997E-2</v>
      </c>
      <c r="J430">
        <v>3.0000000000000001E-3</v>
      </c>
      <c r="K430">
        <v>2.0299999999999999E-2</v>
      </c>
      <c r="L430">
        <v>0.83789999999999998</v>
      </c>
      <c r="M430">
        <v>6.6400000000000001E-2</v>
      </c>
      <c r="N430">
        <v>0.32779999999999998</v>
      </c>
      <c r="O430">
        <v>5.7000000000000002E-3</v>
      </c>
      <c r="P430">
        <v>0.1196</v>
      </c>
      <c r="Q430" s="67">
        <v>62138.1</v>
      </c>
      <c r="R430">
        <v>0.52939999999999998</v>
      </c>
      <c r="S430">
        <v>0.16339999999999999</v>
      </c>
      <c r="T430">
        <v>0.30719999999999997</v>
      </c>
      <c r="U430">
        <v>18.010000000000002</v>
      </c>
      <c r="V430">
        <v>18.5</v>
      </c>
      <c r="W430" s="67">
        <v>64775.86</v>
      </c>
      <c r="X430">
        <v>102.45</v>
      </c>
      <c r="Y430" s="67">
        <v>219146.03</v>
      </c>
      <c r="Z430">
        <v>0.58940000000000003</v>
      </c>
      <c r="AA430">
        <v>0.38</v>
      </c>
      <c r="AB430">
        <v>3.0700000000000002E-2</v>
      </c>
      <c r="AC430">
        <v>0.41060000000000002</v>
      </c>
      <c r="AD430">
        <v>219.15</v>
      </c>
      <c r="AE430" s="67">
        <v>7010.04</v>
      </c>
      <c r="AF430">
        <v>633.04</v>
      </c>
      <c r="AG430" s="67">
        <v>193042.57</v>
      </c>
      <c r="AH430">
        <v>515</v>
      </c>
      <c r="AI430" s="67">
        <v>33343</v>
      </c>
      <c r="AJ430" s="67">
        <v>56759.199999999997</v>
      </c>
      <c r="AK430">
        <v>62.35</v>
      </c>
      <c r="AL430">
        <v>29.04</v>
      </c>
      <c r="AM430">
        <v>34.119999999999997</v>
      </c>
      <c r="AN430">
        <v>5.2</v>
      </c>
      <c r="AO430">
        <v>0</v>
      </c>
      <c r="AP430">
        <v>0.70420000000000005</v>
      </c>
      <c r="AQ430" s="67">
        <v>1128.05</v>
      </c>
      <c r="AR430" s="67">
        <v>1555.92</v>
      </c>
      <c r="AS430" s="67">
        <v>5861.48</v>
      </c>
      <c r="AT430">
        <v>600.71</v>
      </c>
      <c r="AU430">
        <v>250.8</v>
      </c>
      <c r="AV430" s="67">
        <v>9396.9500000000007</v>
      </c>
      <c r="AW430" s="67">
        <v>2700.82</v>
      </c>
      <c r="AX430">
        <v>0.29780000000000001</v>
      </c>
      <c r="AY430" s="67">
        <v>3935.17</v>
      </c>
      <c r="AZ430">
        <v>0.43390000000000001</v>
      </c>
      <c r="BA430" s="67">
        <v>2032.11</v>
      </c>
      <c r="BB430">
        <v>0.22409999999999999</v>
      </c>
      <c r="BC430">
        <v>401.11</v>
      </c>
      <c r="BD430">
        <v>4.4200000000000003E-2</v>
      </c>
      <c r="BE430" s="67">
        <v>9069.2000000000007</v>
      </c>
      <c r="BF430" s="67">
        <v>2967.57</v>
      </c>
      <c r="BG430">
        <v>0.48709999999999998</v>
      </c>
      <c r="BH430">
        <v>0.60040000000000004</v>
      </c>
      <c r="BI430">
        <v>0.2089</v>
      </c>
      <c r="BJ430">
        <v>0.1421</v>
      </c>
      <c r="BK430">
        <v>3.0599999999999999E-2</v>
      </c>
      <c r="BL430">
        <v>1.7999999999999999E-2</v>
      </c>
    </row>
    <row r="431" spans="1:64" x14ac:dyDescent="0.25">
      <c r="A431" t="s">
        <v>446</v>
      </c>
      <c r="B431">
        <v>45781</v>
      </c>
      <c r="C431">
        <v>34</v>
      </c>
      <c r="D431">
        <v>16.829999999999998</v>
      </c>
      <c r="E431">
        <v>572.25</v>
      </c>
      <c r="F431">
        <v>871.5</v>
      </c>
      <c r="G431">
        <v>6.7999999999999996E-3</v>
      </c>
      <c r="H431">
        <v>0</v>
      </c>
      <c r="I431">
        <v>0.27060000000000001</v>
      </c>
      <c r="J431">
        <v>2.0000000000000001E-4</v>
      </c>
      <c r="K431">
        <v>1.37E-2</v>
      </c>
      <c r="L431">
        <v>0.59399999999999997</v>
      </c>
      <c r="M431">
        <v>0.1148</v>
      </c>
      <c r="N431">
        <v>0.75</v>
      </c>
      <c r="O431">
        <v>0</v>
      </c>
      <c r="P431">
        <v>0.1216</v>
      </c>
      <c r="Q431" s="67">
        <v>49982.3</v>
      </c>
      <c r="R431">
        <v>0.26669999999999999</v>
      </c>
      <c r="S431">
        <v>0.25</v>
      </c>
      <c r="T431">
        <v>0.48330000000000001</v>
      </c>
      <c r="U431">
        <v>20.239999999999998</v>
      </c>
      <c r="V431">
        <v>7</v>
      </c>
      <c r="W431" s="67">
        <v>47715.57</v>
      </c>
      <c r="X431">
        <v>75</v>
      </c>
      <c r="Y431" s="67">
        <v>199732.62</v>
      </c>
      <c r="Z431">
        <v>0.39589999999999997</v>
      </c>
      <c r="AA431">
        <v>0.52449999999999997</v>
      </c>
      <c r="AB431">
        <v>7.9600000000000004E-2</v>
      </c>
      <c r="AC431">
        <v>0.60409999999999997</v>
      </c>
      <c r="AD431">
        <v>199.73</v>
      </c>
      <c r="AE431" s="67">
        <v>5535.94</v>
      </c>
      <c r="AF431">
        <v>373.52</v>
      </c>
      <c r="AG431" s="67">
        <v>122502.22</v>
      </c>
      <c r="AH431">
        <v>289</v>
      </c>
      <c r="AI431" s="67">
        <v>26940</v>
      </c>
      <c r="AJ431" s="67">
        <v>40594.550000000003</v>
      </c>
      <c r="AK431">
        <v>40.96</v>
      </c>
      <c r="AL431">
        <v>25.36</v>
      </c>
      <c r="AM431">
        <v>27.48</v>
      </c>
      <c r="AN431">
        <v>6</v>
      </c>
      <c r="AO431">
        <v>0</v>
      </c>
      <c r="AP431">
        <v>0.91200000000000003</v>
      </c>
      <c r="AQ431" s="67">
        <v>1149.22</v>
      </c>
      <c r="AR431" s="67">
        <v>2058.52</v>
      </c>
      <c r="AS431" s="67">
        <v>5458.93</v>
      </c>
      <c r="AT431">
        <v>506.35</v>
      </c>
      <c r="AU431">
        <v>156.96</v>
      </c>
      <c r="AV431" s="67">
        <v>9330</v>
      </c>
      <c r="AW431" s="67">
        <v>2729.45</v>
      </c>
      <c r="AX431">
        <v>0.26979999999999998</v>
      </c>
      <c r="AY431" s="67">
        <v>3385.23</v>
      </c>
      <c r="AZ431">
        <v>0.33460000000000001</v>
      </c>
      <c r="BA431" s="67">
        <v>3028.56</v>
      </c>
      <c r="BB431">
        <v>0.2994</v>
      </c>
      <c r="BC431">
        <v>973.49</v>
      </c>
      <c r="BD431">
        <v>9.6199999999999994E-2</v>
      </c>
      <c r="BE431" s="67">
        <v>10116.74</v>
      </c>
      <c r="BF431" s="67">
        <v>4641.9399999999996</v>
      </c>
      <c r="BG431">
        <v>1.5858000000000001</v>
      </c>
      <c r="BH431">
        <v>0.51880000000000004</v>
      </c>
      <c r="BI431">
        <v>0.2099</v>
      </c>
      <c r="BJ431">
        <v>0.2114</v>
      </c>
      <c r="BK431">
        <v>4.3999999999999997E-2</v>
      </c>
      <c r="BL431">
        <v>1.5800000000000002E-2</v>
      </c>
    </row>
    <row r="432" spans="1:64" x14ac:dyDescent="0.25">
      <c r="A432" t="s">
        <v>447</v>
      </c>
      <c r="B432">
        <v>47902</v>
      </c>
      <c r="C432">
        <v>24</v>
      </c>
      <c r="D432">
        <v>74.63</v>
      </c>
      <c r="E432" s="67">
        <v>1791.13</v>
      </c>
      <c r="F432" s="67">
        <v>1764.28</v>
      </c>
      <c r="G432">
        <v>6.4999999999999997E-3</v>
      </c>
      <c r="H432">
        <v>0</v>
      </c>
      <c r="I432">
        <v>1.09E-2</v>
      </c>
      <c r="J432">
        <v>1.1000000000000001E-3</v>
      </c>
      <c r="K432">
        <v>7.6700000000000004E-2</v>
      </c>
      <c r="L432">
        <v>0.88109999999999999</v>
      </c>
      <c r="M432">
        <v>2.3699999999999999E-2</v>
      </c>
      <c r="N432">
        <v>0.2646</v>
      </c>
      <c r="O432">
        <v>3.7400000000000003E-2</v>
      </c>
      <c r="P432">
        <v>0.1026</v>
      </c>
      <c r="Q432" s="67">
        <v>69418.899999999994</v>
      </c>
      <c r="R432">
        <v>0.27050000000000002</v>
      </c>
      <c r="S432">
        <v>0.18029999999999999</v>
      </c>
      <c r="T432">
        <v>0.54920000000000002</v>
      </c>
      <c r="U432">
        <v>16.36</v>
      </c>
      <c r="V432">
        <v>11.49</v>
      </c>
      <c r="W432" s="67">
        <v>108546.39</v>
      </c>
      <c r="X432">
        <v>154.77000000000001</v>
      </c>
      <c r="Y432" s="67">
        <v>222781.97</v>
      </c>
      <c r="Z432">
        <v>0.44359999999999999</v>
      </c>
      <c r="AA432">
        <v>0.20930000000000001</v>
      </c>
      <c r="AB432">
        <v>0.34710000000000002</v>
      </c>
      <c r="AC432">
        <v>0.55640000000000001</v>
      </c>
      <c r="AD432">
        <v>222.78</v>
      </c>
      <c r="AE432" s="67">
        <v>7619.39</v>
      </c>
      <c r="AF432">
        <v>316.64999999999998</v>
      </c>
      <c r="AG432" s="67">
        <v>265580.21000000002</v>
      </c>
      <c r="AH432">
        <v>587</v>
      </c>
      <c r="AI432" s="67">
        <v>38651</v>
      </c>
      <c r="AJ432" s="67">
        <v>59372.27</v>
      </c>
      <c r="AK432">
        <v>45.7</v>
      </c>
      <c r="AL432">
        <v>24.82</v>
      </c>
      <c r="AM432">
        <v>35.01</v>
      </c>
      <c r="AN432">
        <v>4.2</v>
      </c>
      <c r="AO432">
        <v>0</v>
      </c>
      <c r="AP432">
        <v>0.68969999999999998</v>
      </c>
      <c r="AQ432" s="67">
        <v>1486.4</v>
      </c>
      <c r="AR432" s="67">
        <v>3288.99</v>
      </c>
      <c r="AS432" s="67">
        <v>7537.24</v>
      </c>
      <c r="AT432">
        <v>810.75</v>
      </c>
      <c r="AU432">
        <v>943.5</v>
      </c>
      <c r="AV432" s="67">
        <v>14066.91</v>
      </c>
      <c r="AW432" s="67">
        <v>5571.62</v>
      </c>
      <c r="AX432">
        <v>0.39340000000000003</v>
      </c>
      <c r="AY432" s="67">
        <v>7110.37</v>
      </c>
      <c r="AZ432">
        <v>0.502</v>
      </c>
      <c r="BA432">
        <v>635.15</v>
      </c>
      <c r="BB432">
        <v>4.48E-2</v>
      </c>
      <c r="BC432">
        <v>845.93</v>
      </c>
      <c r="BD432">
        <v>5.9700000000000003E-2</v>
      </c>
      <c r="BE432" s="67">
        <v>14163.06</v>
      </c>
      <c r="BF432">
        <v>409.02</v>
      </c>
      <c r="BG432">
        <v>9.9500000000000005E-2</v>
      </c>
      <c r="BH432">
        <v>0.60450000000000004</v>
      </c>
      <c r="BI432">
        <v>0.19470000000000001</v>
      </c>
      <c r="BJ432">
        <v>0.13830000000000001</v>
      </c>
      <c r="BK432">
        <v>4.9099999999999998E-2</v>
      </c>
      <c r="BL432">
        <v>1.34E-2</v>
      </c>
    </row>
    <row r="433" spans="1:64" x14ac:dyDescent="0.25">
      <c r="A433" t="s">
        <v>448</v>
      </c>
      <c r="B433">
        <v>49924</v>
      </c>
      <c r="C433">
        <v>24</v>
      </c>
      <c r="D433">
        <v>191.33</v>
      </c>
      <c r="E433" s="67">
        <v>4591.84</v>
      </c>
      <c r="F433" s="67">
        <v>4803.95</v>
      </c>
      <c r="G433">
        <v>5.5999999999999999E-3</v>
      </c>
      <c r="H433">
        <v>1E-4</v>
      </c>
      <c r="I433">
        <v>3.2599999999999997E-2</v>
      </c>
      <c r="J433">
        <v>1E-3</v>
      </c>
      <c r="K433">
        <v>2.3400000000000001E-2</v>
      </c>
      <c r="L433">
        <v>0.88990000000000002</v>
      </c>
      <c r="M433">
        <v>4.7399999999999998E-2</v>
      </c>
      <c r="N433">
        <v>0.39800000000000002</v>
      </c>
      <c r="O433">
        <v>6.1999999999999998E-3</v>
      </c>
      <c r="P433">
        <v>9.9299999999999999E-2</v>
      </c>
      <c r="Q433" s="67">
        <v>59146.32</v>
      </c>
      <c r="R433">
        <v>0.33550000000000002</v>
      </c>
      <c r="S433">
        <v>0.21260000000000001</v>
      </c>
      <c r="T433">
        <v>0.45179999999999998</v>
      </c>
      <c r="U433">
        <v>20.18</v>
      </c>
      <c r="V433">
        <v>30</v>
      </c>
      <c r="W433" s="67">
        <v>82154.3</v>
      </c>
      <c r="X433">
        <v>152.97999999999999</v>
      </c>
      <c r="Y433" s="67">
        <v>123120.49</v>
      </c>
      <c r="Z433">
        <v>0.71040000000000003</v>
      </c>
      <c r="AA433">
        <v>0.23139999999999999</v>
      </c>
      <c r="AB433">
        <v>5.8200000000000002E-2</v>
      </c>
      <c r="AC433">
        <v>0.28960000000000002</v>
      </c>
      <c r="AD433">
        <v>123.12</v>
      </c>
      <c r="AE433" s="67">
        <v>4564.0600000000004</v>
      </c>
      <c r="AF433">
        <v>593</v>
      </c>
      <c r="AG433" s="67">
        <v>129746.21</v>
      </c>
      <c r="AH433">
        <v>317</v>
      </c>
      <c r="AI433" s="67">
        <v>32134</v>
      </c>
      <c r="AJ433" s="67">
        <v>46945.03</v>
      </c>
      <c r="AK433">
        <v>47.7</v>
      </c>
      <c r="AL433">
        <v>36.020000000000003</v>
      </c>
      <c r="AM433">
        <v>37.619999999999997</v>
      </c>
      <c r="AN433">
        <v>4.7</v>
      </c>
      <c r="AO433">
        <v>0</v>
      </c>
      <c r="AP433">
        <v>0.92669999999999997</v>
      </c>
      <c r="AQ433" s="67">
        <v>1118.1099999999999</v>
      </c>
      <c r="AR433" s="67">
        <v>1576.32</v>
      </c>
      <c r="AS433" s="67">
        <v>5516.56</v>
      </c>
      <c r="AT433">
        <v>555.17999999999995</v>
      </c>
      <c r="AU433">
        <v>144.63</v>
      </c>
      <c r="AV433" s="67">
        <v>8910.7900000000009</v>
      </c>
      <c r="AW433" s="67">
        <v>3649.32</v>
      </c>
      <c r="AX433">
        <v>0.43149999999999999</v>
      </c>
      <c r="AY433" s="67">
        <v>3408.03</v>
      </c>
      <c r="AZ433">
        <v>0.40289999999999998</v>
      </c>
      <c r="BA433">
        <v>785.15</v>
      </c>
      <c r="BB433">
        <v>9.2799999999999994E-2</v>
      </c>
      <c r="BC433">
        <v>615.42999999999995</v>
      </c>
      <c r="BD433">
        <v>7.2800000000000004E-2</v>
      </c>
      <c r="BE433" s="67">
        <v>8457.93</v>
      </c>
      <c r="BF433" s="67">
        <v>3523.43</v>
      </c>
      <c r="BG433">
        <v>0.92230000000000001</v>
      </c>
      <c r="BH433">
        <v>0.62229999999999996</v>
      </c>
      <c r="BI433">
        <v>0.20860000000000001</v>
      </c>
      <c r="BJ433">
        <v>0.10290000000000001</v>
      </c>
      <c r="BK433">
        <v>5.1799999999999999E-2</v>
      </c>
      <c r="BL433">
        <v>1.44E-2</v>
      </c>
    </row>
    <row r="434" spans="1:64" x14ac:dyDescent="0.25">
      <c r="A434" t="s">
        <v>449</v>
      </c>
      <c r="B434">
        <v>45583</v>
      </c>
      <c r="C434">
        <v>28</v>
      </c>
      <c r="D434">
        <v>171.99</v>
      </c>
      <c r="E434" s="67">
        <v>4815.6000000000004</v>
      </c>
      <c r="F434" s="67">
        <v>4546.8</v>
      </c>
      <c r="G434">
        <v>3.61E-2</v>
      </c>
      <c r="H434">
        <v>2.9999999999999997E-4</v>
      </c>
      <c r="I434">
        <v>1.7299999999999999E-2</v>
      </c>
      <c r="J434">
        <v>5.9999999999999995E-4</v>
      </c>
      <c r="K434">
        <v>6.6299999999999998E-2</v>
      </c>
      <c r="L434">
        <v>0.8508</v>
      </c>
      <c r="M434">
        <v>2.86E-2</v>
      </c>
      <c r="N434">
        <v>0.121</v>
      </c>
      <c r="O434">
        <v>8.6999999999999994E-3</v>
      </c>
      <c r="P434">
        <v>0.10340000000000001</v>
      </c>
      <c r="Q434" s="67">
        <v>60178.17</v>
      </c>
      <c r="R434">
        <v>0.28029999999999999</v>
      </c>
      <c r="S434">
        <v>0.20830000000000001</v>
      </c>
      <c r="T434">
        <v>0.51139999999999997</v>
      </c>
      <c r="U434">
        <v>16.149999999999999</v>
      </c>
      <c r="V434">
        <v>11.9</v>
      </c>
      <c r="W434" s="67">
        <v>91467.23</v>
      </c>
      <c r="X434">
        <v>393.96</v>
      </c>
      <c r="Y434" s="67">
        <v>162118.9</v>
      </c>
      <c r="Z434">
        <v>0.77959999999999996</v>
      </c>
      <c r="AA434">
        <v>0.2021</v>
      </c>
      <c r="AB434">
        <v>1.83E-2</v>
      </c>
      <c r="AC434">
        <v>0.22040000000000001</v>
      </c>
      <c r="AD434">
        <v>162.12</v>
      </c>
      <c r="AE434" s="67">
        <v>6329.9</v>
      </c>
      <c r="AF434">
        <v>748.18</v>
      </c>
      <c r="AG434" s="67">
        <v>190389.32</v>
      </c>
      <c r="AH434">
        <v>511</v>
      </c>
      <c r="AI434" s="67">
        <v>52874</v>
      </c>
      <c r="AJ434" s="67">
        <v>85307.59</v>
      </c>
      <c r="AK434">
        <v>66.5</v>
      </c>
      <c r="AL434">
        <v>38.39</v>
      </c>
      <c r="AM434">
        <v>39.1</v>
      </c>
      <c r="AN434">
        <v>4.3</v>
      </c>
      <c r="AO434" s="67">
        <v>1218.04</v>
      </c>
      <c r="AP434">
        <v>0.68110000000000004</v>
      </c>
      <c r="AQ434" s="67">
        <v>1178.6099999999999</v>
      </c>
      <c r="AR434" s="67">
        <v>1749.37</v>
      </c>
      <c r="AS434" s="67">
        <v>6696.79</v>
      </c>
      <c r="AT434">
        <v>605.41</v>
      </c>
      <c r="AU434">
        <v>261.14999999999998</v>
      </c>
      <c r="AV434" s="67">
        <v>10491.33</v>
      </c>
      <c r="AW434" s="67">
        <v>2715.91</v>
      </c>
      <c r="AX434">
        <v>0.27060000000000001</v>
      </c>
      <c r="AY434" s="67">
        <v>6304.81</v>
      </c>
      <c r="AZ434">
        <v>0.62809999999999999</v>
      </c>
      <c r="BA434">
        <v>690.3</v>
      </c>
      <c r="BB434">
        <v>6.88E-2</v>
      </c>
      <c r="BC434">
        <v>327.29000000000002</v>
      </c>
      <c r="BD434">
        <v>3.2599999999999997E-2</v>
      </c>
      <c r="BE434" s="67">
        <v>10038.32</v>
      </c>
      <c r="BF434" s="67">
        <v>1269.92</v>
      </c>
      <c r="BG434">
        <v>0.1416</v>
      </c>
      <c r="BH434">
        <v>0.59399999999999997</v>
      </c>
      <c r="BI434">
        <v>0.2089</v>
      </c>
      <c r="BJ434">
        <v>0.1353</v>
      </c>
      <c r="BK434">
        <v>4.2900000000000001E-2</v>
      </c>
      <c r="BL434">
        <v>1.89E-2</v>
      </c>
    </row>
    <row r="435" spans="1:64" x14ac:dyDescent="0.25">
      <c r="A435" t="s">
        <v>450</v>
      </c>
      <c r="B435">
        <v>47076</v>
      </c>
      <c r="C435">
        <v>36</v>
      </c>
      <c r="D435">
        <v>10.57</v>
      </c>
      <c r="E435">
        <v>380.67</v>
      </c>
      <c r="F435">
        <v>529.78</v>
      </c>
      <c r="G435">
        <v>2.8299999999999999E-2</v>
      </c>
      <c r="H435">
        <v>0</v>
      </c>
      <c r="I435">
        <v>1.2200000000000001E-2</v>
      </c>
      <c r="J435">
        <v>1.9E-3</v>
      </c>
      <c r="K435">
        <v>9.5899999999999999E-2</v>
      </c>
      <c r="L435">
        <v>0.82689999999999997</v>
      </c>
      <c r="M435">
        <v>3.4799999999999998E-2</v>
      </c>
      <c r="N435">
        <v>0.2472</v>
      </c>
      <c r="O435">
        <v>0</v>
      </c>
      <c r="P435">
        <v>0.1019</v>
      </c>
      <c r="Q435" s="67">
        <v>54083.8</v>
      </c>
      <c r="R435">
        <v>0.24490000000000001</v>
      </c>
      <c r="S435">
        <v>0.1633</v>
      </c>
      <c r="T435">
        <v>0.59179999999999999</v>
      </c>
      <c r="U435">
        <v>17.54</v>
      </c>
      <c r="V435">
        <v>6.03</v>
      </c>
      <c r="W435" s="67">
        <v>63756.84</v>
      </c>
      <c r="X435">
        <v>61.42</v>
      </c>
      <c r="Y435" s="67">
        <v>121622.22</v>
      </c>
      <c r="Z435">
        <v>0.87009999999999998</v>
      </c>
      <c r="AA435">
        <v>7.0800000000000002E-2</v>
      </c>
      <c r="AB435">
        <v>5.91E-2</v>
      </c>
      <c r="AC435">
        <v>0.12989999999999999</v>
      </c>
      <c r="AD435">
        <v>121.62</v>
      </c>
      <c r="AE435" s="67">
        <v>3335.8</v>
      </c>
      <c r="AF435">
        <v>530.54999999999995</v>
      </c>
      <c r="AG435" s="67">
        <v>87278.18</v>
      </c>
      <c r="AH435">
        <v>96</v>
      </c>
      <c r="AI435" s="67">
        <v>34811</v>
      </c>
      <c r="AJ435" s="67">
        <v>51053.75</v>
      </c>
      <c r="AK435">
        <v>50.26</v>
      </c>
      <c r="AL435">
        <v>25.48</v>
      </c>
      <c r="AM435">
        <v>32.31</v>
      </c>
      <c r="AN435">
        <v>5.5</v>
      </c>
      <c r="AO435" s="67">
        <v>1262.3900000000001</v>
      </c>
      <c r="AP435">
        <v>1.2863</v>
      </c>
      <c r="AQ435" s="67">
        <v>1637.14</v>
      </c>
      <c r="AR435" s="67">
        <v>1698.43</v>
      </c>
      <c r="AS435" s="67">
        <v>5298.6</v>
      </c>
      <c r="AT435">
        <v>337.65</v>
      </c>
      <c r="AU435">
        <v>144.63999999999999</v>
      </c>
      <c r="AV435" s="67">
        <v>9116.4</v>
      </c>
      <c r="AW435" s="67">
        <v>3580.34</v>
      </c>
      <c r="AX435">
        <v>0.3926</v>
      </c>
      <c r="AY435" s="67">
        <v>2685.39</v>
      </c>
      <c r="AZ435">
        <v>0.29449999999999998</v>
      </c>
      <c r="BA435" s="67">
        <v>2431.62</v>
      </c>
      <c r="BB435">
        <v>0.2666</v>
      </c>
      <c r="BC435">
        <v>422.23</v>
      </c>
      <c r="BD435">
        <v>4.6300000000000001E-2</v>
      </c>
      <c r="BE435" s="67">
        <v>9119.58</v>
      </c>
      <c r="BF435" s="67">
        <v>7129.19</v>
      </c>
      <c r="BG435">
        <v>1.8199000000000001</v>
      </c>
      <c r="BH435">
        <v>0.61650000000000005</v>
      </c>
      <c r="BI435">
        <v>0.2135</v>
      </c>
      <c r="BJ435">
        <v>0.1011</v>
      </c>
      <c r="BK435">
        <v>2.86E-2</v>
      </c>
      <c r="BL435">
        <v>4.0300000000000002E-2</v>
      </c>
    </row>
    <row r="436" spans="1:64" x14ac:dyDescent="0.25">
      <c r="A436" t="s">
        <v>451</v>
      </c>
      <c r="B436">
        <v>46896</v>
      </c>
      <c r="C436">
        <v>39</v>
      </c>
      <c r="D436">
        <v>263.13</v>
      </c>
      <c r="E436" s="67">
        <v>10262.23</v>
      </c>
      <c r="F436" s="67">
        <v>9745.89</v>
      </c>
      <c r="G436">
        <v>3.1300000000000001E-2</v>
      </c>
      <c r="H436">
        <v>1E-4</v>
      </c>
      <c r="I436">
        <v>0.2112</v>
      </c>
      <c r="J436">
        <v>2.3E-3</v>
      </c>
      <c r="K436">
        <v>4.3900000000000002E-2</v>
      </c>
      <c r="L436">
        <v>0.63949999999999996</v>
      </c>
      <c r="M436">
        <v>7.17E-2</v>
      </c>
      <c r="N436">
        <v>0.23569999999999999</v>
      </c>
      <c r="O436">
        <v>3.4000000000000002E-2</v>
      </c>
      <c r="P436">
        <v>0.14480000000000001</v>
      </c>
      <c r="Q436" s="67">
        <v>65545.69</v>
      </c>
      <c r="R436">
        <v>0.15540000000000001</v>
      </c>
      <c r="S436">
        <v>0.21540000000000001</v>
      </c>
      <c r="T436">
        <v>0.62919999999999998</v>
      </c>
      <c r="U436">
        <v>19.13</v>
      </c>
      <c r="V436">
        <v>49.2</v>
      </c>
      <c r="W436" s="67">
        <v>82210.3</v>
      </c>
      <c r="X436">
        <v>207.02</v>
      </c>
      <c r="Y436" s="67">
        <v>107559.98</v>
      </c>
      <c r="Z436">
        <v>0.81859999999999999</v>
      </c>
      <c r="AA436">
        <v>0.16439999999999999</v>
      </c>
      <c r="AB436">
        <v>1.7000000000000001E-2</v>
      </c>
      <c r="AC436">
        <v>0.18140000000000001</v>
      </c>
      <c r="AD436">
        <v>107.56</v>
      </c>
      <c r="AE436" s="67">
        <v>3997.88</v>
      </c>
      <c r="AF436">
        <v>583.87</v>
      </c>
      <c r="AG436" s="67">
        <v>122083.19</v>
      </c>
      <c r="AH436">
        <v>284</v>
      </c>
      <c r="AI436" s="67">
        <v>46712</v>
      </c>
      <c r="AJ436" s="67">
        <v>69283.81</v>
      </c>
      <c r="AK436">
        <v>74.2</v>
      </c>
      <c r="AL436">
        <v>36.96</v>
      </c>
      <c r="AM436">
        <v>34.36</v>
      </c>
      <c r="AN436">
        <v>4.5</v>
      </c>
      <c r="AO436" s="67">
        <v>1436.38</v>
      </c>
      <c r="AP436">
        <v>1.046</v>
      </c>
      <c r="AQ436" s="67">
        <v>1225.78</v>
      </c>
      <c r="AR436" s="67">
        <v>1989.12</v>
      </c>
      <c r="AS436" s="67">
        <v>6003.64</v>
      </c>
      <c r="AT436">
        <v>621.59</v>
      </c>
      <c r="AU436">
        <v>390.12</v>
      </c>
      <c r="AV436" s="67">
        <v>10230.26</v>
      </c>
      <c r="AW436" s="67">
        <v>4533.3500000000004</v>
      </c>
      <c r="AX436">
        <v>0.45519999999999999</v>
      </c>
      <c r="AY436" s="67">
        <v>4457.6000000000004</v>
      </c>
      <c r="AZ436">
        <v>0.4476</v>
      </c>
      <c r="BA436">
        <v>591.57000000000005</v>
      </c>
      <c r="BB436">
        <v>5.9400000000000001E-2</v>
      </c>
      <c r="BC436">
        <v>377.39</v>
      </c>
      <c r="BD436">
        <v>3.7900000000000003E-2</v>
      </c>
      <c r="BE436" s="67">
        <v>9959.9</v>
      </c>
      <c r="BF436" s="67">
        <v>4089.83</v>
      </c>
      <c r="BG436">
        <v>0.8911</v>
      </c>
      <c r="BH436">
        <v>0.57010000000000005</v>
      </c>
      <c r="BI436">
        <v>0.22639999999999999</v>
      </c>
      <c r="BJ436">
        <v>0.16209999999999999</v>
      </c>
      <c r="BK436">
        <v>2.4299999999999999E-2</v>
      </c>
      <c r="BL436">
        <v>1.7100000000000001E-2</v>
      </c>
    </row>
    <row r="437" spans="1:64" x14ac:dyDescent="0.25">
      <c r="A437" t="s">
        <v>452</v>
      </c>
      <c r="B437">
        <v>47084</v>
      </c>
      <c r="C437">
        <v>74</v>
      </c>
      <c r="D437">
        <v>18.73</v>
      </c>
      <c r="E437" s="67">
        <v>1386.26</v>
      </c>
      <c r="F437" s="67">
        <v>1311.03</v>
      </c>
      <c r="G437">
        <v>7.6E-3</v>
      </c>
      <c r="H437">
        <v>0</v>
      </c>
      <c r="I437">
        <v>1.03E-2</v>
      </c>
      <c r="J437">
        <v>8.0000000000000004E-4</v>
      </c>
      <c r="K437">
        <v>6.1199999999999997E-2</v>
      </c>
      <c r="L437">
        <v>0.9123</v>
      </c>
      <c r="M437">
        <v>7.9000000000000008E-3</v>
      </c>
      <c r="N437">
        <v>0.4607</v>
      </c>
      <c r="O437">
        <v>9.4999999999999998E-3</v>
      </c>
      <c r="P437">
        <v>0.18379999999999999</v>
      </c>
      <c r="Q437" s="67">
        <v>51585.93</v>
      </c>
      <c r="R437">
        <v>0.1356</v>
      </c>
      <c r="S437">
        <v>0.17799999999999999</v>
      </c>
      <c r="T437">
        <v>0.68640000000000001</v>
      </c>
      <c r="U437">
        <v>17.16</v>
      </c>
      <c r="V437">
        <v>8.66</v>
      </c>
      <c r="W437" s="67">
        <v>60097.58</v>
      </c>
      <c r="X437">
        <v>156.22</v>
      </c>
      <c r="Y437" s="67">
        <v>116375.1</v>
      </c>
      <c r="Z437">
        <v>0.77490000000000003</v>
      </c>
      <c r="AA437">
        <v>0.1716</v>
      </c>
      <c r="AB437">
        <v>5.3499999999999999E-2</v>
      </c>
      <c r="AC437">
        <v>0.22509999999999999</v>
      </c>
      <c r="AD437">
        <v>116.38</v>
      </c>
      <c r="AE437" s="67">
        <v>3632.02</v>
      </c>
      <c r="AF437">
        <v>501.67</v>
      </c>
      <c r="AG437" s="67">
        <v>115459.23</v>
      </c>
      <c r="AH437">
        <v>246</v>
      </c>
      <c r="AI437" s="67">
        <v>33122</v>
      </c>
      <c r="AJ437" s="67">
        <v>47429.75</v>
      </c>
      <c r="AK437">
        <v>54.05</v>
      </c>
      <c r="AL437">
        <v>27.89</v>
      </c>
      <c r="AM437">
        <v>39.07</v>
      </c>
      <c r="AN437">
        <v>4</v>
      </c>
      <c r="AO437">
        <v>0</v>
      </c>
      <c r="AP437">
        <v>0.8488</v>
      </c>
      <c r="AQ437" s="67">
        <v>1306.07</v>
      </c>
      <c r="AR437" s="67">
        <v>2127.9</v>
      </c>
      <c r="AS437" s="67">
        <v>5903.43</v>
      </c>
      <c r="AT437">
        <v>483.76</v>
      </c>
      <c r="AU437">
        <v>265.68</v>
      </c>
      <c r="AV437" s="67">
        <v>10086.83</v>
      </c>
      <c r="AW437" s="67">
        <v>5371.41</v>
      </c>
      <c r="AX437">
        <v>0.53979999999999995</v>
      </c>
      <c r="AY437" s="67">
        <v>2896.01</v>
      </c>
      <c r="AZ437">
        <v>0.29099999999999998</v>
      </c>
      <c r="BA437" s="67">
        <v>1090.26</v>
      </c>
      <c r="BB437">
        <v>0.1096</v>
      </c>
      <c r="BC437">
        <v>593.03</v>
      </c>
      <c r="BD437">
        <v>5.96E-2</v>
      </c>
      <c r="BE437" s="67">
        <v>9950.7199999999993</v>
      </c>
      <c r="BF437" s="67">
        <v>4052.84</v>
      </c>
      <c r="BG437">
        <v>1.2423999999999999</v>
      </c>
      <c r="BH437">
        <v>0.53610000000000002</v>
      </c>
      <c r="BI437">
        <v>0.20979999999999999</v>
      </c>
      <c r="BJ437">
        <v>0.2016</v>
      </c>
      <c r="BK437">
        <v>3.5999999999999997E-2</v>
      </c>
      <c r="BL437">
        <v>1.6400000000000001E-2</v>
      </c>
    </row>
    <row r="438" spans="1:64" x14ac:dyDescent="0.25">
      <c r="A438" t="s">
        <v>453</v>
      </c>
      <c r="B438">
        <v>44644</v>
      </c>
      <c r="C438">
        <v>53</v>
      </c>
      <c r="D438">
        <v>70.040000000000006</v>
      </c>
      <c r="E438" s="67">
        <v>3712.36</v>
      </c>
      <c r="F438" s="67">
        <v>3400.95</v>
      </c>
      <c r="G438">
        <v>7.7999999999999996E-3</v>
      </c>
      <c r="H438">
        <v>1.1000000000000001E-3</v>
      </c>
      <c r="I438">
        <v>3.1E-2</v>
      </c>
      <c r="J438">
        <v>2.3E-3</v>
      </c>
      <c r="K438">
        <v>2.1100000000000001E-2</v>
      </c>
      <c r="L438">
        <v>0.8589</v>
      </c>
      <c r="M438">
        <v>7.7899999999999997E-2</v>
      </c>
      <c r="N438">
        <v>0.54220000000000002</v>
      </c>
      <c r="O438">
        <v>2.3E-3</v>
      </c>
      <c r="P438">
        <v>0.15609999999999999</v>
      </c>
      <c r="Q438" s="67">
        <v>53151.72</v>
      </c>
      <c r="R438">
        <v>0.27500000000000002</v>
      </c>
      <c r="S438">
        <v>0.2</v>
      </c>
      <c r="T438">
        <v>0.52500000000000002</v>
      </c>
      <c r="U438">
        <v>19.43</v>
      </c>
      <c r="V438">
        <v>23</v>
      </c>
      <c r="W438" s="67">
        <v>82757.7</v>
      </c>
      <c r="X438">
        <v>153.12</v>
      </c>
      <c r="Y438" s="67">
        <v>101570.12</v>
      </c>
      <c r="Z438">
        <v>0.72260000000000002</v>
      </c>
      <c r="AA438">
        <v>0.26190000000000002</v>
      </c>
      <c r="AB438">
        <v>1.55E-2</v>
      </c>
      <c r="AC438">
        <v>0.27739999999999998</v>
      </c>
      <c r="AD438">
        <v>101.57</v>
      </c>
      <c r="AE438" s="67">
        <v>3144.12</v>
      </c>
      <c r="AF438">
        <v>480.51</v>
      </c>
      <c r="AG438" s="67">
        <v>110145.4</v>
      </c>
      <c r="AH438">
        <v>207</v>
      </c>
      <c r="AI438" s="67">
        <v>27230</v>
      </c>
      <c r="AJ438" s="67">
        <v>42387.11</v>
      </c>
      <c r="AK438">
        <v>45.12</v>
      </c>
      <c r="AL438">
        <v>30.08</v>
      </c>
      <c r="AM438">
        <v>32.53</v>
      </c>
      <c r="AN438">
        <v>2.2999999999999998</v>
      </c>
      <c r="AO438" s="67">
        <v>1485.77</v>
      </c>
      <c r="AP438">
        <v>1.6557999999999999</v>
      </c>
      <c r="AQ438" s="67">
        <v>1483.99</v>
      </c>
      <c r="AR438" s="67">
        <v>1859.39</v>
      </c>
      <c r="AS438" s="67">
        <v>6530.95</v>
      </c>
      <c r="AT438">
        <v>306.87</v>
      </c>
      <c r="AU438">
        <v>127.8</v>
      </c>
      <c r="AV438" s="67">
        <v>10309</v>
      </c>
      <c r="AW438" s="67">
        <v>4463.01</v>
      </c>
      <c r="AX438">
        <v>0.4461</v>
      </c>
      <c r="AY438" s="67">
        <v>4080.67</v>
      </c>
      <c r="AZ438">
        <v>0.4078</v>
      </c>
      <c r="BA438">
        <v>563.80999999999995</v>
      </c>
      <c r="BB438">
        <v>5.6399999999999999E-2</v>
      </c>
      <c r="BC438">
        <v>897.9</v>
      </c>
      <c r="BD438">
        <v>8.9700000000000002E-2</v>
      </c>
      <c r="BE438" s="67">
        <v>10005.39</v>
      </c>
      <c r="BF438" s="67">
        <v>2744.35</v>
      </c>
      <c r="BG438">
        <v>0.81299999999999994</v>
      </c>
      <c r="BH438">
        <v>0.52180000000000004</v>
      </c>
      <c r="BI438">
        <v>0.22289999999999999</v>
      </c>
      <c r="BJ438">
        <v>0.22109999999999999</v>
      </c>
      <c r="BK438">
        <v>2.7400000000000001E-2</v>
      </c>
      <c r="BL438">
        <v>6.7999999999999996E-3</v>
      </c>
    </row>
    <row r="439" spans="1:64" x14ac:dyDescent="0.25">
      <c r="A439" t="s">
        <v>454</v>
      </c>
      <c r="B439">
        <v>49932</v>
      </c>
      <c r="C439">
        <v>29</v>
      </c>
      <c r="D439">
        <v>214.88</v>
      </c>
      <c r="E439" s="67">
        <v>6231.59</v>
      </c>
      <c r="F439" s="67">
        <v>5920.42</v>
      </c>
      <c r="G439">
        <v>7.7999999999999996E-3</v>
      </c>
      <c r="H439">
        <v>1.2999999999999999E-3</v>
      </c>
      <c r="I439">
        <v>0.13339999999999999</v>
      </c>
      <c r="J439">
        <v>1.8E-3</v>
      </c>
      <c r="K439">
        <v>3.2000000000000001E-2</v>
      </c>
      <c r="L439">
        <v>0.74770000000000003</v>
      </c>
      <c r="M439">
        <v>7.5999999999999998E-2</v>
      </c>
      <c r="N439">
        <v>0.43059999999999998</v>
      </c>
      <c r="O439">
        <v>8.0999999999999996E-3</v>
      </c>
      <c r="P439">
        <v>0.1368</v>
      </c>
      <c r="Q439" s="67">
        <v>50014.34</v>
      </c>
      <c r="R439">
        <v>0.1948</v>
      </c>
      <c r="S439">
        <v>0.1777</v>
      </c>
      <c r="T439">
        <v>0.62749999999999995</v>
      </c>
      <c r="U439">
        <v>20.53</v>
      </c>
      <c r="V439">
        <v>32</v>
      </c>
      <c r="W439" s="67">
        <v>72736.31</v>
      </c>
      <c r="X439">
        <v>194.61</v>
      </c>
      <c r="Y439" s="67">
        <v>144093.21</v>
      </c>
      <c r="Z439">
        <v>0.80689999999999995</v>
      </c>
      <c r="AA439">
        <v>0.16420000000000001</v>
      </c>
      <c r="AB439">
        <v>2.9000000000000001E-2</v>
      </c>
      <c r="AC439">
        <v>0.19309999999999999</v>
      </c>
      <c r="AD439">
        <v>144.09</v>
      </c>
      <c r="AE439" s="67">
        <v>4919.53</v>
      </c>
      <c r="AF439">
        <v>739.2</v>
      </c>
      <c r="AG439" s="67">
        <v>156612.72</v>
      </c>
      <c r="AH439">
        <v>439</v>
      </c>
      <c r="AI439" s="67">
        <v>32795</v>
      </c>
      <c r="AJ439" s="67">
        <v>55360.93</v>
      </c>
      <c r="AK439">
        <v>59.5</v>
      </c>
      <c r="AL439">
        <v>32.03</v>
      </c>
      <c r="AM439">
        <v>40.06</v>
      </c>
      <c r="AN439">
        <v>5.8</v>
      </c>
      <c r="AO439">
        <v>0</v>
      </c>
      <c r="AP439">
        <v>0.77800000000000002</v>
      </c>
      <c r="AQ439">
        <v>972.25</v>
      </c>
      <c r="AR439" s="67">
        <v>1717.2</v>
      </c>
      <c r="AS439" s="67">
        <v>4587.5</v>
      </c>
      <c r="AT439">
        <v>373.04</v>
      </c>
      <c r="AU439">
        <v>282.57</v>
      </c>
      <c r="AV439" s="67">
        <v>7932.56</v>
      </c>
      <c r="AW439" s="67">
        <v>3272.05</v>
      </c>
      <c r="AX439">
        <v>0.38700000000000001</v>
      </c>
      <c r="AY439" s="67">
        <v>3899.95</v>
      </c>
      <c r="AZ439">
        <v>0.4612</v>
      </c>
      <c r="BA439">
        <v>550.36</v>
      </c>
      <c r="BB439">
        <v>6.5100000000000005E-2</v>
      </c>
      <c r="BC439">
        <v>733.37</v>
      </c>
      <c r="BD439">
        <v>8.6699999999999999E-2</v>
      </c>
      <c r="BE439" s="67">
        <v>8455.7199999999993</v>
      </c>
      <c r="BF439" s="67">
        <v>2383.13</v>
      </c>
      <c r="BG439">
        <v>0.40739999999999998</v>
      </c>
      <c r="BH439">
        <v>0.55349999999999999</v>
      </c>
      <c r="BI439">
        <v>0.2238</v>
      </c>
      <c r="BJ439">
        <v>0.16800000000000001</v>
      </c>
      <c r="BK439">
        <v>3.8100000000000002E-2</v>
      </c>
      <c r="BL439">
        <v>1.66E-2</v>
      </c>
    </row>
    <row r="440" spans="1:64" x14ac:dyDescent="0.25">
      <c r="A440" t="s">
        <v>455</v>
      </c>
      <c r="B440">
        <v>48421</v>
      </c>
      <c r="C440">
        <v>35</v>
      </c>
      <c r="D440">
        <v>33.36</v>
      </c>
      <c r="E440" s="67">
        <v>1167.5999999999999</v>
      </c>
      <c r="F440" s="67">
        <v>1313.9</v>
      </c>
      <c r="G440">
        <v>1.17E-2</v>
      </c>
      <c r="H440">
        <v>0</v>
      </c>
      <c r="I440">
        <v>6.4000000000000003E-3</v>
      </c>
      <c r="J440">
        <v>2.3E-3</v>
      </c>
      <c r="K440">
        <v>2.58E-2</v>
      </c>
      <c r="L440">
        <v>0.92920000000000003</v>
      </c>
      <c r="M440">
        <v>2.47E-2</v>
      </c>
      <c r="N440">
        <v>0.2747</v>
      </c>
      <c r="O440">
        <v>1.0800000000000001E-2</v>
      </c>
      <c r="P440">
        <v>8.3000000000000004E-2</v>
      </c>
      <c r="Q440" s="67">
        <v>50066.84</v>
      </c>
      <c r="R440">
        <v>0.20649999999999999</v>
      </c>
      <c r="S440">
        <v>0.26090000000000002</v>
      </c>
      <c r="T440">
        <v>0.53259999999999996</v>
      </c>
      <c r="U440">
        <v>18.309999999999999</v>
      </c>
      <c r="V440">
        <v>15.3</v>
      </c>
      <c r="W440" s="67">
        <v>46165.82</v>
      </c>
      <c r="X440">
        <v>75.069999999999993</v>
      </c>
      <c r="Y440" s="67">
        <v>161470.5</v>
      </c>
      <c r="Z440">
        <v>0.82120000000000004</v>
      </c>
      <c r="AA440">
        <v>0.123</v>
      </c>
      <c r="AB440">
        <v>5.5899999999999998E-2</v>
      </c>
      <c r="AC440">
        <v>0.17879999999999999</v>
      </c>
      <c r="AD440">
        <v>161.47</v>
      </c>
      <c r="AE440" s="67">
        <v>4343.3999999999996</v>
      </c>
      <c r="AF440">
        <v>513.41</v>
      </c>
      <c r="AG440" s="67">
        <v>142302.73000000001</v>
      </c>
      <c r="AH440">
        <v>384</v>
      </c>
      <c r="AI440" s="67">
        <v>34640</v>
      </c>
      <c r="AJ440" s="67">
        <v>62844.03</v>
      </c>
      <c r="AK440">
        <v>49.93</v>
      </c>
      <c r="AL440">
        <v>24.68</v>
      </c>
      <c r="AM440">
        <v>31.22</v>
      </c>
      <c r="AN440">
        <v>6</v>
      </c>
      <c r="AO440">
        <v>0</v>
      </c>
      <c r="AP440">
        <v>0.63380000000000003</v>
      </c>
      <c r="AQ440" s="67">
        <v>1152.07</v>
      </c>
      <c r="AR440" s="67">
        <v>1508.11</v>
      </c>
      <c r="AS440" s="67">
        <v>5141.4799999999996</v>
      </c>
      <c r="AT440">
        <v>305.94</v>
      </c>
      <c r="AU440">
        <v>223.22</v>
      </c>
      <c r="AV440" s="67">
        <v>8330.7999999999993</v>
      </c>
      <c r="AW440" s="67">
        <v>3371.56</v>
      </c>
      <c r="AX440">
        <v>0.37790000000000001</v>
      </c>
      <c r="AY440" s="67">
        <v>2901.67</v>
      </c>
      <c r="AZ440">
        <v>0.32519999999999999</v>
      </c>
      <c r="BA440" s="67">
        <v>2022.18</v>
      </c>
      <c r="BB440">
        <v>0.22670000000000001</v>
      </c>
      <c r="BC440">
        <v>626.51</v>
      </c>
      <c r="BD440">
        <v>7.0199999999999999E-2</v>
      </c>
      <c r="BE440" s="67">
        <v>8921.91</v>
      </c>
      <c r="BF440" s="67">
        <v>3311.29</v>
      </c>
      <c r="BG440">
        <v>0.48049999999999998</v>
      </c>
      <c r="BH440">
        <v>0.51719999999999999</v>
      </c>
      <c r="BI440">
        <v>0.1978</v>
      </c>
      <c r="BJ440">
        <v>0.24379999999999999</v>
      </c>
      <c r="BK440">
        <v>2.5999999999999999E-2</v>
      </c>
      <c r="BL440">
        <v>1.5100000000000001E-2</v>
      </c>
    </row>
    <row r="441" spans="1:64" x14ac:dyDescent="0.25">
      <c r="A441" t="s">
        <v>456</v>
      </c>
      <c r="B441">
        <v>49460</v>
      </c>
      <c r="C441">
        <v>66</v>
      </c>
      <c r="D441">
        <v>12.34</v>
      </c>
      <c r="E441">
        <v>814.75</v>
      </c>
      <c r="F441">
        <v>818.79</v>
      </c>
      <c r="G441">
        <v>1.1999999999999999E-3</v>
      </c>
      <c r="H441">
        <v>0</v>
      </c>
      <c r="I441">
        <v>1.29E-2</v>
      </c>
      <c r="J441">
        <v>1.1999999999999999E-3</v>
      </c>
      <c r="K441">
        <v>3.73E-2</v>
      </c>
      <c r="L441">
        <v>0.93279999999999996</v>
      </c>
      <c r="M441">
        <v>1.4500000000000001E-2</v>
      </c>
      <c r="N441">
        <v>0.56410000000000005</v>
      </c>
      <c r="O441">
        <v>1.06E-2</v>
      </c>
      <c r="P441">
        <v>0.12939999999999999</v>
      </c>
      <c r="Q441" s="67">
        <v>49007.75</v>
      </c>
      <c r="R441">
        <v>0.19400000000000001</v>
      </c>
      <c r="S441">
        <v>0.20899999999999999</v>
      </c>
      <c r="T441">
        <v>0.59699999999999998</v>
      </c>
      <c r="U441">
        <v>17.559999999999999</v>
      </c>
      <c r="V441">
        <v>8.3000000000000007</v>
      </c>
      <c r="W441" s="67">
        <v>58881.83</v>
      </c>
      <c r="X441">
        <v>94.1</v>
      </c>
      <c r="Y441" s="67">
        <v>87956.78</v>
      </c>
      <c r="Z441">
        <v>0.8982</v>
      </c>
      <c r="AA441">
        <v>5.6800000000000003E-2</v>
      </c>
      <c r="AB441">
        <v>4.4999999999999998E-2</v>
      </c>
      <c r="AC441">
        <v>0.1018</v>
      </c>
      <c r="AD441">
        <v>87.96</v>
      </c>
      <c r="AE441" s="67">
        <v>2420.19</v>
      </c>
      <c r="AF441">
        <v>349.22</v>
      </c>
      <c r="AG441" s="67">
        <v>85645.03</v>
      </c>
      <c r="AH441">
        <v>86</v>
      </c>
      <c r="AI441" s="67">
        <v>28335</v>
      </c>
      <c r="AJ441" s="67">
        <v>42537.91</v>
      </c>
      <c r="AK441">
        <v>34</v>
      </c>
      <c r="AL441">
        <v>27.02</v>
      </c>
      <c r="AM441">
        <v>30.15</v>
      </c>
      <c r="AN441">
        <v>4.4000000000000004</v>
      </c>
      <c r="AO441" s="67">
        <v>1026.05</v>
      </c>
      <c r="AP441">
        <v>1.5303</v>
      </c>
      <c r="AQ441" s="67">
        <v>1304.1300000000001</v>
      </c>
      <c r="AR441" s="67">
        <v>2252.65</v>
      </c>
      <c r="AS441" s="67">
        <v>6098.88</v>
      </c>
      <c r="AT441">
        <v>559.72</v>
      </c>
      <c r="AU441">
        <v>475.56</v>
      </c>
      <c r="AV441" s="67">
        <v>10690.87</v>
      </c>
      <c r="AW441" s="67">
        <v>6026.71</v>
      </c>
      <c r="AX441">
        <v>0.55879999999999996</v>
      </c>
      <c r="AY441" s="67">
        <v>2731.12</v>
      </c>
      <c r="AZ441">
        <v>0.25319999999999998</v>
      </c>
      <c r="BA441" s="67">
        <v>1081.83</v>
      </c>
      <c r="BB441">
        <v>0.1003</v>
      </c>
      <c r="BC441">
        <v>945.83</v>
      </c>
      <c r="BD441">
        <v>8.77E-2</v>
      </c>
      <c r="BE441" s="67">
        <v>10785.48</v>
      </c>
      <c r="BF441" s="67">
        <v>5953.52</v>
      </c>
      <c r="BG441">
        <v>1.9068000000000001</v>
      </c>
      <c r="BH441">
        <v>0.5141</v>
      </c>
      <c r="BI441">
        <v>0.22420000000000001</v>
      </c>
      <c r="BJ441">
        <v>0.21820000000000001</v>
      </c>
      <c r="BK441">
        <v>2.7199999999999998E-2</v>
      </c>
      <c r="BL441">
        <v>1.6199999999999999E-2</v>
      </c>
    </row>
    <row r="442" spans="1:64" x14ac:dyDescent="0.25">
      <c r="A442" t="s">
        <v>457</v>
      </c>
      <c r="B442">
        <v>48348</v>
      </c>
      <c r="C442">
        <v>18</v>
      </c>
      <c r="D442">
        <v>118.82</v>
      </c>
      <c r="E442" s="67">
        <v>2138.71</v>
      </c>
      <c r="F442" s="67">
        <v>2104.7800000000002</v>
      </c>
      <c r="G442">
        <v>1.34E-2</v>
      </c>
      <c r="H442">
        <v>0</v>
      </c>
      <c r="I442">
        <v>5.0000000000000001E-3</v>
      </c>
      <c r="J442">
        <v>1.9E-3</v>
      </c>
      <c r="K442">
        <v>2.1100000000000001E-2</v>
      </c>
      <c r="L442">
        <v>0.94120000000000004</v>
      </c>
      <c r="M442">
        <v>1.7500000000000002E-2</v>
      </c>
      <c r="N442">
        <v>0.15060000000000001</v>
      </c>
      <c r="O442">
        <v>6.1999999999999998E-3</v>
      </c>
      <c r="P442">
        <v>9.3100000000000002E-2</v>
      </c>
      <c r="Q442" s="67">
        <v>54387.89</v>
      </c>
      <c r="R442">
        <v>0.25340000000000001</v>
      </c>
      <c r="S442">
        <v>0.1575</v>
      </c>
      <c r="T442">
        <v>0.58899999999999997</v>
      </c>
      <c r="U442">
        <v>21.02</v>
      </c>
      <c r="V442">
        <v>16.649999999999999</v>
      </c>
      <c r="W442" s="67">
        <v>70579.63</v>
      </c>
      <c r="X442">
        <v>126.68</v>
      </c>
      <c r="Y442" s="67">
        <v>174900.87</v>
      </c>
      <c r="Z442">
        <v>0.81220000000000003</v>
      </c>
      <c r="AA442">
        <v>0.1537</v>
      </c>
      <c r="AB442">
        <v>3.4099999999999998E-2</v>
      </c>
      <c r="AC442">
        <v>0.18779999999999999</v>
      </c>
      <c r="AD442">
        <v>174.9</v>
      </c>
      <c r="AE442" s="67">
        <v>7331.97</v>
      </c>
      <c r="AF442">
        <v>965.91</v>
      </c>
      <c r="AG442" s="67">
        <v>180647.37</v>
      </c>
      <c r="AH442">
        <v>490</v>
      </c>
      <c r="AI442" s="67">
        <v>40783</v>
      </c>
      <c r="AJ442" s="67">
        <v>72907.86</v>
      </c>
      <c r="AK442">
        <v>53.5</v>
      </c>
      <c r="AL442">
        <v>41.54</v>
      </c>
      <c r="AM442">
        <v>41.38</v>
      </c>
      <c r="AN442">
        <v>4.5999999999999996</v>
      </c>
      <c r="AO442">
        <v>0</v>
      </c>
      <c r="AP442">
        <v>0.79010000000000002</v>
      </c>
      <c r="AQ442" s="67">
        <v>1282.17</v>
      </c>
      <c r="AR442" s="67">
        <v>1828.24</v>
      </c>
      <c r="AS442" s="67">
        <v>6062.17</v>
      </c>
      <c r="AT442">
        <v>463.19</v>
      </c>
      <c r="AU442">
        <v>156</v>
      </c>
      <c r="AV442" s="67">
        <v>9791.75</v>
      </c>
      <c r="AW442" s="67">
        <v>3364.04</v>
      </c>
      <c r="AX442">
        <v>0.35670000000000002</v>
      </c>
      <c r="AY442" s="67">
        <v>5259.43</v>
      </c>
      <c r="AZ442">
        <v>0.55769999999999997</v>
      </c>
      <c r="BA442">
        <v>416.86</v>
      </c>
      <c r="BB442">
        <v>4.4200000000000003E-2</v>
      </c>
      <c r="BC442">
        <v>390.17</v>
      </c>
      <c r="BD442">
        <v>4.1399999999999999E-2</v>
      </c>
      <c r="BE442" s="67">
        <v>9430.49</v>
      </c>
      <c r="BF442" s="67">
        <v>1809.22</v>
      </c>
      <c r="BG442">
        <v>0.2046</v>
      </c>
      <c r="BH442">
        <v>0.56869999999999998</v>
      </c>
      <c r="BI442">
        <v>0.214</v>
      </c>
      <c r="BJ442">
        <v>9.5500000000000002E-2</v>
      </c>
      <c r="BK442">
        <v>5.1900000000000002E-2</v>
      </c>
      <c r="BL442">
        <v>6.9900000000000004E-2</v>
      </c>
    </row>
    <row r="443" spans="1:64" x14ac:dyDescent="0.25">
      <c r="A443" t="s">
        <v>458</v>
      </c>
      <c r="B443">
        <v>44651</v>
      </c>
      <c r="C443">
        <v>48</v>
      </c>
      <c r="D443">
        <v>37.950000000000003</v>
      </c>
      <c r="E443" s="67">
        <v>1821.37</v>
      </c>
      <c r="F443" s="67">
        <v>1705.42</v>
      </c>
      <c r="G443">
        <v>2.2000000000000001E-3</v>
      </c>
      <c r="H443">
        <v>5.9999999999999995E-4</v>
      </c>
      <c r="I443">
        <v>2.07E-2</v>
      </c>
      <c r="J443">
        <v>1.6999999999999999E-3</v>
      </c>
      <c r="K443">
        <v>9.1300000000000006E-2</v>
      </c>
      <c r="L443">
        <v>0.81899999999999995</v>
      </c>
      <c r="M443">
        <v>6.4600000000000005E-2</v>
      </c>
      <c r="N443">
        <v>0.46479999999999999</v>
      </c>
      <c r="O443">
        <v>1.1000000000000001E-3</v>
      </c>
      <c r="P443">
        <v>0.19819999999999999</v>
      </c>
      <c r="Q443" s="67">
        <v>56639.78</v>
      </c>
      <c r="R443">
        <v>0.68179999999999996</v>
      </c>
      <c r="S443">
        <v>0.1439</v>
      </c>
      <c r="T443">
        <v>0.17419999999999999</v>
      </c>
      <c r="U443">
        <v>14.93</v>
      </c>
      <c r="V443">
        <v>12.1</v>
      </c>
      <c r="W443" s="67">
        <v>84351.4</v>
      </c>
      <c r="X443">
        <v>142.5</v>
      </c>
      <c r="Y443" s="67">
        <v>323229.26</v>
      </c>
      <c r="Z443">
        <v>0.80720000000000003</v>
      </c>
      <c r="AA443">
        <v>0.15859999999999999</v>
      </c>
      <c r="AB443">
        <v>3.4200000000000001E-2</v>
      </c>
      <c r="AC443">
        <v>0.1928</v>
      </c>
      <c r="AD443">
        <v>323.23</v>
      </c>
      <c r="AE443" s="67">
        <v>8916.19</v>
      </c>
      <c r="AF443">
        <v>999.78</v>
      </c>
      <c r="AG443" s="67">
        <v>351044.89</v>
      </c>
      <c r="AH443">
        <v>600</v>
      </c>
      <c r="AI443" s="67">
        <v>29077</v>
      </c>
      <c r="AJ443" s="67">
        <v>52299.15</v>
      </c>
      <c r="AK443">
        <v>59.94</v>
      </c>
      <c r="AL443">
        <v>26.16</v>
      </c>
      <c r="AM443">
        <v>27.85</v>
      </c>
      <c r="AN443">
        <v>2.8</v>
      </c>
      <c r="AO443">
        <v>0</v>
      </c>
      <c r="AP443">
        <v>1.8058000000000001</v>
      </c>
      <c r="AQ443" s="67">
        <v>1512.09</v>
      </c>
      <c r="AR443" s="67">
        <v>2425.67</v>
      </c>
      <c r="AS443" s="67">
        <v>7107.86</v>
      </c>
      <c r="AT443" s="67">
        <v>1111.68</v>
      </c>
      <c r="AU443">
        <v>293.08999999999997</v>
      </c>
      <c r="AV443" s="67">
        <v>12450.38</v>
      </c>
      <c r="AW443" s="67">
        <v>3123.32</v>
      </c>
      <c r="AX443">
        <v>0.26419999999999999</v>
      </c>
      <c r="AY443" s="67">
        <v>7216.65</v>
      </c>
      <c r="AZ443">
        <v>0.61040000000000005</v>
      </c>
      <c r="BA443">
        <v>588.80999999999995</v>
      </c>
      <c r="BB443">
        <v>4.9799999999999997E-2</v>
      </c>
      <c r="BC443">
        <v>894.7</v>
      </c>
      <c r="BD443">
        <v>7.5700000000000003E-2</v>
      </c>
      <c r="BE443" s="67">
        <v>11823.48</v>
      </c>
      <c r="BF443" s="67">
        <v>1316.51</v>
      </c>
      <c r="BG443">
        <v>0.2329</v>
      </c>
      <c r="BH443">
        <v>0.57240000000000002</v>
      </c>
      <c r="BI443">
        <v>0.18540000000000001</v>
      </c>
      <c r="BJ443">
        <v>0.19059999999999999</v>
      </c>
      <c r="BK443">
        <v>3.1099999999999999E-2</v>
      </c>
      <c r="BL443">
        <v>2.0400000000000001E-2</v>
      </c>
    </row>
    <row r="444" spans="1:64" x14ac:dyDescent="0.25">
      <c r="A444" t="s">
        <v>459</v>
      </c>
      <c r="B444">
        <v>44669</v>
      </c>
      <c r="C444">
        <v>16</v>
      </c>
      <c r="D444">
        <v>182.14</v>
      </c>
      <c r="E444" s="67">
        <v>2914.22</v>
      </c>
      <c r="F444" s="67">
        <v>1776.79</v>
      </c>
      <c r="G444">
        <v>2.7000000000000001E-3</v>
      </c>
      <c r="H444">
        <v>6.9999999999999999E-4</v>
      </c>
      <c r="I444">
        <v>6.6100000000000006E-2</v>
      </c>
      <c r="J444">
        <v>1.6000000000000001E-3</v>
      </c>
      <c r="K444">
        <v>3.5700000000000003E-2</v>
      </c>
      <c r="L444">
        <v>0.80059999999999998</v>
      </c>
      <c r="M444">
        <v>9.2700000000000005E-2</v>
      </c>
      <c r="N444">
        <v>0.96850000000000003</v>
      </c>
      <c r="O444">
        <v>5.0000000000000001E-4</v>
      </c>
      <c r="P444">
        <v>0.26579999999999998</v>
      </c>
      <c r="Q444" s="67">
        <v>52778.77</v>
      </c>
      <c r="R444">
        <v>0.1348</v>
      </c>
      <c r="S444">
        <v>0.20569999999999999</v>
      </c>
      <c r="T444">
        <v>0.65959999999999996</v>
      </c>
      <c r="U444">
        <v>16.43</v>
      </c>
      <c r="V444">
        <v>13.12</v>
      </c>
      <c r="W444" s="67">
        <v>73827.710000000006</v>
      </c>
      <c r="X444">
        <v>216.76</v>
      </c>
      <c r="Y444" s="67">
        <v>80586.16</v>
      </c>
      <c r="Z444">
        <v>0.65790000000000004</v>
      </c>
      <c r="AA444">
        <v>0.27089999999999997</v>
      </c>
      <c r="AB444">
        <v>7.1199999999999999E-2</v>
      </c>
      <c r="AC444">
        <v>0.34210000000000002</v>
      </c>
      <c r="AD444">
        <v>80.59</v>
      </c>
      <c r="AE444" s="67">
        <v>1870.3</v>
      </c>
      <c r="AF444">
        <v>277.33999999999997</v>
      </c>
      <c r="AG444" s="67">
        <v>72932.56</v>
      </c>
      <c r="AH444">
        <v>50</v>
      </c>
      <c r="AI444" s="67">
        <v>23064</v>
      </c>
      <c r="AJ444" s="67">
        <v>43318.96</v>
      </c>
      <c r="AK444">
        <v>36.9</v>
      </c>
      <c r="AL444">
        <v>22</v>
      </c>
      <c r="AM444">
        <v>22.55</v>
      </c>
      <c r="AN444">
        <v>3.66</v>
      </c>
      <c r="AO444">
        <v>0</v>
      </c>
      <c r="AP444">
        <v>0.64</v>
      </c>
      <c r="AQ444" s="67">
        <v>1723.21</v>
      </c>
      <c r="AR444" s="67">
        <v>2355.11</v>
      </c>
      <c r="AS444" s="67">
        <v>7881.68</v>
      </c>
      <c r="AT444">
        <v>654.85</v>
      </c>
      <c r="AU444">
        <v>388.49</v>
      </c>
      <c r="AV444" s="67">
        <v>13003.33</v>
      </c>
      <c r="AW444" s="67">
        <v>9345.8700000000008</v>
      </c>
      <c r="AX444">
        <v>0.69089999999999996</v>
      </c>
      <c r="AY444" s="67">
        <v>2023.55</v>
      </c>
      <c r="AZ444">
        <v>0.14960000000000001</v>
      </c>
      <c r="BA444">
        <v>507.33</v>
      </c>
      <c r="BB444">
        <v>3.7499999999999999E-2</v>
      </c>
      <c r="BC444" s="67">
        <v>1649.81</v>
      </c>
      <c r="BD444">
        <v>0.122</v>
      </c>
      <c r="BE444" s="67">
        <v>13526.57</v>
      </c>
      <c r="BF444" s="67">
        <v>4261.95</v>
      </c>
      <c r="BG444">
        <v>1.538</v>
      </c>
      <c r="BH444">
        <v>0.39939999999999998</v>
      </c>
      <c r="BI444">
        <v>0.21079999999999999</v>
      </c>
      <c r="BJ444">
        <v>0.36559999999999998</v>
      </c>
      <c r="BK444">
        <v>1.5299999999999999E-2</v>
      </c>
      <c r="BL444">
        <v>8.8000000000000005E-3</v>
      </c>
    </row>
    <row r="445" spans="1:64" x14ac:dyDescent="0.25">
      <c r="A445" t="s">
        <v>460</v>
      </c>
      <c r="B445">
        <v>49288</v>
      </c>
      <c r="C445">
        <v>82</v>
      </c>
      <c r="D445">
        <v>17.75</v>
      </c>
      <c r="E445" s="67">
        <v>1455.5</v>
      </c>
      <c r="F445" s="67">
        <v>1315.99</v>
      </c>
      <c r="G445">
        <v>6.9999999999999999E-4</v>
      </c>
      <c r="H445">
        <v>0</v>
      </c>
      <c r="I445">
        <v>2.2000000000000001E-3</v>
      </c>
      <c r="J445">
        <v>0</v>
      </c>
      <c r="K445">
        <v>2E-3</v>
      </c>
      <c r="L445">
        <v>0.98980000000000001</v>
      </c>
      <c r="M445">
        <v>5.3E-3</v>
      </c>
      <c r="N445">
        <v>0.47949999999999998</v>
      </c>
      <c r="O445">
        <v>6.9999999999999999E-4</v>
      </c>
      <c r="P445">
        <v>0.1429</v>
      </c>
      <c r="Q445" s="67">
        <v>45470.95</v>
      </c>
      <c r="R445">
        <v>0.22220000000000001</v>
      </c>
      <c r="S445">
        <v>0.22220000000000001</v>
      </c>
      <c r="T445">
        <v>0.55559999999999998</v>
      </c>
      <c r="U445">
        <v>20.57</v>
      </c>
      <c r="V445">
        <v>11</v>
      </c>
      <c r="W445" s="67">
        <v>71590.27</v>
      </c>
      <c r="X445">
        <v>129.1</v>
      </c>
      <c r="Y445" s="67">
        <v>108207.28</v>
      </c>
      <c r="Z445">
        <v>0.9274</v>
      </c>
      <c r="AA445">
        <v>3.6400000000000002E-2</v>
      </c>
      <c r="AB445">
        <v>3.6200000000000003E-2</v>
      </c>
      <c r="AC445">
        <v>7.2599999999999998E-2</v>
      </c>
      <c r="AD445">
        <v>108.21</v>
      </c>
      <c r="AE445" s="67">
        <v>2429.63</v>
      </c>
      <c r="AF445">
        <v>370.43</v>
      </c>
      <c r="AG445" s="67">
        <v>113187.28</v>
      </c>
      <c r="AH445">
        <v>224</v>
      </c>
      <c r="AI445" s="67">
        <v>33257</v>
      </c>
      <c r="AJ445" s="67">
        <v>44606.82</v>
      </c>
      <c r="AK445">
        <v>22.58</v>
      </c>
      <c r="AL445">
        <v>22.45</v>
      </c>
      <c r="AM445">
        <v>22.52</v>
      </c>
      <c r="AN445">
        <v>5.5</v>
      </c>
      <c r="AO445" s="67">
        <v>1937.11</v>
      </c>
      <c r="AP445">
        <v>1.704</v>
      </c>
      <c r="AQ445" s="67">
        <v>1593.65</v>
      </c>
      <c r="AR445" s="67">
        <v>2726.91</v>
      </c>
      <c r="AS445" s="67">
        <v>4856.37</v>
      </c>
      <c r="AT445">
        <v>609.17999999999995</v>
      </c>
      <c r="AU445">
        <v>172.86</v>
      </c>
      <c r="AV445" s="67">
        <v>9958.9500000000007</v>
      </c>
      <c r="AW445" s="67">
        <v>5426.58</v>
      </c>
      <c r="AX445">
        <v>0.50329999999999997</v>
      </c>
      <c r="AY445" s="67">
        <v>4017.66</v>
      </c>
      <c r="AZ445">
        <v>0.37259999999999999</v>
      </c>
      <c r="BA445">
        <v>631.37</v>
      </c>
      <c r="BB445">
        <v>5.8599999999999999E-2</v>
      </c>
      <c r="BC445">
        <v>707.46</v>
      </c>
      <c r="BD445">
        <v>6.5600000000000006E-2</v>
      </c>
      <c r="BE445" s="67">
        <v>10783.07</v>
      </c>
      <c r="BF445" s="67">
        <v>4702.2299999999996</v>
      </c>
      <c r="BG445">
        <v>1.6614</v>
      </c>
      <c r="BH445">
        <v>0.54720000000000002</v>
      </c>
      <c r="BI445">
        <v>0.22259999999999999</v>
      </c>
      <c r="BJ445">
        <v>0.14879999999999999</v>
      </c>
      <c r="BK445">
        <v>5.96E-2</v>
      </c>
      <c r="BL445">
        <v>2.18E-2</v>
      </c>
    </row>
    <row r="446" spans="1:64" x14ac:dyDescent="0.25">
      <c r="A446" t="s">
        <v>461</v>
      </c>
      <c r="B446">
        <v>44677</v>
      </c>
      <c r="C446">
        <v>29</v>
      </c>
      <c r="D446">
        <v>185.78</v>
      </c>
      <c r="E446" s="67">
        <v>5387.71</v>
      </c>
      <c r="F446" s="67">
        <v>5111.1499999999996</v>
      </c>
      <c r="G446">
        <v>2.7900000000000001E-2</v>
      </c>
      <c r="H446">
        <v>8.2000000000000007E-3</v>
      </c>
      <c r="I446">
        <v>0.4269</v>
      </c>
      <c r="J446">
        <v>2.0999999999999999E-3</v>
      </c>
      <c r="K446">
        <v>0.1759</v>
      </c>
      <c r="L446">
        <v>0.2984</v>
      </c>
      <c r="M446">
        <v>6.0600000000000001E-2</v>
      </c>
      <c r="N446">
        <v>0.64290000000000003</v>
      </c>
      <c r="O446">
        <v>0.16589999999999999</v>
      </c>
      <c r="P446">
        <v>0.152</v>
      </c>
      <c r="Q446" s="67">
        <v>64750.81</v>
      </c>
      <c r="R446">
        <v>0.31940000000000002</v>
      </c>
      <c r="S446">
        <v>0.16950000000000001</v>
      </c>
      <c r="T446">
        <v>0.5111</v>
      </c>
      <c r="U446">
        <v>13.49</v>
      </c>
      <c r="V446">
        <v>55</v>
      </c>
      <c r="W446" s="67">
        <v>77728.75</v>
      </c>
      <c r="X446">
        <v>96.13</v>
      </c>
      <c r="Y446" s="67">
        <v>277303.48</v>
      </c>
      <c r="Z446">
        <v>0.4531</v>
      </c>
      <c r="AA446">
        <v>0.49419999999999997</v>
      </c>
      <c r="AB446">
        <v>5.2699999999999997E-2</v>
      </c>
      <c r="AC446">
        <v>0.54690000000000005</v>
      </c>
      <c r="AD446">
        <v>277.3</v>
      </c>
      <c r="AE446" s="67">
        <v>10293.799999999999</v>
      </c>
      <c r="AF446">
        <v>719.5</v>
      </c>
      <c r="AG446" s="67">
        <v>304514.94</v>
      </c>
      <c r="AH446">
        <v>596</v>
      </c>
      <c r="AI446" s="67">
        <v>33894</v>
      </c>
      <c r="AJ446" s="67">
        <v>63228.45</v>
      </c>
      <c r="AK446">
        <v>55.39</v>
      </c>
      <c r="AL446">
        <v>31.19</v>
      </c>
      <c r="AM446">
        <v>40.61</v>
      </c>
      <c r="AN446">
        <v>4.63</v>
      </c>
      <c r="AO446">
        <v>0</v>
      </c>
      <c r="AP446">
        <v>0.68400000000000005</v>
      </c>
      <c r="AQ446" s="67">
        <v>1716.48</v>
      </c>
      <c r="AR446" s="67">
        <v>2816.33</v>
      </c>
      <c r="AS446" s="67">
        <v>7897.84</v>
      </c>
      <c r="AT446">
        <v>773.86</v>
      </c>
      <c r="AU446">
        <v>570.25</v>
      </c>
      <c r="AV446" s="67">
        <v>13774.77</v>
      </c>
      <c r="AW446" s="67">
        <v>3985.07</v>
      </c>
      <c r="AX446">
        <v>0.29380000000000001</v>
      </c>
      <c r="AY446" s="67">
        <v>7822.86</v>
      </c>
      <c r="AZ446">
        <v>0.57679999999999998</v>
      </c>
      <c r="BA446">
        <v>746.45</v>
      </c>
      <c r="BB446">
        <v>5.5E-2</v>
      </c>
      <c r="BC446" s="67">
        <v>1007.28</v>
      </c>
      <c r="BD446">
        <v>7.4300000000000005E-2</v>
      </c>
      <c r="BE446" s="67">
        <v>13561.66</v>
      </c>
      <c r="BF446">
        <v>540.37</v>
      </c>
      <c r="BG446">
        <v>7.0800000000000002E-2</v>
      </c>
      <c r="BH446">
        <v>0.60499999999999998</v>
      </c>
      <c r="BI446">
        <v>0.22359999999999999</v>
      </c>
      <c r="BJ446">
        <v>0.12180000000000001</v>
      </c>
      <c r="BK446">
        <v>3.2099999999999997E-2</v>
      </c>
      <c r="BL446">
        <v>1.7500000000000002E-2</v>
      </c>
    </row>
    <row r="447" spans="1:64" x14ac:dyDescent="0.25">
      <c r="A447" t="s">
        <v>462</v>
      </c>
      <c r="B447">
        <v>45880</v>
      </c>
      <c r="C447">
        <v>177</v>
      </c>
      <c r="D447">
        <v>7.75</v>
      </c>
      <c r="E447" s="67">
        <v>1372.12</v>
      </c>
      <c r="F447" s="67">
        <v>1301.46</v>
      </c>
      <c r="G447">
        <v>4.7000000000000002E-3</v>
      </c>
      <c r="H447">
        <v>0</v>
      </c>
      <c r="I447">
        <v>3.8E-3</v>
      </c>
      <c r="J447">
        <v>1.5E-3</v>
      </c>
      <c r="K447">
        <v>1.17E-2</v>
      </c>
      <c r="L447">
        <v>0.94989999999999997</v>
      </c>
      <c r="M447">
        <v>2.8299999999999999E-2</v>
      </c>
      <c r="N447">
        <v>0.6341</v>
      </c>
      <c r="O447">
        <v>8.0000000000000004E-4</v>
      </c>
      <c r="P447">
        <v>0.1668</v>
      </c>
      <c r="Q447" s="67">
        <v>50284.71</v>
      </c>
      <c r="R447">
        <v>0.16669999999999999</v>
      </c>
      <c r="S447">
        <v>0.28570000000000001</v>
      </c>
      <c r="T447">
        <v>0.54759999999999998</v>
      </c>
      <c r="U447">
        <v>17.84</v>
      </c>
      <c r="V447">
        <v>9.19</v>
      </c>
      <c r="W447" s="67">
        <v>59656.23</v>
      </c>
      <c r="X447">
        <v>142.55000000000001</v>
      </c>
      <c r="Y447" s="67">
        <v>114872.05</v>
      </c>
      <c r="Z447">
        <v>0.82420000000000004</v>
      </c>
      <c r="AA447">
        <v>0.1038</v>
      </c>
      <c r="AB447">
        <v>7.1999999999999995E-2</v>
      </c>
      <c r="AC447">
        <v>0.17580000000000001</v>
      </c>
      <c r="AD447">
        <v>114.87</v>
      </c>
      <c r="AE447" s="67">
        <v>3307.05</v>
      </c>
      <c r="AF447">
        <v>449.54</v>
      </c>
      <c r="AG447" s="67">
        <v>110671.39</v>
      </c>
      <c r="AH447">
        <v>212</v>
      </c>
      <c r="AI447" s="67">
        <v>27149</v>
      </c>
      <c r="AJ447" s="67">
        <v>41962.48</v>
      </c>
      <c r="AK447">
        <v>34.840000000000003</v>
      </c>
      <c r="AL447">
        <v>28.24</v>
      </c>
      <c r="AM447">
        <v>28.99</v>
      </c>
      <c r="AN447">
        <v>3.9</v>
      </c>
      <c r="AO447">
        <v>0</v>
      </c>
      <c r="AP447">
        <v>1.5651999999999999</v>
      </c>
      <c r="AQ447" s="67">
        <v>1355.48</v>
      </c>
      <c r="AR447" s="67">
        <v>2409.96</v>
      </c>
      <c r="AS447" s="67">
        <v>5443.19</v>
      </c>
      <c r="AT447">
        <v>535.67999999999995</v>
      </c>
      <c r="AU447">
        <v>69.45</v>
      </c>
      <c r="AV447" s="67">
        <v>9813.7900000000009</v>
      </c>
      <c r="AW447" s="67">
        <v>5624.88</v>
      </c>
      <c r="AX447">
        <v>0.58279999999999998</v>
      </c>
      <c r="AY447" s="67">
        <v>2691.85</v>
      </c>
      <c r="AZ447">
        <v>0.27889999999999998</v>
      </c>
      <c r="BA447">
        <v>638.58000000000004</v>
      </c>
      <c r="BB447">
        <v>6.6199999999999995E-2</v>
      </c>
      <c r="BC447">
        <v>695.51</v>
      </c>
      <c r="BD447">
        <v>7.2099999999999997E-2</v>
      </c>
      <c r="BE447" s="67">
        <v>9650.82</v>
      </c>
      <c r="BF447" s="67">
        <v>4732.34</v>
      </c>
      <c r="BG447">
        <v>1.9039999999999999</v>
      </c>
      <c r="BH447">
        <v>0.49509999999999998</v>
      </c>
      <c r="BI447">
        <v>0.254</v>
      </c>
      <c r="BJ447">
        <v>0.19439999999999999</v>
      </c>
      <c r="BK447">
        <v>3.6400000000000002E-2</v>
      </c>
      <c r="BL447">
        <v>2.01E-2</v>
      </c>
    </row>
    <row r="448" spans="1:64" x14ac:dyDescent="0.25">
      <c r="A448" t="s">
        <v>463</v>
      </c>
      <c r="B448">
        <v>44685</v>
      </c>
      <c r="C448">
        <v>26</v>
      </c>
      <c r="D448">
        <v>113.76</v>
      </c>
      <c r="E448" s="67">
        <v>2957.67</v>
      </c>
      <c r="F448" s="67">
        <v>2593.29</v>
      </c>
      <c r="G448">
        <v>2E-3</v>
      </c>
      <c r="H448">
        <v>4.0000000000000002E-4</v>
      </c>
      <c r="I448">
        <v>8.1100000000000005E-2</v>
      </c>
      <c r="J448">
        <v>2.0999999999999999E-3</v>
      </c>
      <c r="K448">
        <v>3.1699999999999999E-2</v>
      </c>
      <c r="L448">
        <v>0.79300000000000004</v>
      </c>
      <c r="M448">
        <v>8.9599999999999999E-2</v>
      </c>
      <c r="N448">
        <v>0.60450000000000004</v>
      </c>
      <c r="O448">
        <v>5.4000000000000003E-3</v>
      </c>
      <c r="P448">
        <v>0.1908</v>
      </c>
      <c r="Q448" s="67">
        <v>55924.14</v>
      </c>
      <c r="R448">
        <v>0.42459999999999998</v>
      </c>
      <c r="S448">
        <v>0.19550000000000001</v>
      </c>
      <c r="T448">
        <v>0.37990000000000002</v>
      </c>
      <c r="U448">
        <v>20.43</v>
      </c>
      <c r="V448">
        <v>16.850000000000001</v>
      </c>
      <c r="W448" s="67">
        <v>75554.240000000005</v>
      </c>
      <c r="X448">
        <v>171.6</v>
      </c>
      <c r="Y448" s="67">
        <v>102379.6</v>
      </c>
      <c r="Z448">
        <v>0.70660000000000001</v>
      </c>
      <c r="AA448">
        <v>0.25490000000000002</v>
      </c>
      <c r="AB448">
        <v>3.8600000000000002E-2</v>
      </c>
      <c r="AC448">
        <v>0.29339999999999999</v>
      </c>
      <c r="AD448">
        <v>102.38</v>
      </c>
      <c r="AE448" s="67">
        <v>3971.57</v>
      </c>
      <c r="AF448">
        <v>481.79</v>
      </c>
      <c r="AG448" s="67">
        <v>110476.88</v>
      </c>
      <c r="AH448">
        <v>211</v>
      </c>
      <c r="AI448" s="67">
        <v>28491</v>
      </c>
      <c r="AJ448" s="67">
        <v>39669.879999999997</v>
      </c>
      <c r="AK448">
        <v>65.040000000000006</v>
      </c>
      <c r="AL448">
        <v>36.82</v>
      </c>
      <c r="AM448">
        <v>40.29</v>
      </c>
      <c r="AN448">
        <v>4.5999999999999996</v>
      </c>
      <c r="AO448">
        <v>0</v>
      </c>
      <c r="AP448">
        <v>1.0743</v>
      </c>
      <c r="AQ448" s="67">
        <v>1377.2</v>
      </c>
      <c r="AR448" s="67">
        <v>2079.86</v>
      </c>
      <c r="AS448" s="67">
        <v>6344.27</v>
      </c>
      <c r="AT448">
        <v>614.26</v>
      </c>
      <c r="AU448">
        <v>386.16</v>
      </c>
      <c r="AV448" s="67">
        <v>10801.74</v>
      </c>
      <c r="AW448" s="67">
        <v>5180.88</v>
      </c>
      <c r="AX448">
        <v>0.53249999999999997</v>
      </c>
      <c r="AY448" s="67">
        <v>3214.63</v>
      </c>
      <c r="AZ448">
        <v>0.33040000000000003</v>
      </c>
      <c r="BA448">
        <v>531.73</v>
      </c>
      <c r="BB448">
        <v>5.4699999999999999E-2</v>
      </c>
      <c r="BC448">
        <v>802.44</v>
      </c>
      <c r="BD448">
        <v>8.2500000000000004E-2</v>
      </c>
      <c r="BE448" s="67">
        <v>9729.68</v>
      </c>
      <c r="BF448" s="67">
        <v>3828.81</v>
      </c>
      <c r="BG448">
        <v>1.3056000000000001</v>
      </c>
      <c r="BH448">
        <v>0.57399999999999995</v>
      </c>
      <c r="BI448">
        <v>0.22259999999999999</v>
      </c>
      <c r="BJ448">
        <v>0.15659999999999999</v>
      </c>
      <c r="BK448">
        <v>3.0499999999999999E-2</v>
      </c>
      <c r="BL448">
        <v>1.6199999999999999E-2</v>
      </c>
    </row>
    <row r="449" spans="1:64" x14ac:dyDescent="0.25">
      <c r="A449" t="s">
        <v>464</v>
      </c>
      <c r="B449">
        <v>44693</v>
      </c>
      <c r="C449">
        <v>3</v>
      </c>
      <c r="D449">
        <v>471.01</v>
      </c>
      <c r="E449" s="67">
        <v>1413.03</v>
      </c>
      <c r="F449" s="67">
        <v>1657.28</v>
      </c>
      <c r="G449">
        <v>1.8E-3</v>
      </c>
      <c r="H449">
        <v>1.1999999999999999E-3</v>
      </c>
      <c r="I449">
        <v>8.5999999999999993E-2</v>
      </c>
      <c r="J449">
        <v>5.9999999999999995E-4</v>
      </c>
      <c r="K449">
        <v>1.9E-2</v>
      </c>
      <c r="L449">
        <v>0.85799999999999998</v>
      </c>
      <c r="M449">
        <v>3.3399999999999999E-2</v>
      </c>
      <c r="N449">
        <v>0.56310000000000004</v>
      </c>
      <c r="O449">
        <v>6.8999999999999999E-3</v>
      </c>
      <c r="P449">
        <v>0.1726</v>
      </c>
      <c r="Q449" s="67">
        <v>54996.63</v>
      </c>
      <c r="R449">
        <v>0.47410000000000002</v>
      </c>
      <c r="S449">
        <v>0.11210000000000001</v>
      </c>
      <c r="T449">
        <v>0.4138</v>
      </c>
      <c r="U449">
        <v>16.32</v>
      </c>
      <c r="V449">
        <v>7</v>
      </c>
      <c r="W449" s="67">
        <v>98316.71</v>
      </c>
      <c r="X449">
        <v>193.74</v>
      </c>
      <c r="Y449" s="67">
        <v>129641.73</v>
      </c>
      <c r="Z449">
        <v>0.67430000000000001</v>
      </c>
      <c r="AA449">
        <v>0.27910000000000001</v>
      </c>
      <c r="AB449">
        <v>4.6699999999999998E-2</v>
      </c>
      <c r="AC449">
        <v>0.32569999999999999</v>
      </c>
      <c r="AD449">
        <v>129.63999999999999</v>
      </c>
      <c r="AE449" s="67">
        <v>6193.92</v>
      </c>
      <c r="AF449">
        <v>571.16999999999996</v>
      </c>
      <c r="AG449" s="67">
        <v>121254.49</v>
      </c>
      <c r="AH449">
        <v>280</v>
      </c>
      <c r="AI449" s="67">
        <v>29994</v>
      </c>
      <c r="AJ449" s="67">
        <v>43976.28</v>
      </c>
      <c r="AK449">
        <v>73.37</v>
      </c>
      <c r="AL449">
        <v>41.4</v>
      </c>
      <c r="AM449">
        <v>58.92</v>
      </c>
      <c r="AN449">
        <v>4.1900000000000004</v>
      </c>
      <c r="AO449">
        <v>0</v>
      </c>
      <c r="AP449">
        <v>1.0727</v>
      </c>
      <c r="AQ449" s="67">
        <v>1300.55</v>
      </c>
      <c r="AR449" s="67">
        <v>1233.75</v>
      </c>
      <c r="AS449" s="67">
        <v>6268.52</v>
      </c>
      <c r="AT449">
        <v>658.72</v>
      </c>
      <c r="AU449">
        <v>275.43</v>
      </c>
      <c r="AV449" s="67">
        <v>9737</v>
      </c>
      <c r="AW449" s="67">
        <v>3136.69</v>
      </c>
      <c r="AX449">
        <v>0.33889999999999998</v>
      </c>
      <c r="AY449" s="67">
        <v>4039.71</v>
      </c>
      <c r="AZ449">
        <v>0.43640000000000001</v>
      </c>
      <c r="BA449" s="67">
        <v>1301.3499999999999</v>
      </c>
      <c r="BB449">
        <v>0.1406</v>
      </c>
      <c r="BC449">
        <v>778.43</v>
      </c>
      <c r="BD449">
        <v>8.4099999999999994E-2</v>
      </c>
      <c r="BE449" s="67">
        <v>9256.18</v>
      </c>
      <c r="BF449" s="67">
        <v>3524.43</v>
      </c>
      <c r="BG449">
        <v>0.80989999999999995</v>
      </c>
      <c r="BH449">
        <v>0.52900000000000003</v>
      </c>
      <c r="BI449">
        <v>0.18540000000000001</v>
      </c>
      <c r="BJ449">
        <v>0.24329999999999999</v>
      </c>
      <c r="BK449">
        <v>2.3699999999999999E-2</v>
      </c>
      <c r="BL449">
        <v>1.8700000000000001E-2</v>
      </c>
    </row>
    <row r="450" spans="1:64" x14ac:dyDescent="0.25">
      <c r="A450" t="s">
        <v>465</v>
      </c>
      <c r="B450">
        <v>50054</v>
      </c>
      <c r="C450">
        <v>50</v>
      </c>
      <c r="D450">
        <v>53.21</v>
      </c>
      <c r="E450" s="67">
        <v>2660.65</v>
      </c>
      <c r="F450" s="67">
        <v>2507.33</v>
      </c>
      <c r="G450">
        <v>5.2900000000000003E-2</v>
      </c>
      <c r="H450">
        <v>0</v>
      </c>
      <c r="I450">
        <v>1.6400000000000001E-2</v>
      </c>
      <c r="J450">
        <v>0</v>
      </c>
      <c r="K450">
        <v>1.35E-2</v>
      </c>
      <c r="L450">
        <v>0.8891</v>
      </c>
      <c r="M450">
        <v>2.81E-2</v>
      </c>
      <c r="N450">
        <v>9.1300000000000006E-2</v>
      </c>
      <c r="O450">
        <v>1.0999999999999999E-2</v>
      </c>
      <c r="P450">
        <v>8.8200000000000001E-2</v>
      </c>
      <c r="Q450" s="67">
        <v>69404.509999999995</v>
      </c>
      <c r="R450">
        <v>9.7299999999999998E-2</v>
      </c>
      <c r="S450">
        <v>0.12970000000000001</v>
      </c>
      <c r="T450">
        <v>0.77300000000000002</v>
      </c>
      <c r="U450">
        <v>17.940000000000001</v>
      </c>
      <c r="V450">
        <v>20.9</v>
      </c>
      <c r="W450" s="67">
        <v>76037.75</v>
      </c>
      <c r="X450">
        <v>126.25</v>
      </c>
      <c r="Y450" s="67">
        <v>342174.56</v>
      </c>
      <c r="Z450">
        <v>0.83979999999999999</v>
      </c>
      <c r="AA450">
        <v>0.13719999999999999</v>
      </c>
      <c r="AB450">
        <v>2.3E-2</v>
      </c>
      <c r="AC450">
        <v>0.16020000000000001</v>
      </c>
      <c r="AD450">
        <v>342.17</v>
      </c>
      <c r="AE450" s="67">
        <v>12024.75</v>
      </c>
      <c r="AF450" s="67">
        <v>1367.66</v>
      </c>
      <c r="AG450" s="67">
        <v>383093.84</v>
      </c>
      <c r="AH450">
        <v>603</v>
      </c>
      <c r="AI450" s="67">
        <v>61105</v>
      </c>
      <c r="AJ450" s="67">
        <v>157162.72</v>
      </c>
      <c r="AK450">
        <v>61.86</v>
      </c>
      <c r="AL450">
        <v>33.94</v>
      </c>
      <c r="AM450">
        <v>37.99</v>
      </c>
      <c r="AN450">
        <v>5.7</v>
      </c>
      <c r="AO450">
        <v>0</v>
      </c>
      <c r="AP450">
        <v>0.42</v>
      </c>
      <c r="AQ450" s="67">
        <v>1754.62</v>
      </c>
      <c r="AR450" s="67">
        <v>2559.2800000000002</v>
      </c>
      <c r="AS450" s="67">
        <v>7312.92</v>
      </c>
      <c r="AT450">
        <v>798.42</v>
      </c>
      <c r="AU450">
        <v>399.87</v>
      </c>
      <c r="AV450" s="67">
        <v>12825.11</v>
      </c>
      <c r="AW450" s="67">
        <v>2220.84</v>
      </c>
      <c r="AX450">
        <v>0.17080000000000001</v>
      </c>
      <c r="AY450" s="67">
        <v>9727.82</v>
      </c>
      <c r="AZ450">
        <v>0.748</v>
      </c>
      <c r="BA450">
        <v>676.46</v>
      </c>
      <c r="BB450">
        <v>5.1999999999999998E-2</v>
      </c>
      <c r="BC450">
        <v>379.75</v>
      </c>
      <c r="BD450">
        <v>2.92E-2</v>
      </c>
      <c r="BE450" s="67">
        <v>13004.87</v>
      </c>
      <c r="BF450">
        <v>632.04</v>
      </c>
      <c r="BG450">
        <v>2.5399999999999999E-2</v>
      </c>
      <c r="BH450">
        <v>0.57850000000000001</v>
      </c>
      <c r="BI450">
        <v>0.215</v>
      </c>
      <c r="BJ450">
        <v>0.13270000000000001</v>
      </c>
      <c r="BK450">
        <v>4.5199999999999997E-2</v>
      </c>
      <c r="BL450">
        <v>2.86E-2</v>
      </c>
    </row>
    <row r="451" spans="1:64" x14ac:dyDescent="0.25">
      <c r="A451" t="s">
        <v>466</v>
      </c>
      <c r="B451">
        <v>47001</v>
      </c>
      <c r="C451">
        <v>11</v>
      </c>
      <c r="D451">
        <v>585.55999999999995</v>
      </c>
      <c r="E451" s="67">
        <v>6441.21</v>
      </c>
      <c r="F451" s="67">
        <v>6424.83</v>
      </c>
      <c r="G451">
        <v>1.5900000000000001E-2</v>
      </c>
      <c r="H451">
        <v>2.0000000000000001E-4</v>
      </c>
      <c r="I451">
        <v>0.36890000000000001</v>
      </c>
      <c r="J451">
        <v>5.0000000000000001E-4</v>
      </c>
      <c r="K451">
        <v>5.3699999999999998E-2</v>
      </c>
      <c r="L451">
        <v>0.46200000000000002</v>
      </c>
      <c r="M451">
        <v>9.8799999999999999E-2</v>
      </c>
      <c r="N451">
        <v>0.51</v>
      </c>
      <c r="O451">
        <v>5.8500000000000003E-2</v>
      </c>
      <c r="P451">
        <v>0.1205</v>
      </c>
      <c r="Q451" s="67">
        <v>58923.87</v>
      </c>
      <c r="R451">
        <v>0.30709999999999998</v>
      </c>
      <c r="S451">
        <v>0.2064</v>
      </c>
      <c r="T451">
        <v>0.48649999999999999</v>
      </c>
      <c r="U451">
        <v>20.75</v>
      </c>
      <c r="V451">
        <v>27</v>
      </c>
      <c r="W451" s="67">
        <v>84864.3</v>
      </c>
      <c r="X451">
        <v>235.51</v>
      </c>
      <c r="Y451" s="67">
        <v>106394.06</v>
      </c>
      <c r="Z451">
        <v>0.77180000000000004</v>
      </c>
      <c r="AA451">
        <v>0.2021</v>
      </c>
      <c r="AB451">
        <v>2.6100000000000002E-2</v>
      </c>
      <c r="AC451">
        <v>0.22819999999999999</v>
      </c>
      <c r="AD451">
        <v>106.39</v>
      </c>
      <c r="AE451" s="67">
        <v>4133.1000000000004</v>
      </c>
      <c r="AF451">
        <v>645.83000000000004</v>
      </c>
      <c r="AG451" s="67">
        <v>117458.17</v>
      </c>
      <c r="AH451">
        <v>259</v>
      </c>
      <c r="AI451" s="67">
        <v>33130</v>
      </c>
      <c r="AJ451" s="67">
        <v>48398.49</v>
      </c>
      <c r="AK451">
        <v>61.67</v>
      </c>
      <c r="AL451">
        <v>37.4</v>
      </c>
      <c r="AM451">
        <v>41.44</v>
      </c>
      <c r="AN451">
        <v>6.6</v>
      </c>
      <c r="AO451">
        <v>722.45</v>
      </c>
      <c r="AP451">
        <v>1.1859</v>
      </c>
      <c r="AQ451" s="67">
        <v>1417.18</v>
      </c>
      <c r="AR451" s="67">
        <v>2102.46</v>
      </c>
      <c r="AS451" s="67">
        <v>5487.26</v>
      </c>
      <c r="AT451">
        <v>540.37</v>
      </c>
      <c r="AU451">
        <v>391.42</v>
      </c>
      <c r="AV451" s="67">
        <v>9938.69</v>
      </c>
      <c r="AW451" s="67">
        <v>4620.3500000000004</v>
      </c>
      <c r="AX451">
        <v>0.45679999999999998</v>
      </c>
      <c r="AY451" s="67">
        <v>3682.52</v>
      </c>
      <c r="AZ451">
        <v>0.36409999999999998</v>
      </c>
      <c r="BA451">
        <v>945.99</v>
      </c>
      <c r="BB451">
        <v>9.35E-2</v>
      </c>
      <c r="BC451">
        <v>865.14</v>
      </c>
      <c r="BD451">
        <v>8.5500000000000007E-2</v>
      </c>
      <c r="BE451" s="67">
        <v>10114.01</v>
      </c>
      <c r="BF451" s="67">
        <v>3828.8</v>
      </c>
      <c r="BG451">
        <v>1.0902000000000001</v>
      </c>
      <c r="BH451">
        <v>0.5101</v>
      </c>
      <c r="BI451">
        <v>0.22009999999999999</v>
      </c>
      <c r="BJ451">
        <v>0.23</v>
      </c>
      <c r="BK451">
        <v>2.9499999999999998E-2</v>
      </c>
      <c r="BL451">
        <v>1.04E-2</v>
      </c>
    </row>
    <row r="452" spans="1:64" x14ac:dyDescent="0.25">
      <c r="A452" t="s">
        <v>467</v>
      </c>
      <c r="B452">
        <v>46599</v>
      </c>
      <c r="C452">
        <v>4</v>
      </c>
      <c r="D452">
        <v>251.94</v>
      </c>
      <c r="E452" s="67">
        <v>1007.74</v>
      </c>
      <c r="F452">
        <v>781.73</v>
      </c>
      <c r="G452">
        <v>4.8800000000000003E-2</v>
      </c>
      <c r="H452">
        <v>0</v>
      </c>
      <c r="I452">
        <v>0.82720000000000005</v>
      </c>
      <c r="J452">
        <v>0</v>
      </c>
      <c r="K452">
        <v>1.9300000000000001E-2</v>
      </c>
      <c r="L452">
        <v>6.3500000000000001E-2</v>
      </c>
      <c r="M452">
        <v>4.1300000000000003E-2</v>
      </c>
      <c r="N452">
        <v>0.45910000000000001</v>
      </c>
      <c r="O452">
        <v>2.7900000000000001E-2</v>
      </c>
      <c r="P452">
        <v>0.1893</v>
      </c>
      <c r="Q452" s="67">
        <v>56654.11</v>
      </c>
      <c r="R452">
        <v>0.49370000000000003</v>
      </c>
      <c r="S452">
        <v>0.1646</v>
      </c>
      <c r="T452">
        <v>0.34179999999999999</v>
      </c>
      <c r="U452">
        <v>16.82</v>
      </c>
      <c r="V452">
        <v>14.22</v>
      </c>
      <c r="W452" s="67">
        <v>66731.86</v>
      </c>
      <c r="X452">
        <v>70.87</v>
      </c>
      <c r="Y452" s="67">
        <v>209827.47</v>
      </c>
      <c r="Z452">
        <v>0.74280000000000002</v>
      </c>
      <c r="AA452">
        <v>0.24349999999999999</v>
      </c>
      <c r="AB452">
        <v>1.37E-2</v>
      </c>
      <c r="AC452">
        <v>0.25719999999999998</v>
      </c>
      <c r="AD452">
        <v>209.83</v>
      </c>
      <c r="AE452" s="67">
        <v>10776.35</v>
      </c>
      <c r="AF452" s="67">
        <v>1352.11</v>
      </c>
      <c r="AG452" s="67">
        <v>247433.87</v>
      </c>
      <c r="AH452">
        <v>582</v>
      </c>
      <c r="AI452" s="67">
        <v>32223</v>
      </c>
      <c r="AJ452" s="67">
        <v>49849.94</v>
      </c>
      <c r="AK452">
        <v>85.9</v>
      </c>
      <c r="AL452">
        <v>51.14</v>
      </c>
      <c r="AM452">
        <v>50.08</v>
      </c>
      <c r="AN452">
        <v>5.7</v>
      </c>
      <c r="AO452">
        <v>0</v>
      </c>
      <c r="AP452">
        <v>1.4773000000000001</v>
      </c>
      <c r="AQ452" s="67">
        <v>3110.89</v>
      </c>
      <c r="AR452" s="67">
        <v>3254.6</v>
      </c>
      <c r="AS452" s="67">
        <v>8052.22</v>
      </c>
      <c r="AT452">
        <v>848.59</v>
      </c>
      <c r="AU452">
        <v>190.35</v>
      </c>
      <c r="AV452" s="67">
        <v>15456.74</v>
      </c>
      <c r="AW452" s="67">
        <v>3680.77</v>
      </c>
      <c r="AX452">
        <v>0.2258</v>
      </c>
      <c r="AY452" s="67">
        <v>10023.41</v>
      </c>
      <c r="AZ452">
        <v>0.6149</v>
      </c>
      <c r="BA452" s="67">
        <v>1836.09</v>
      </c>
      <c r="BB452">
        <v>0.11260000000000001</v>
      </c>
      <c r="BC452">
        <v>761.57</v>
      </c>
      <c r="BD452">
        <v>4.6699999999999998E-2</v>
      </c>
      <c r="BE452" s="67">
        <v>16301.83</v>
      </c>
      <c r="BF452">
        <v>-84.37</v>
      </c>
      <c r="BG452">
        <v>-1.35E-2</v>
      </c>
      <c r="BH452" t="s">
        <v>65</v>
      </c>
      <c r="BI452" t="s">
        <v>65</v>
      </c>
      <c r="BJ452" t="s">
        <v>65</v>
      </c>
      <c r="BK452" t="s">
        <v>65</v>
      </c>
      <c r="BL452" t="s">
        <v>65</v>
      </c>
    </row>
    <row r="453" spans="1:64" x14ac:dyDescent="0.25">
      <c r="A453" t="s">
        <v>468</v>
      </c>
      <c r="B453">
        <v>48439</v>
      </c>
      <c r="C453">
        <v>122</v>
      </c>
      <c r="D453">
        <v>5.67</v>
      </c>
      <c r="E453">
        <v>692.03</v>
      </c>
      <c r="F453">
        <v>759.46</v>
      </c>
      <c r="G453">
        <v>5.3E-3</v>
      </c>
      <c r="H453">
        <v>4.0000000000000001E-3</v>
      </c>
      <c r="I453">
        <v>2.5999999999999999E-3</v>
      </c>
      <c r="J453">
        <v>0</v>
      </c>
      <c r="K453">
        <v>1.9900000000000001E-2</v>
      </c>
      <c r="L453">
        <v>0.95120000000000005</v>
      </c>
      <c r="M453">
        <v>1.7100000000000001E-2</v>
      </c>
      <c r="N453">
        <v>0.52569999999999995</v>
      </c>
      <c r="O453">
        <v>0</v>
      </c>
      <c r="P453">
        <v>0.12909999999999999</v>
      </c>
      <c r="Q453" s="67">
        <v>45729.03</v>
      </c>
      <c r="R453">
        <v>0.43240000000000001</v>
      </c>
      <c r="S453">
        <v>8.1100000000000005E-2</v>
      </c>
      <c r="T453">
        <v>0.48649999999999999</v>
      </c>
      <c r="U453">
        <v>16.100000000000001</v>
      </c>
      <c r="V453">
        <v>6.2</v>
      </c>
      <c r="W453" s="67">
        <v>75125.259999999995</v>
      </c>
      <c r="X453">
        <v>106.14</v>
      </c>
      <c r="Y453" s="67">
        <v>203384.64</v>
      </c>
      <c r="Z453">
        <v>0.83979999999999999</v>
      </c>
      <c r="AA453">
        <v>5.8200000000000002E-2</v>
      </c>
      <c r="AB453">
        <v>0.10199999999999999</v>
      </c>
      <c r="AC453">
        <v>0.16020000000000001</v>
      </c>
      <c r="AD453">
        <v>203.38</v>
      </c>
      <c r="AE453" s="67">
        <v>5791.74</v>
      </c>
      <c r="AF453">
        <v>537.04999999999995</v>
      </c>
      <c r="AG453" s="67">
        <v>141993.45000000001</v>
      </c>
      <c r="AH453">
        <v>382</v>
      </c>
      <c r="AI453" s="67">
        <v>34851</v>
      </c>
      <c r="AJ453" s="67">
        <v>49604.23</v>
      </c>
      <c r="AK453">
        <v>49.1</v>
      </c>
      <c r="AL453">
        <v>26.04</v>
      </c>
      <c r="AM453">
        <v>27.55</v>
      </c>
      <c r="AN453">
        <v>5.5</v>
      </c>
      <c r="AO453">
        <v>0</v>
      </c>
      <c r="AP453">
        <v>1.0002</v>
      </c>
      <c r="AQ453" s="67">
        <v>1616.24</v>
      </c>
      <c r="AR453" s="67">
        <v>1445.93</v>
      </c>
      <c r="AS453" s="67">
        <v>5624.36</v>
      </c>
      <c r="AT453">
        <v>363.55</v>
      </c>
      <c r="AU453">
        <v>441.8</v>
      </c>
      <c r="AV453" s="67">
        <v>9491.84</v>
      </c>
      <c r="AW453" s="67">
        <v>4407.34</v>
      </c>
      <c r="AX453">
        <v>0.40400000000000003</v>
      </c>
      <c r="AY453" s="67">
        <v>3904.4</v>
      </c>
      <c r="AZ453">
        <v>0.3579</v>
      </c>
      <c r="BA453" s="67">
        <v>1985.78</v>
      </c>
      <c r="BB453">
        <v>0.182</v>
      </c>
      <c r="BC453">
        <v>612.67999999999995</v>
      </c>
      <c r="BD453">
        <v>5.62E-2</v>
      </c>
      <c r="BE453" s="67">
        <v>10910.2</v>
      </c>
      <c r="BF453" s="67">
        <v>4417.28</v>
      </c>
      <c r="BG453">
        <v>1.0173000000000001</v>
      </c>
      <c r="BH453">
        <v>0.49619999999999997</v>
      </c>
      <c r="BI453">
        <v>0.20649999999999999</v>
      </c>
      <c r="BJ453">
        <v>0.2412</v>
      </c>
      <c r="BK453">
        <v>3.7999999999999999E-2</v>
      </c>
      <c r="BL453">
        <v>1.8100000000000002E-2</v>
      </c>
    </row>
    <row r="454" spans="1:64" x14ac:dyDescent="0.25">
      <c r="A454" t="s">
        <v>469</v>
      </c>
      <c r="B454">
        <v>47506</v>
      </c>
      <c r="C454">
        <v>98</v>
      </c>
      <c r="D454">
        <v>4.96</v>
      </c>
      <c r="E454">
        <v>486.02</v>
      </c>
      <c r="F454">
        <v>499.21</v>
      </c>
      <c r="G454">
        <v>0</v>
      </c>
      <c r="H454">
        <v>0</v>
      </c>
      <c r="I454">
        <v>7.1000000000000004E-3</v>
      </c>
      <c r="J454">
        <v>0</v>
      </c>
      <c r="K454">
        <v>1.21E-2</v>
      </c>
      <c r="L454">
        <v>0.9728</v>
      </c>
      <c r="M454">
        <v>8.0000000000000002E-3</v>
      </c>
      <c r="N454">
        <v>0.36870000000000003</v>
      </c>
      <c r="O454">
        <v>0</v>
      </c>
      <c r="P454">
        <v>8.6199999999999999E-2</v>
      </c>
      <c r="Q454" s="67">
        <v>38883.449999999997</v>
      </c>
      <c r="R454">
        <v>0.64710000000000001</v>
      </c>
      <c r="S454">
        <v>7.8399999999999997E-2</v>
      </c>
      <c r="T454">
        <v>0.27450000000000002</v>
      </c>
      <c r="U454">
        <v>15.61</v>
      </c>
      <c r="V454">
        <v>10.199999999999999</v>
      </c>
      <c r="W454" s="67">
        <v>47720.71</v>
      </c>
      <c r="X454">
        <v>46.57</v>
      </c>
      <c r="Y454" s="67">
        <v>154733.94</v>
      </c>
      <c r="Z454">
        <v>0.91920000000000002</v>
      </c>
      <c r="AA454">
        <v>2.3300000000000001E-2</v>
      </c>
      <c r="AB454">
        <v>5.7500000000000002E-2</v>
      </c>
      <c r="AC454">
        <v>8.0799999999999997E-2</v>
      </c>
      <c r="AD454">
        <v>154.72999999999999</v>
      </c>
      <c r="AE454" s="67">
        <v>3502.05</v>
      </c>
      <c r="AF454">
        <v>521.94000000000005</v>
      </c>
      <c r="AG454" s="67">
        <v>128347.48</v>
      </c>
      <c r="AH454">
        <v>308</v>
      </c>
      <c r="AI454" s="67">
        <v>33882</v>
      </c>
      <c r="AJ454" s="67">
        <v>47845.760000000002</v>
      </c>
      <c r="AK454">
        <v>33</v>
      </c>
      <c r="AL454">
        <v>22</v>
      </c>
      <c r="AM454">
        <v>22</v>
      </c>
      <c r="AN454">
        <v>4.5999999999999996</v>
      </c>
      <c r="AO454" s="67">
        <v>2094.6999999999998</v>
      </c>
      <c r="AP454">
        <v>1.8589</v>
      </c>
      <c r="AQ454" s="67">
        <v>2152.4499999999998</v>
      </c>
      <c r="AR454" s="67">
        <v>2320.3200000000002</v>
      </c>
      <c r="AS454" s="67">
        <v>5858.04</v>
      </c>
      <c r="AT454">
        <v>377.83</v>
      </c>
      <c r="AU454">
        <v>153.15</v>
      </c>
      <c r="AV454" s="67">
        <v>10861.89</v>
      </c>
      <c r="AW454" s="67">
        <v>5048.3</v>
      </c>
      <c r="AX454">
        <v>0.40529999999999999</v>
      </c>
      <c r="AY454" s="67">
        <v>4640.0600000000004</v>
      </c>
      <c r="AZ454">
        <v>0.3725</v>
      </c>
      <c r="BA454" s="67">
        <v>1845.86</v>
      </c>
      <c r="BB454">
        <v>0.1482</v>
      </c>
      <c r="BC454">
        <v>920.99</v>
      </c>
      <c r="BD454">
        <v>7.3899999999999993E-2</v>
      </c>
      <c r="BE454" s="67">
        <v>12455.22</v>
      </c>
      <c r="BF454" s="67">
        <v>4999.8599999999997</v>
      </c>
      <c r="BG454">
        <v>1.5189999999999999</v>
      </c>
      <c r="BH454">
        <v>0.4914</v>
      </c>
      <c r="BI454">
        <v>0.20860000000000001</v>
      </c>
      <c r="BJ454">
        <v>0.25979999999999998</v>
      </c>
      <c r="BK454">
        <v>3.1300000000000001E-2</v>
      </c>
      <c r="BL454">
        <v>8.8999999999999999E-3</v>
      </c>
    </row>
    <row r="455" spans="1:64" x14ac:dyDescent="0.25">
      <c r="A455" t="s">
        <v>470</v>
      </c>
      <c r="B455">
        <v>46474</v>
      </c>
      <c r="C455">
        <v>153</v>
      </c>
      <c r="D455">
        <v>8.74</v>
      </c>
      <c r="E455" s="67">
        <v>1337.65</v>
      </c>
      <c r="F455" s="67">
        <v>1304.81</v>
      </c>
      <c r="G455">
        <v>1.5E-3</v>
      </c>
      <c r="H455">
        <v>0</v>
      </c>
      <c r="I455">
        <v>2.8E-3</v>
      </c>
      <c r="J455">
        <v>3.0999999999999999E-3</v>
      </c>
      <c r="K455">
        <v>8.6E-3</v>
      </c>
      <c r="L455">
        <v>0.96530000000000005</v>
      </c>
      <c r="M455">
        <v>1.8700000000000001E-2</v>
      </c>
      <c r="N455">
        <v>0.60540000000000005</v>
      </c>
      <c r="O455">
        <v>0</v>
      </c>
      <c r="P455">
        <v>0.12640000000000001</v>
      </c>
      <c r="Q455" s="67">
        <v>49784.24</v>
      </c>
      <c r="R455">
        <v>0.22220000000000001</v>
      </c>
      <c r="S455">
        <v>0.1852</v>
      </c>
      <c r="T455">
        <v>0.59260000000000002</v>
      </c>
      <c r="U455">
        <v>18.57</v>
      </c>
      <c r="V455">
        <v>9.0500000000000007</v>
      </c>
      <c r="W455" s="67">
        <v>65201.17</v>
      </c>
      <c r="X455">
        <v>142.05000000000001</v>
      </c>
      <c r="Y455" s="67">
        <v>107644.32</v>
      </c>
      <c r="Z455">
        <v>0.77559999999999996</v>
      </c>
      <c r="AA455">
        <v>0.15559999999999999</v>
      </c>
      <c r="AB455">
        <v>6.88E-2</v>
      </c>
      <c r="AC455">
        <v>0.22439999999999999</v>
      </c>
      <c r="AD455">
        <v>107.64</v>
      </c>
      <c r="AE455" s="67">
        <v>2462.7399999999998</v>
      </c>
      <c r="AF455">
        <v>303.83999999999997</v>
      </c>
      <c r="AG455" s="67">
        <v>101321.74</v>
      </c>
      <c r="AH455">
        <v>159</v>
      </c>
      <c r="AI455" s="67">
        <v>30485</v>
      </c>
      <c r="AJ455" s="67">
        <v>41650.980000000003</v>
      </c>
      <c r="AK455">
        <v>33.799999999999997</v>
      </c>
      <c r="AL455">
        <v>22</v>
      </c>
      <c r="AM455">
        <v>22.43</v>
      </c>
      <c r="AN455">
        <v>4.7</v>
      </c>
      <c r="AO455">
        <v>0</v>
      </c>
      <c r="AP455">
        <v>0.75880000000000003</v>
      </c>
      <c r="AQ455" s="67">
        <v>1006.31</v>
      </c>
      <c r="AR455" s="67">
        <v>2297.62</v>
      </c>
      <c r="AS455" s="67">
        <v>4892.07</v>
      </c>
      <c r="AT455">
        <v>378.46</v>
      </c>
      <c r="AU455">
        <v>380.97</v>
      </c>
      <c r="AV455" s="67">
        <v>8955.42</v>
      </c>
      <c r="AW455" s="67">
        <v>5525.53</v>
      </c>
      <c r="AX455">
        <v>0.61029999999999995</v>
      </c>
      <c r="AY455" s="67">
        <v>1903.78</v>
      </c>
      <c r="AZ455">
        <v>0.21029999999999999</v>
      </c>
      <c r="BA455">
        <v>587.36</v>
      </c>
      <c r="BB455">
        <v>6.4899999999999999E-2</v>
      </c>
      <c r="BC455" s="67">
        <v>1037.69</v>
      </c>
      <c r="BD455">
        <v>0.11459999999999999</v>
      </c>
      <c r="BE455" s="67">
        <v>9054.3700000000008</v>
      </c>
      <c r="BF455" s="67">
        <v>5308.8</v>
      </c>
      <c r="BG455">
        <v>1.9549000000000001</v>
      </c>
      <c r="BH455">
        <v>0.47710000000000002</v>
      </c>
      <c r="BI455">
        <v>0.2457</v>
      </c>
      <c r="BJ455">
        <v>0.2205</v>
      </c>
      <c r="BK455">
        <v>4.5499999999999999E-2</v>
      </c>
      <c r="BL455">
        <v>1.12E-2</v>
      </c>
    </row>
    <row r="456" spans="1:64" x14ac:dyDescent="0.25">
      <c r="A456" t="s">
        <v>471</v>
      </c>
      <c r="B456">
        <v>46078</v>
      </c>
      <c r="C456">
        <v>99</v>
      </c>
      <c r="D456">
        <v>10.32</v>
      </c>
      <c r="E456" s="67">
        <v>1021.98</v>
      </c>
      <c r="F456">
        <v>981.27</v>
      </c>
      <c r="G456">
        <v>0</v>
      </c>
      <c r="H456">
        <v>2E-3</v>
      </c>
      <c r="I456">
        <v>2.1899999999999999E-2</v>
      </c>
      <c r="J456">
        <v>2E-3</v>
      </c>
      <c r="K456">
        <v>1.8499999999999999E-2</v>
      </c>
      <c r="L456">
        <v>0.91769999999999996</v>
      </c>
      <c r="M456">
        <v>3.78E-2</v>
      </c>
      <c r="N456">
        <v>0.70540000000000003</v>
      </c>
      <c r="O456">
        <v>0</v>
      </c>
      <c r="P456">
        <v>0.16619999999999999</v>
      </c>
      <c r="Q456" s="67">
        <v>46468.62</v>
      </c>
      <c r="R456">
        <v>0.29580000000000001</v>
      </c>
      <c r="S456">
        <v>7.0400000000000004E-2</v>
      </c>
      <c r="T456">
        <v>0.63380000000000003</v>
      </c>
      <c r="U456">
        <v>16.649999999999999</v>
      </c>
      <c r="V456">
        <v>6</v>
      </c>
      <c r="W456" s="67">
        <v>66302.67</v>
      </c>
      <c r="X456">
        <v>165.41</v>
      </c>
      <c r="Y456" s="67">
        <v>94613.93</v>
      </c>
      <c r="Z456">
        <v>0.78090000000000004</v>
      </c>
      <c r="AA456">
        <v>0.1368</v>
      </c>
      <c r="AB456">
        <v>8.2299999999999998E-2</v>
      </c>
      <c r="AC456">
        <v>0.21909999999999999</v>
      </c>
      <c r="AD456">
        <v>94.61</v>
      </c>
      <c r="AE456" s="67">
        <v>2404.15</v>
      </c>
      <c r="AF456">
        <v>314.58</v>
      </c>
      <c r="AG456" s="67">
        <v>92395.15</v>
      </c>
      <c r="AH456">
        <v>121</v>
      </c>
      <c r="AI456" s="67">
        <v>26723</v>
      </c>
      <c r="AJ456" s="67">
        <v>42044.76</v>
      </c>
      <c r="AK456">
        <v>35.17</v>
      </c>
      <c r="AL456">
        <v>24.18</v>
      </c>
      <c r="AM456">
        <v>26.55</v>
      </c>
      <c r="AN456">
        <v>4.5999999999999996</v>
      </c>
      <c r="AO456">
        <v>0</v>
      </c>
      <c r="AP456">
        <v>0.89470000000000005</v>
      </c>
      <c r="AQ456" s="67">
        <v>1578.75</v>
      </c>
      <c r="AR456" s="67">
        <v>2336.8000000000002</v>
      </c>
      <c r="AS456" s="67">
        <v>5547.26</v>
      </c>
      <c r="AT456">
        <v>352.83</v>
      </c>
      <c r="AU456">
        <v>250.29</v>
      </c>
      <c r="AV456" s="67">
        <v>10065.89</v>
      </c>
      <c r="AW456" s="67">
        <v>6522.44</v>
      </c>
      <c r="AX456">
        <v>0.62980000000000003</v>
      </c>
      <c r="AY456" s="67">
        <v>1895.44</v>
      </c>
      <c r="AZ456">
        <v>0.183</v>
      </c>
      <c r="BA456">
        <v>479.73</v>
      </c>
      <c r="BB456">
        <v>4.6300000000000001E-2</v>
      </c>
      <c r="BC456" s="67">
        <v>1459.24</v>
      </c>
      <c r="BD456">
        <v>0.1409</v>
      </c>
      <c r="BE456" s="67">
        <v>10356.86</v>
      </c>
      <c r="BF456" s="67">
        <v>6110.81</v>
      </c>
      <c r="BG456">
        <v>2.4493999999999998</v>
      </c>
      <c r="BH456">
        <v>0.50870000000000004</v>
      </c>
      <c r="BI456">
        <v>0.1956</v>
      </c>
      <c r="BJ456">
        <v>0.2394</v>
      </c>
      <c r="BK456">
        <v>3.9800000000000002E-2</v>
      </c>
      <c r="BL456">
        <v>1.66E-2</v>
      </c>
    </row>
    <row r="457" spans="1:64" x14ac:dyDescent="0.25">
      <c r="A457" t="s">
        <v>472</v>
      </c>
      <c r="B457">
        <v>45591</v>
      </c>
      <c r="C457">
        <v>9</v>
      </c>
      <c r="D457">
        <v>127.31</v>
      </c>
      <c r="E457" s="67">
        <v>1145.76</v>
      </c>
      <c r="F457" s="67">
        <v>1086.8499999999999</v>
      </c>
      <c r="G457">
        <v>3.7000000000000002E-3</v>
      </c>
      <c r="H457">
        <v>8.9999999999999998E-4</v>
      </c>
      <c r="I457">
        <v>8.6E-3</v>
      </c>
      <c r="J457">
        <v>1.8E-3</v>
      </c>
      <c r="K457">
        <v>1.15E-2</v>
      </c>
      <c r="L457">
        <v>0.93910000000000005</v>
      </c>
      <c r="M457">
        <v>3.44E-2</v>
      </c>
      <c r="N457">
        <v>0.52070000000000005</v>
      </c>
      <c r="O457">
        <v>1.8E-3</v>
      </c>
      <c r="P457">
        <v>0.12509999999999999</v>
      </c>
      <c r="Q457" s="67">
        <v>45372.06</v>
      </c>
      <c r="R457">
        <v>0.3846</v>
      </c>
      <c r="S457">
        <v>0.12089999999999999</v>
      </c>
      <c r="T457">
        <v>0.4945</v>
      </c>
      <c r="U457">
        <v>22.64</v>
      </c>
      <c r="V457">
        <v>11.15</v>
      </c>
      <c r="W457" s="67">
        <v>46306.84</v>
      </c>
      <c r="X457">
        <v>98.79</v>
      </c>
      <c r="Y457" s="67">
        <v>92392.12</v>
      </c>
      <c r="Z457">
        <v>0.83520000000000005</v>
      </c>
      <c r="AA457">
        <v>0.14019999999999999</v>
      </c>
      <c r="AB457">
        <v>2.46E-2</v>
      </c>
      <c r="AC457">
        <v>0.1648</v>
      </c>
      <c r="AD457">
        <v>92.39</v>
      </c>
      <c r="AE457" s="67">
        <v>3312.11</v>
      </c>
      <c r="AF457">
        <v>500.88</v>
      </c>
      <c r="AG457" s="67">
        <v>94715.65</v>
      </c>
      <c r="AH457">
        <v>128</v>
      </c>
      <c r="AI457" s="67">
        <v>29745</v>
      </c>
      <c r="AJ457" s="67">
        <v>41139.29</v>
      </c>
      <c r="AK457">
        <v>58.15</v>
      </c>
      <c r="AL457">
        <v>32.840000000000003</v>
      </c>
      <c r="AM457">
        <v>49.88</v>
      </c>
      <c r="AN457">
        <v>3.7</v>
      </c>
      <c r="AO457">
        <v>0</v>
      </c>
      <c r="AP457">
        <v>1.0496000000000001</v>
      </c>
      <c r="AQ457" s="67">
        <v>1114.02</v>
      </c>
      <c r="AR457" s="67">
        <v>1763.03</v>
      </c>
      <c r="AS457" s="67">
        <v>5629.07</v>
      </c>
      <c r="AT457">
        <v>586.55999999999995</v>
      </c>
      <c r="AU457">
        <v>354.51</v>
      </c>
      <c r="AV457" s="67">
        <v>9447.16</v>
      </c>
      <c r="AW457" s="67">
        <v>5065.5200000000004</v>
      </c>
      <c r="AX457">
        <v>0.55569999999999997</v>
      </c>
      <c r="AY457" s="67">
        <v>2643.67</v>
      </c>
      <c r="AZ457">
        <v>0.28999999999999998</v>
      </c>
      <c r="BA457">
        <v>665.64</v>
      </c>
      <c r="BB457">
        <v>7.2999999999999995E-2</v>
      </c>
      <c r="BC457">
        <v>740.77</v>
      </c>
      <c r="BD457">
        <v>8.1299999999999997E-2</v>
      </c>
      <c r="BE457" s="67">
        <v>9115.6</v>
      </c>
      <c r="BF457" s="67">
        <v>4021.66</v>
      </c>
      <c r="BG457">
        <v>1.4116</v>
      </c>
      <c r="BH457">
        <v>0.51819999999999999</v>
      </c>
      <c r="BI457">
        <v>0.21920000000000001</v>
      </c>
      <c r="BJ457">
        <v>0.20860000000000001</v>
      </c>
      <c r="BK457">
        <v>4.0099999999999997E-2</v>
      </c>
      <c r="BL457">
        <v>1.4E-2</v>
      </c>
    </row>
    <row r="458" spans="1:64" x14ac:dyDescent="0.25">
      <c r="A458" t="s">
        <v>473</v>
      </c>
      <c r="B458">
        <v>48447</v>
      </c>
      <c r="C458">
        <v>121</v>
      </c>
      <c r="D458">
        <v>15.17</v>
      </c>
      <c r="E458" s="67">
        <v>1835.94</v>
      </c>
      <c r="F458" s="67">
        <v>2017.16</v>
      </c>
      <c r="G458">
        <v>1.3299999999999999E-2</v>
      </c>
      <c r="H458">
        <v>1E-3</v>
      </c>
      <c r="I458">
        <v>1.2800000000000001E-2</v>
      </c>
      <c r="J458">
        <v>1.5E-3</v>
      </c>
      <c r="K458">
        <v>2.12E-2</v>
      </c>
      <c r="L458">
        <v>0.91180000000000005</v>
      </c>
      <c r="M458">
        <v>3.8399999999999997E-2</v>
      </c>
      <c r="N458">
        <v>0.34949999999999998</v>
      </c>
      <c r="O458">
        <v>2.5999999999999999E-3</v>
      </c>
      <c r="P458">
        <v>0.11600000000000001</v>
      </c>
      <c r="Q458" s="67">
        <v>50213.69</v>
      </c>
      <c r="R458">
        <v>0.3866</v>
      </c>
      <c r="S458">
        <v>0.1681</v>
      </c>
      <c r="T458">
        <v>0.44540000000000002</v>
      </c>
      <c r="U458">
        <v>18.649999999999999</v>
      </c>
      <c r="V458">
        <v>13.2</v>
      </c>
      <c r="W458" s="67">
        <v>66612.27</v>
      </c>
      <c r="X458">
        <v>134.69</v>
      </c>
      <c r="Y458" s="67">
        <v>155587.4</v>
      </c>
      <c r="Z458">
        <v>0.74260000000000004</v>
      </c>
      <c r="AA458">
        <v>0.22439999999999999</v>
      </c>
      <c r="AB458">
        <v>3.2899999999999999E-2</v>
      </c>
      <c r="AC458">
        <v>0.25740000000000002</v>
      </c>
      <c r="AD458">
        <v>155.59</v>
      </c>
      <c r="AE458" s="67">
        <v>4049.39</v>
      </c>
      <c r="AF458">
        <v>472.54</v>
      </c>
      <c r="AG458" s="67">
        <v>129793.91</v>
      </c>
      <c r="AH458">
        <v>318</v>
      </c>
      <c r="AI458" s="67">
        <v>35332</v>
      </c>
      <c r="AJ458" s="67">
        <v>53735</v>
      </c>
      <c r="AK458">
        <v>38.020000000000003</v>
      </c>
      <c r="AL458">
        <v>24.66</v>
      </c>
      <c r="AM458">
        <v>28.8</v>
      </c>
      <c r="AN458">
        <v>4.2</v>
      </c>
      <c r="AO458">
        <v>0</v>
      </c>
      <c r="AP458">
        <v>0.65910000000000002</v>
      </c>
      <c r="AQ458" s="67">
        <v>1060.03</v>
      </c>
      <c r="AR458" s="67">
        <v>1708.01</v>
      </c>
      <c r="AS458" s="67">
        <v>4474.4399999999996</v>
      </c>
      <c r="AT458">
        <v>442.14</v>
      </c>
      <c r="AU458">
        <v>317.81</v>
      </c>
      <c r="AV458" s="67">
        <v>8002.45</v>
      </c>
      <c r="AW458" s="67">
        <v>3130.43</v>
      </c>
      <c r="AX458">
        <v>0.37519999999999998</v>
      </c>
      <c r="AY458" s="67">
        <v>2730.32</v>
      </c>
      <c r="AZ458">
        <v>0.32729999999999998</v>
      </c>
      <c r="BA458" s="67">
        <v>1943.77</v>
      </c>
      <c r="BB458">
        <v>0.23300000000000001</v>
      </c>
      <c r="BC458">
        <v>538.65</v>
      </c>
      <c r="BD458">
        <v>6.4600000000000005E-2</v>
      </c>
      <c r="BE458" s="67">
        <v>8343.17</v>
      </c>
      <c r="BF458" s="67">
        <v>3264.11</v>
      </c>
      <c r="BG458">
        <v>0.72160000000000002</v>
      </c>
      <c r="BH458">
        <v>0.50439999999999996</v>
      </c>
      <c r="BI458">
        <v>0.1996</v>
      </c>
      <c r="BJ458">
        <v>0.2382</v>
      </c>
      <c r="BK458">
        <v>4.0500000000000001E-2</v>
      </c>
      <c r="BL458">
        <v>1.7299999999999999E-2</v>
      </c>
    </row>
    <row r="459" spans="1:64" x14ac:dyDescent="0.25">
      <c r="A459" t="s">
        <v>474</v>
      </c>
      <c r="B459">
        <v>46482</v>
      </c>
      <c r="C459">
        <v>376</v>
      </c>
      <c r="D459">
        <v>5.8</v>
      </c>
      <c r="E459" s="67">
        <v>2179.3000000000002</v>
      </c>
      <c r="F459" s="67">
        <v>2105.8200000000002</v>
      </c>
      <c r="G459">
        <v>2.5999999999999999E-3</v>
      </c>
      <c r="H459">
        <v>0</v>
      </c>
      <c r="I459">
        <v>1.2800000000000001E-2</v>
      </c>
      <c r="J459">
        <v>6.9999999999999999E-4</v>
      </c>
      <c r="K459">
        <v>1.32E-2</v>
      </c>
      <c r="L459">
        <v>0.95569999999999999</v>
      </c>
      <c r="M459">
        <v>1.5100000000000001E-2</v>
      </c>
      <c r="N459">
        <v>0.5202</v>
      </c>
      <c r="O459">
        <v>0</v>
      </c>
      <c r="P459">
        <v>0.1895</v>
      </c>
      <c r="Q459" s="67">
        <v>48566.92</v>
      </c>
      <c r="R459">
        <v>0.2893</v>
      </c>
      <c r="S459">
        <v>0.21379999999999999</v>
      </c>
      <c r="T459">
        <v>0.49690000000000001</v>
      </c>
      <c r="U459">
        <v>18.260000000000002</v>
      </c>
      <c r="V459">
        <v>17.5</v>
      </c>
      <c r="W459" s="67">
        <v>68197.429999999993</v>
      </c>
      <c r="X459">
        <v>120.27</v>
      </c>
      <c r="Y459" s="67">
        <v>189915.28</v>
      </c>
      <c r="Z459">
        <v>0.57269999999999999</v>
      </c>
      <c r="AA459">
        <v>0.1186</v>
      </c>
      <c r="AB459">
        <v>0.30859999999999999</v>
      </c>
      <c r="AC459">
        <v>0.42730000000000001</v>
      </c>
      <c r="AD459">
        <v>189.92</v>
      </c>
      <c r="AE459" s="67">
        <v>4781.75</v>
      </c>
      <c r="AF459">
        <v>324.38</v>
      </c>
      <c r="AG459" s="67">
        <v>180528.92</v>
      </c>
      <c r="AH459">
        <v>489</v>
      </c>
      <c r="AI459" s="67">
        <v>30992</v>
      </c>
      <c r="AJ459" s="67">
        <v>43043.67</v>
      </c>
      <c r="AK459">
        <v>32</v>
      </c>
      <c r="AL459">
        <v>22</v>
      </c>
      <c r="AM459">
        <v>22.76</v>
      </c>
      <c r="AN459">
        <v>4.3</v>
      </c>
      <c r="AO459">
        <v>0</v>
      </c>
      <c r="AP459">
        <v>0.92949999999999999</v>
      </c>
      <c r="AQ459" s="67">
        <v>1546.03</v>
      </c>
      <c r="AR459" s="67">
        <v>2402.67</v>
      </c>
      <c r="AS459" s="67">
        <v>5897.96</v>
      </c>
      <c r="AT459">
        <v>343.17</v>
      </c>
      <c r="AU459">
        <v>405.5</v>
      </c>
      <c r="AV459" s="67">
        <v>10595.36</v>
      </c>
      <c r="AW459" s="67">
        <v>4247.05</v>
      </c>
      <c r="AX459">
        <v>0.4249</v>
      </c>
      <c r="AY459" s="67">
        <v>3791.26</v>
      </c>
      <c r="AZ459">
        <v>0.37930000000000003</v>
      </c>
      <c r="BA459">
        <v>876.05</v>
      </c>
      <c r="BB459">
        <v>8.7599999999999997E-2</v>
      </c>
      <c r="BC459" s="67">
        <v>1080.71</v>
      </c>
      <c r="BD459">
        <v>0.1081</v>
      </c>
      <c r="BE459" s="67">
        <v>9995.08</v>
      </c>
      <c r="BF459" s="67">
        <v>3597.47</v>
      </c>
      <c r="BG459">
        <v>1.1766000000000001</v>
      </c>
      <c r="BH459">
        <v>0.53580000000000005</v>
      </c>
      <c r="BI459">
        <v>0.24010000000000001</v>
      </c>
      <c r="BJ459">
        <v>0.15840000000000001</v>
      </c>
      <c r="BK459">
        <v>4.0500000000000001E-2</v>
      </c>
      <c r="BL459">
        <v>2.52E-2</v>
      </c>
    </row>
    <row r="460" spans="1:64" x14ac:dyDescent="0.25">
      <c r="A460" t="s">
        <v>475</v>
      </c>
      <c r="B460">
        <v>47514</v>
      </c>
      <c r="C460">
        <v>143</v>
      </c>
      <c r="D460">
        <v>7.28</v>
      </c>
      <c r="E460" s="67">
        <v>1041.3599999999999</v>
      </c>
      <c r="F460">
        <v>984.75</v>
      </c>
      <c r="G460">
        <v>2E-3</v>
      </c>
      <c r="H460">
        <v>0</v>
      </c>
      <c r="I460">
        <v>2.8999999999999998E-3</v>
      </c>
      <c r="J460">
        <v>2E-3</v>
      </c>
      <c r="K460">
        <v>1.47E-2</v>
      </c>
      <c r="L460">
        <v>0.96830000000000005</v>
      </c>
      <c r="M460">
        <v>1.01E-2</v>
      </c>
      <c r="N460">
        <v>0.45179999999999998</v>
      </c>
      <c r="O460">
        <v>1.2999999999999999E-3</v>
      </c>
      <c r="P460">
        <v>0.15629999999999999</v>
      </c>
      <c r="Q460" s="67">
        <v>39145.879999999997</v>
      </c>
      <c r="R460">
        <v>0.24779999999999999</v>
      </c>
      <c r="S460">
        <v>0.25659999999999999</v>
      </c>
      <c r="T460">
        <v>0.49559999999999998</v>
      </c>
      <c r="U460">
        <v>14.39</v>
      </c>
      <c r="V460">
        <v>5.99</v>
      </c>
      <c r="W460" s="67">
        <v>61503.51</v>
      </c>
      <c r="X460">
        <v>173.57</v>
      </c>
      <c r="Y460" s="67">
        <v>136353.49</v>
      </c>
      <c r="Z460">
        <v>0.94189999999999996</v>
      </c>
      <c r="AA460">
        <v>2.9399999999999999E-2</v>
      </c>
      <c r="AB460">
        <v>2.87E-2</v>
      </c>
      <c r="AC460">
        <v>5.8099999999999999E-2</v>
      </c>
      <c r="AD460">
        <v>136.35</v>
      </c>
      <c r="AE460" s="67">
        <v>2790.01</v>
      </c>
      <c r="AF460">
        <v>371.69</v>
      </c>
      <c r="AG460" s="67">
        <v>99920.4</v>
      </c>
      <c r="AH460">
        <v>147</v>
      </c>
      <c r="AI460" s="67">
        <v>35403</v>
      </c>
      <c r="AJ460" s="67">
        <v>53058.7</v>
      </c>
      <c r="AK460">
        <v>31.8</v>
      </c>
      <c r="AL460">
        <v>20</v>
      </c>
      <c r="AM460">
        <v>24.19</v>
      </c>
      <c r="AN460">
        <v>4.4000000000000004</v>
      </c>
      <c r="AO460" s="67">
        <v>1305.29</v>
      </c>
      <c r="AP460">
        <v>1.1072</v>
      </c>
      <c r="AQ460" s="67">
        <v>1089.01</v>
      </c>
      <c r="AR460" s="67">
        <v>2204.5</v>
      </c>
      <c r="AS460" s="67">
        <v>5511.19</v>
      </c>
      <c r="AT460">
        <v>238.3</v>
      </c>
      <c r="AU460">
        <v>324.81</v>
      </c>
      <c r="AV460" s="67">
        <v>9367.84</v>
      </c>
      <c r="AW460" s="67">
        <v>5626.61</v>
      </c>
      <c r="AX460">
        <v>0.54049999999999998</v>
      </c>
      <c r="AY460" s="67">
        <v>3372.12</v>
      </c>
      <c r="AZ460">
        <v>0.32390000000000002</v>
      </c>
      <c r="BA460">
        <v>853.7</v>
      </c>
      <c r="BB460">
        <v>8.2000000000000003E-2</v>
      </c>
      <c r="BC460">
        <v>557.23</v>
      </c>
      <c r="BD460">
        <v>5.3499999999999999E-2</v>
      </c>
      <c r="BE460" s="67">
        <v>10409.66</v>
      </c>
      <c r="BF460" s="67">
        <v>4740.5</v>
      </c>
      <c r="BG460">
        <v>1.3172999999999999</v>
      </c>
      <c r="BH460">
        <v>0.49340000000000001</v>
      </c>
      <c r="BI460">
        <v>0.21870000000000001</v>
      </c>
      <c r="BJ460">
        <v>0.20300000000000001</v>
      </c>
      <c r="BK460">
        <v>2.46E-2</v>
      </c>
      <c r="BL460">
        <v>6.0400000000000002E-2</v>
      </c>
    </row>
    <row r="461" spans="1:64" x14ac:dyDescent="0.25">
      <c r="A461" t="s">
        <v>476</v>
      </c>
      <c r="B461">
        <v>47894</v>
      </c>
      <c r="C461">
        <v>64</v>
      </c>
      <c r="D461">
        <v>73.400000000000006</v>
      </c>
      <c r="E461" s="67">
        <v>4697.76</v>
      </c>
      <c r="F461" s="67">
        <v>4342.8</v>
      </c>
      <c r="G461">
        <v>8.9999999999999993E-3</v>
      </c>
      <c r="H461">
        <v>1E-3</v>
      </c>
      <c r="I461">
        <v>2.5700000000000001E-2</v>
      </c>
      <c r="J461">
        <v>2.9999999999999997E-4</v>
      </c>
      <c r="K461">
        <v>4.8000000000000001E-2</v>
      </c>
      <c r="L461">
        <v>0.87790000000000001</v>
      </c>
      <c r="M461">
        <v>3.7900000000000003E-2</v>
      </c>
      <c r="N461">
        <v>0.20380000000000001</v>
      </c>
      <c r="O461">
        <v>2.6200000000000001E-2</v>
      </c>
      <c r="P461">
        <v>0.1179</v>
      </c>
      <c r="Q461" s="67">
        <v>57749.81</v>
      </c>
      <c r="R461">
        <v>0.1067</v>
      </c>
      <c r="S461">
        <v>0.24110000000000001</v>
      </c>
      <c r="T461">
        <v>0.6522</v>
      </c>
      <c r="U461">
        <v>20.98</v>
      </c>
      <c r="V461">
        <v>32.25</v>
      </c>
      <c r="W461" s="67">
        <v>75662.37</v>
      </c>
      <c r="X461">
        <v>143.55000000000001</v>
      </c>
      <c r="Y461" s="67">
        <v>199161.32</v>
      </c>
      <c r="Z461">
        <v>0.86370000000000002</v>
      </c>
      <c r="AA461">
        <v>0.1104</v>
      </c>
      <c r="AB461">
        <v>2.5999999999999999E-2</v>
      </c>
      <c r="AC461">
        <v>0.1363</v>
      </c>
      <c r="AD461">
        <v>199.16</v>
      </c>
      <c r="AE461" s="67">
        <v>5980.98</v>
      </c>
      <c r="AF461">
        <v>786.61</v>
      </c>
      <c r="AG461" s="67">
        <v>217591.16</v>
      </c>
      <c r="AH461">
        <v>544</v>
      </c>
      <c r="AI461" s="67">
        <v>42751</v>
      </c>
      <c r="AJ461" s="67">
        <v>71517.3</v>
      </c>
      <c r="AK461">
        <v>53.47</v>
      </c>
      <c r="AL461">
        <v>29.55</v>
      </c>
      <c r="AM461">
        <v>28.28</v>
      </c>
      <c r="AN461">
        <v>4.8</v>
      </c>
      <c r="AO461">
        <v>0</v>
      </c>
      <c r="AP461">
        <v>0.65610000000000002</v>
      </c>
      <c r="AQ461" s="67">
        <v>1316.03</v>
      </c>
      <c r="AR461" s="67">
        <v>1957.35</v>
      </c>
      <c r="AS461" s="67">
        <v>4908.4399999999996</v>
      </c>
      <c r="AT461">
        <v>574.96</v>
      </c>
      <c r="AU461">
        <v>113.81</v>
      </c>
      <c r="AV461" s="67">
        <v>8870.59</v>
      </c>
      <c r="AW461" s="67">
        <v>2632.83</v>
      </c>
      <c r="AX461">
        <v>0.29160000000000003</v>
      </c>
      <c r="AY461" s="67">
        <v>5316.96</v>
      </c>
      <c r="AZ461">
        <v>0.58879999999999999</v>
      </c>
      <c r="BA461">
        <v>658.91</v>
      </c>
      <c r="BB461">
        <v>7.2999999999999995E-2</v>
      </c>
      <c r="BC461">
        <v>421.04</v>
      </c>
      <c r="BD461">
        <v>4.6600000000000003E-2</v>
      </c>
      <c r="BE461" s="67">
        <v>9029.74</v>
      </c>
      <c r="BF461">
        <v>992.48</v>
      </c>
      <c r="BG461">
        <v>0.1135</v>
      </c>
      <c r="BH461">
        <v>0.54090000000000005</v>
      </c>
      <c r="BI461">
        <v>0.20130000000000001</v>
      </c>
      <c r="BJ461">
        <v>0.2092</v>
      </c>
      <c r="BK461">
        <v>3.4299999999999997E-2</v>
      </c>
      <c r="BL461">
        <v>1.43E-2</v>
      </c>
    </row>
    <row r="462" spans="1:64" x14ac:dyDescent="0.25">
      <c r="A462" t="s">
        <v>477</v>
      </c>
      <c r="B462">
        <v>48090</v>
      </c>
      <c r="C462">
        <v>62</v>
      </c>
      <c r="D462">
        <v>12.02</v>
      </c>
      <c r="E462">
        <v>744.97</v>
      </c>
      <c r="F462">
        <v>706.64</v>
      </c>
      <c r="G462">
        <v>2.8E-3</v>
      </c>
      <c r="H462">
        <v>1.4E-3</v>
      </c>
      <c r="I462">
        <v>4.1999999999999997E-3</v>
      </c>
      <c r="J462">
        <v>0</v>
      </c>
      <c r="K462">
        <v>1.84E-2</v>
      </c>
      <c r="L462">
        <v>0.91569999999999996</v>
      </c>
      <c r="M462">
        <v>5.74E-2</v>
      </c>
      <c r="N462">
        <v>0.50209999999999999</v>
      </c>
      <c r="O462">
        <v>0</v>
      </c>
      <c r="P462">
        <v>0.13439999999999999</v>
      </c>
      <c r="Q462" s="67">
        <v>42138.68</v>
      </c>
      <c r="R462">
        <v>0.2535</v>
      </c>
      <c r="S462">
        <v>0.16900000000000001</v>
      </c>
      <c r="T462">
        <v>0.57750000000000001</v>
      </c>
      <c r="U462">
        <v>15.37</v>
      </c>
      <c r="V462">
        <v>10.3</v>
      </c>
      <c r="W462" s="67">
        <v>46175.28</v>
      </c>
      <c r="X462">
        <v>68.58</v>
      </c>
      <c r="Y462" s="67">
        <v>102537.46</v>
      </c>
      <c r="Z462">
        <v>0.93140000000000001</v>
      </c>
      <c r="AA462">
        <v>3.95E-2</v>
      </c>
      <c r="AB462">
        <v>2.9000000000000001E-2</v>
      </c>
      <c r="AC462">
        <v>6.8599999999999994E-2</v>
      </c>
      <c r="AD462">
        <v>102.54</v>
      </c>
      <c r="AE462" s="67">
        <v>2344.88</v>
      </c>
      <c r="AF462">
        <v>315.10000000000002</v>
      </c>
      <c r="AG462" s="67">
        <v>88515.9</v>
      </c>
      <c r="AH462">
        <v>101</v>
      </c>
      <c r="AI462" s="67">
        <v>33811</v>
      </c>
      <c r="AJ462" s="67">
        <v>44349.09</v>
      </c>
      <c r="AK462">
        <v>47.5</v>
      </c>
      <c r="AL462">
        <v>22</v>
      </c>
      <c r="AM462">
        <v>25.25</v>
      </c>
      <c r="AN462">
        <v>4.3</v>
      </c>
      <c r="AO462" s="67">
        <v>1854.4</v>
      </c>
      <c r="AP462">
        <v>1.8552</v>
      </c>
      <c r="AQ462" s="67">
        <v>1207.6199999999999</v>
      </c>
      <c r="AR462" s="67">
        <v>2102.02</v>
      </c>
      <c r="AS462" s="67">
        <v>6067.17</v>
      </c>
      <c r="AT462">
        <v>353.02</v>
      </c>
      <c r="AU462">
        <v>264.11</v>
      </c>
      <c r="AV462" s="67">
        <v>9993.8799999999992</v>
      </c>
      <c r="AW462" s="67">
        <v>5735.72</v>
      </c>
      <c r="AX462">
        <v>0.50870000000000004</v>
      </c>
      <c r="AY462" s="67">
        <v>3681.06</v>
      </c>
      <c r="AZ462">
        <v>0.32650000000000001</v>
      </c>
      <c r="BA462">
        <v>847.24</v>
      </c>
      <c r="BB462">
        <v>7.51E-2</v>
      </c>
      <c r="BC462" s="67">
        <v>1010.85</v>
      </c>
      <c r="BD462">
        <v>8.9700000000000002E-2</v>
      </c>
      <c r="BE462" s="67">
        <v>11274.88</v>
      </c>
      <c r="BF462" s="67">
        <v>5286.64</v>
      </c>
      <c r="BG462">
        <v>2.1751999999999998</v>
      </c>
      <c r="BH462">
        <v>0.4859</v>
      </c>
      <c r="BI462">
        <v>0.23910000000000001</v>
      </c>
      <c r="BJ462">
        <v>0.2218</v>
      </c>
      <c r="BK462">
        <v>0.02</v>
      </c>
      <c r="BL462">
        <v>3.3099999999999997E-2</v>
      </c>
    </row>
    <row r="463" spans="1:64" x14ac:dyDescent="0.25">
      <c r="A463" t="s">
        <v>478</v>
      </c>
      <c r="B463">
        <v>47944</v>
      </c>
      <c r="C463">
        <v>137</v>
      </c>
      <c r="D463">
        <v>11.5</v>
      </c>
      <c r="E463" s="67">
        <v>1576.09</v>
      </c>
      <c r="F463" s="67">
        <v>1482.37</v>
      </c>
      <c r="G463">
        <v>0</v>
      </c>
      <c r="H463">
        <v>0</v>
      </c>
      <c r="I463">
        <v>7.6E-3</v>
      </c>
      <c r="J463">
        <v>6.9999999999999999E-4</v>
      </c>
      <c r="K463">
        <v>6.1000000000000004E-3</v>
      </c>
      <c r="L463">
        <v>0.98089999999999999</v>
      </c>
      <c r="M463">
        <v>4.7000000000000002E-3</v>
      </c>
      <c r="N463">
        <v>0.68020000000000003</v>
      </c>
      <c r="O463">
        <v>0</v>
      </c>
      <c r="P463">
        <v>0.2036</v>
      </c>
      <c r="Q463" s="67">
        <v>50292.71</v>
      </c>
      <c r="R463">
        <v>0.1565</v>
      </c>
      <c r="S463">
        <v>0.2261</v>
      </c>
      <c r="T463">
        <v>0.61739999999999995</v>
      </c>
      <c r="U463">
        <v>15.66</v>
      </c>
      <c r="V463">
        <v>18</v>
      </c>
      <c r="W463" s="67">
        <v>57071.72</v>
      </c>
      <c r="X463">
        <v>83.49</v>
      </c>
      <c r="Y463" s="67">
        <v>82188.05</v>
      </c>
      <c r="Z463">
        <v>0.67149999999999999</v>
      </c>
      <c r="AA463">
        <v>5.4800000000000001E-2</v>
      </c>
      <c r="AB463">
        <v>0.27379999999999999</v>
      </c>
      <c r="AC463">
        <v>0.32850000000000001</v>
      </c>
      <c r="AD463">
        <v>82.19</v>
      </c>
      <c r="AE463" s="67">
        <v>1879.05</v>
      </c>
      <c r="AF463">
        <v>206.05</v>
      </c>
      <c r="AG463" s="67">
        <v>69052.86</v>
      </c>
      <c r="AH463">
        <v>39</v>
      </c>
      <c r="AI463" s="67">
        <v>26593</v>
      </c>
      <c r="AJ463" s="67">
        <v>40926.980000000003</v>
      </c>
      <c r="AK463">
        <v>24.9</v>
      </c>
      <c r="AL463">
        <v>22</v>
      </c>
      <c r="AM463">
        <v>23.26</v>
      </c>
      <c r="AN463">
        <v>4.5</v>
      </c>
      <c r="AO463">
        <v>0</v>
      </c>
      <c r="AP463">
        <v>0.72989999999999999</v>
      </c>
      <c r="AQ463" s="67">
        <v>1509.85</v>
      </c>
      <c r="AR463" s="67">
        <v>3040.17</v>
      </c>
      <c r="AS463" s="67">
        <v>6920.33</v>
      </c>
      <c r="AT463">
        <v>489.35</v>
      </c>
      <c r="AU463">
        <v>377.81</v>
      </c>
      <c r="AV463" s="67">
        <v>12337.52</v>
      </c>
      <c r="AW463" s="67">
        <v>7783.9</v>
      </c>
      <c r="AX463">
        <v>0.66900000000000004</v>
      </c>
      <c r="AY463" s="67">
        <v>1376.29</v>
      </c>
      <c r="AZ463">
        <v>0.1183</v>
      </c>
      <c r="BA463" s="67">
        <v>1329.5</v>
      </c>
      <c r="BB463">
        <v>0.1143</v>
      </c>
      <c r="BC463" s="67">
        <v>1145.24</v>
      </c>
      <c r="BD463">
        <v>9.8400000000000001E-2</v>
      </c>
      <c r="BE463" s="67">
        <v>11634.93</v>
      </c>
      <c r="BF463" s="67">
        <v>8102.24</v>
      </c>
      <c r="BG463">
        <v>3.8578000000000001</v>
      </c>
      <c r="BH463">
        <v>0.55100000000000005</v>
      </c>
      <c r="BI463">
        <v>0.2132</v>
      </c>
      <c r="BJ463">
        <v>0.16789999999999999</v>
      </c>
      <c r="BK463">
        <v>4.2999999999999997E-2</v>
      </c>
      <c r="BL463">
        <v>2.4899999999999999E-2</v>
      </c>
    </row>
    <row r="464" spans="1:64" x14ac:dyDescent="0.25">
      <c r="A464" t="s">
        <v>479</v>
      </c>
      <c r="B464">
        <v>44701</v>
      </c>
      <c r="C464">
        <v>5</v>
      </c>
      <c r="D464">
        <v>521.9</v>
      </c>
      <c r="E464" s="67">
        <v>2609.4899999999998</v>
      </c>
      <c r="F464" s="67">
        <v>2492.71</v>
      </c>
      <c r="G464">
        <v>1.9599999999999999E-2</v>
      </c>
      <c r="H464">
        <v>0</v>
      </c>
      <c r="I464">
        <v>1.21E-2</v>
      </c>
      <c r="J464">
        <v>2E-3</v>
      </c>
      <c r="K464">
        <v>3.04E-2</v>
      </c>
      <c r="L464">
        <v>0.90490000000000004</v>
      </c>
      <c r="M464">
        <v>3.1099999999999999E-2</v>
      </c>
      <c r="N464">
        <v>0.12479999999999999</v>
      </c>
      <c r="O464">
        <v>2.8000000000000001E-2</v>
      </c>
      <c r="P464">
        <v>9.5899999999999999E-2</v>
      </c>
      <c r="Q464" s="67">
        <v>70512.42</v>
      </c>
      <c r="R464">
        <v>0.11890000000000001</v>
      </c>
      <c r="S464">
        <v>0.2162</v>
      </c>
      <c r="T464">
        <v>0.66490000000000005</v>
      </c>
      <c r="U464">
        <v>20.43</v>
      </c>
      <c r="V464">
        <v>23.75</v>
      </c>
      <c r="W464" s="67">
        <v>82416.55</v>
      </c>
      <c r="X464">
        <v>109.87</v>
      </c>
      <c r="Y464" s="67">
        <v>271243.06</v>
      </c>
      <c r="Z464">
        <v>0.82120000000000004</v>
      </c>
      <c r="AA464">
        <v>0.1666</v>
      </c>
      <c r="AB464">
        <v>1.2200000000000001E-2</v>
      </c>
      <c r="AC464">
        <v>0.17879999999999999</v>
      </c>
      <c r="AD464">
        <v>271.24</v>
      </c>
      <c r="AE464" s="67">
        <v>12350.74</v>
      </c>
      <c r="AF464" s="67">
        <v>1639.52</v>
      </c>
      <c r="AG464" s="67">
        <v>284333.43</v>
      </c>
      <c r="AH464">
        <v>592</v>
      </c>
      <c r="AI464" s="67">
        <v>46272</v>
      </c>
      <c r="AJ464" s="67">
        <v>97419.66</v>
      </c>
      <c r="AK464">
        <v>82.57</v>
      </c>
      <c r="AL464">
        <v>42.53</v>
      </c>
      <c r="AM464">
        <v>57.64</v>
      </c>
      <c r="AN464">
        <v>4.57</v>
      </c>
      <c r="AO464">
        <v>0</v>
      </c>
      <c r="AP464">
        <v>0.74009999999999998</v>
      </c>
      <c r="AQ464" s="67">
        <v>2010.88</v>
      </c>
      <c r="AR464" s="67">
        <v>2372.94</v>
      </c>
      <c r="AS464" s="67">
        <v>8035.14</v>
      </c>
      <c r="AT464">
        <v>714.71</v>
      </c>
      <c r="AU464">
        <v>235.85</v>
      </c>
      <c r="AV464" s="67">
        <v>13369.53</v>
      </c>
      <c r="AW464" s="67">
        <v>1901.51</v>
      </c>
      <c r="AX464">
        <v>0.1424</v>
      </c>
      <c r="AY464" s="67">
        <v>10257.4</v>
      </c>
      <c r="AZ464">
        <v>0.76800000000000002</v>
      </c>
      <c r="BA464">
        <v>430.91</v>
      </c>
      <c r="BB464">
        <v>3.2300000000000002E-2</v>
      </c>
      <c r="BC464">
        <v>765.51</v>
      </c>
      <c r="BD464">
        <v>5.7299999999999997E-2</v>
      </c>
      <c r="BE464" s="67">
        <v>13355.33</v>
      </c>
      <c r="BF464">
        <v>367.12</v>
      </c>
      <c r="BG464">
        <v>2.4299999999999999E-2</v>
      </c>
      <c r="BH464">
        <v>0.59519999999999995</v>
      </c>
      <c r="BI464">
        <v>0.20979999999999999</v>
      </c>
      <c r="BJ464">
        <v>0.14560000000000001</v>
      </c>
      <c r="BK464">
        <v>3.04E-2</v>
      </c>
      <c r="BL464">
        <v>1.9E-2</v>
      </c>
    </row>
    <row r="465" spans="1:64" x14ac:dyDescent="0.25">
      <c r="A465" t="s">
        <v>480</v>
      </c>
      <c r="B465">
        <v>47308</v>
      </c>
      <c r="C465">
        <v>128</v>
      </c>
      <c r="D465">
        <v>14.5</v>
      </c>
      <c r="E465" s="67">
        <v>1855.76</v>
      </c>
      <c r="F465" s="67">
        <v>1771.96</v>
      </c>
      <c r="G465">
        <v>0</v>
      </c>
      <c r="H465">
        <v>1.1000000000000001E-3</v>
      </c>
      <c r="I465">
        <v>6.7999999999999996E-3</v>
      </c>
      <c r="J465">
        <v>1.4E-3</v>
      </c>
      <c r="K465">
        <v>1.26E-2</v>
      </c>
      <c r="L465">
        <v>0.94520000000000004</v>
      </c>
      <c r="M465">
        <v>3.3000000000000002E-2</v>
      </c>
      <c r="N465">
        <v>0.56969999999999998</v>
      </c>
      <c r="O465">
        <v>1E-4</v>
      </c>
      <c r="P465">
        <v>0.1885</v>
      </c>
      <c r="Q465" s="67">
        <v>49962.73</v>
      </c>
      <c r="R465">
        <v>0.1835</v>
      </c>
      <c r="S465">
        <v>0.21099999999999999</v>
      </c>
      <c r="T465">
        <v>0.60550000000000004</v>
      </c>
      <c r="U465">
        <v>19.559999999999999</v>
      </c>
      <c r="V465">
        <v>15</v>
      </c>
      <c r="W465" s="67">
        <v>62789.599999999999</v>
      </c>
      <c r="X465">
        <v>118.39</v>
      </c>
      <c r="Y465" s="67">
        <v>134049.64000000001</v>
      </c>
      <c r="Z465">
        <v>0.5282</v>
      </c>
      <c r="AA465">
        <v>0.185</v>
      </c>
      <c r="AB465">
        <v>0.2868</v>
      </c>
      <c r="AC465">
        <v>0.4718</v>
      </c>
      <c r="AD465">
        <v>134.05000000000001</v>
      </c>
      <c r="AE465" s="67">
        <v>3629.02</v>
      </c>
      <c r="AF465">
        <v>285.62</v>
      </c>
      <c r="AG465" s="67">
        <v>114694.04</v>
      </c>
      <c r="AH465">
        <v>242</v>
      </c>
      <c r="AI465" s="67">
        <v>27775</v>
      </c>
      <c r="AJ465" s="67">
        <v>48156.49</v>
      </c>
      <c r="AK465">
        <v>28.1</v>
      </c>
      <c r="AL465">
        <v>26.56</v>
      </c>
      <c r="AM465">
        <v>26.94</v>
      </c>
      <c r="AN465">
        <v>3.4</v>
      </c>
      <c r="AO465">
        <v>0</v>
      </c>
      <c r="AP465">
        <v>0.75429999999999997</v>
      </c>
      <c r="AQ465" s="67">
        <v>1314.42</v>
      </c>
      <c r="AR465" s="67">
        <v>1994.76</v>
      </c>
      <c r="AS465" s="67">
        <v>6535.09</v>
      </c>
      <c r="AT465">
        <v>292.56</v>
      </c>
      <c r="AU465">
        <v>622.80999999999995</v>
      </c>
      <c r="AV465" s="67">
        <v>10759.68</v>
      </c>
      <c r="AW465" s="67">
        <v>5334.58</v>
      </c>
      <c r="AX465">
        <v>0.51449999999999996</v>
      </c>
      <c r="AY465" s="67">
        <v>2928.13</v>
      </c>
      <c r="AZ465">
        <v>0.28239999999999998</v>
      </c>
      <c r="BA465">
        <v>689.09</v>
      </c>
      <c r="BB465">
        <v>6.6500000000000004E-2</v>
      </c>
      <c r="BC465" s="67">
        <v>1416.19</v>
      </c>
      <c r="BD465">
        <v>0.1366</v>
      </c>
      <c r="BE465" s="67">
        <v>10367.99</v>
      </c>
      <c r="BF465" s="67">
        <v>4346.3999999999996</v>
      </c>
      <c r="BG465">
        <v>1.0837000000000001</v>
      </c>
      <c r="BH465">
        <v>0.52249999999999996</v>
      </c>
      <c r="BI465">
        <v>0.2291</v>
      </c>
      <c r="BJ465">
        <v>0.16450000000000001</v>
      </c>
      <c r="BK465">
        <v>3.5400000000000001E-2</v>
      </c>
      <c r="BL465">
        <v>4.8500000000000001E-2</v>
      </c>
    </row>
    <row r="466" spans="1:64" x14ac:dyDescent="0.25">
      <c r="A466" t="s">
        <v>481</v>
      </c>
      <c r="B466">
        <v>49213</v>
      </c>
      <c r="C466">
        <v>28</v>
      </c>
      <c r="D466">
        <v>46.38</v>
      </c>
      <c r="E466" s="67">
        <v>1298.75</v>
      </c>
      <c r="F466" s="67">
        <v>1214.1099999999999</v>
      </c>
      <c r="G466">
        <v>6.4000000000000003E-3</v>
      </c>
      <c r="H466">
        <v>0</v>
      </c>
      <c r="I466">
        <v>1.23E-2</v>
      </c>
      <c r="J466">
        <v>1.6000000000000001E-3</v>
      </c>
      <c r="K466">
        <v>1.0500000000000001E-2</v>
      </c>
      <c r="L466">
        <v>0.94040000000000001</v>
      </c>
      <c r="M466">
        <v>2.87E-2</v>
      </c>
      <c r="N466">
        <v>0.25369999999999998</v>
      </c>
      <c r="O466">
        <v>4.8999999999999998E-3</v>
      </c>
      <c r="P466">
        <v>0.1474</v>
      </c>
      <c r="Q466" s="67">
        <v>50636.83</v>
      </c>
      <c r="R466">
        <v>0.3372</v>
      </c>
      <c r="S466">
        <v>0.19769999999999999</v>
      </c>
      <c r="T466">
        <v>0.46510000000000001</v>
      </c>
      <c r="U466">
        <v>18.47</v>
      </c>
      <c r="V466">
        <v>6.3</v>
      </c>
      <c r="W466" s="67">
        <v>75483.81</v>
      </c>
      <c r="X466">
        <v>200.66</v>
      </c>
      <c r="Y466" s="67">
        <v>132070.23000000001</v>
      </c>
      <c r="Z466">
        <v>0.84370000000000001</v>
      </c>
      <c r="AA466">
        <v>9.4600000000000004E-2</v>
      </c>
      <c r="AB466">
        <v>6.1800000000000001E-2</v>
      </c>
      <c r="AC466">
        <v>0.15629999999999999</v>
      </c>
      <c r="AD466">
        <v>132.07</v>
      </c>
      <c r="AE466" s="67">
        <v>5276.6</v>
      </c>
      <c r="AF466">
        <v>619.61</v>
      </c>
      <c r="AG466" s="67">
        <v>143369.76</v>
      </c>
      <c r="AH466">
        <v>389</v>
      </c>
      <c r="AI466" s="67">
        <v>39201</v>
      </c>
      <c r="AJ466" s="67">
        <v>55468.13</v>
      </c>
      <c r="AK466">
        <v>70.209999999999994</v>
      </c>
      <c r="AL466">
        <v>37.39</v>
      </c>
      <c r="AM466">
        <v>43.04</v>
      </c>
      <c r="AN466">
        <v>5.6</v>
      </c>
      <c r="AO466">
        <v>0</v>
      </c>
      <c r="AP466">
        <v>0.9577</v>
      </c>
      <c r="AQ466" s="67">
        <v>1038.32</v>
      </c>
      <c r="AR466" s="67">
        <v>1722.13</v>
      </c>
      <c r="AS466" s="67">
        <v>5294.25</v>
      </c>
      <c r="AT466">
        <v>446.53</v>
      </c>
      <c r="AU466">
        <v>248.23</v>
      </c>
      <c r="AV466" s="67">
        <v>8749.4599999999991</v>
      </c>
      <c r="AW466" s="67">
        <v>4228.51</v>
      </c>
      <c r="AX466">
        <v>0.4476</v>
      </c>
      <c r="AY466" s="67">
        <v>4227.59</v>
      </c>
      <c r="AZ466">
        <v>0.44750000000000001</v>
      </c>
      <c r="BA466">
        <v>580.34</v>
      </c>
      <c r="BB466">
        <v>6.1400000000000003E-2</v>
      </c>
      <c r="BC466">
        <v>410.69</v>
      </c>
      <c r="BD466">
        <v>4.3499999999999997E-2</v>
      </c>
      <c r="BE466" s="67">
        <v>9447.1299999999992</v>
      </c>
      <c r="BF466" s="67">
        <v>2832.61</v>
      </c>
      <c r="BG466">
        <v>0.60299999999999998</v>
      </c>
      <c r="BH466">
        <v>0.53549999999999998</v>
      </c>
      <c r="BI466">
        <v>0.22109999999999999</v>
      </c>
      <c r="BJ466">
        <v>0.1865</v>
      </c>
      <c r="BK466">
        <v>3.9300000000000002E-2</v>
      </c>
      <c r="BL466">
        <v>1.7600000000000001E-2</v>
      </c>
    </row>
    <row r="467" spans="1:64" x14ac:dyDescent="0.25">
      <c r="A467" t="s">
        <v>482</v>
      </c>
      <c r="B467">
        <v>46144</v>
      </c>
      <c r="C467">
        <v>70</v>
      </c>
      <c r="D467">
        <v>39.44</v>
      </c>
      <c r="E467" s="67">
        <v>2760.6</v>
      </c>
      <c r="F467" s="67">
        <v>2583.2199999999998</v>
      </c>
      <c r="G467">
        <v>2.7000000000000001E-3</v>
      </c>
      <c r="H467">
        <v>4.0000000000000002E-4</v>
      </c>
      <c r="I467">
        <v>1.6999999999999999E-3</v>
      </c>
      <c r="J467">
        <v>1.5E-3</v>
      </c>
      <c r="K467">
        <v>1.01E-2</v>
      </c>
      <c r="L467">
        <v>0.97089999999999999</v>
      </c>
      <c r="M467">
        <v>1.2699999999999999E-2</v>
      </c>
      <c r="N467">
        <v>0.2571</v>
      </c>
      <c r="O467">
        <v>1.5E-3</v>
      </c>
      <c r="P467">
        <v>0.1018</v>
      </c>
      <c r="Q467" s="67">
        <v>50926.21</v>
      </c>
      <c r="R467">
        <v>0.25469999999999998</v>
      </c>
      <c r="S467">
        <v>0.1739</v>
      </c>
      <c r="T467">
        <v>0.57140000000000002</v>
      </c>
      <c r="U467">
        <v>20.36</v>
      </c>
      <c r="V467">
        <v>11</v>
      </c>
      <c r="W467" s="67">
        <v>78973.55</v>
      </c>
      <c r="X467">
        <v>239.18</v>
      </c>
      <c r="Y467" s="67">
        <v>138491.82999999999</v>
      </c>
      <c r="Z467">
        <v>0.84889999999999999</v>
      </c>
      <c r="AA467">
        <v>5.0799999999999998E-2</v>
      </c>
      <c r="AB467">
        <v>0.1003</v>
      </c>
      <c r="AC467">
        <v>0.15110000000000001</v>
      </c>
      <c r="AD467">
        <v>138.49</v>
      </c>
      <c r="AE467" s="67">
        <v>3517.52</v>
      </c>
      <c r="AF467">
        <v>452.89</v>
      </c>
      <c r="AG467" s="67">
        <v>144835.81</v>
      </c>
      <c r="AH467">
        <v>394</v>
      </c>
      <c r="AI467" s="67">
        <v>41042</v>
      </c>
      <c r="AJ467" s="67">
        <v>60931.78</v>
      </c>
      <c r="AK467">
        <v>46.96</v>
      </c>
      <c r="AL467">
        <v>22.92</v>
      </c>
      <c r="AM467">
        <v>24.23</v>
      </c>
      <c r="AN467">
        <v>4.66</v>
      </c>
      <c r="AO467">
        <v>910.23</v>
      </c>
      <c r="AP467">
        <v>0.83140000000000003</v>
      </c>
      <c r="AQ467" s="67">
        <v>1040.26</v>
      </c>
      <c r="AR467" s="67">
        <v>2041.62</v>
      </c>
      <c r="AS467" s="67">
        <v>5626.93</v>
      </c>
      <c r="AT467">
        <v>397.5</v>
      </c>
      <c r="AU467">
        <v>173.2</v>
      </c>
      <c r="AV467" s="67">
        <v>9279.51</v>
      </c>
      <c r="AW467" s="67">
        <v>4519.58</v>
      </c>
      <c r="AX467">
        <v>0.47010000000000002</v>
      </c>
      <c r="AY467" s="67">
        <v>4058.53</v>
      </c>
      <c r="AZ467">
        <v>0.42220000000000002</v>
      </c>
      <c r="BA467">
        <v>630.17999999999995</v>
      </c>
      <c r="BB467">
        <v>6.5600000000000006E-2</v>
      </c>
      <c r="BC467">
        <v>404.9</v>
      </c>
      <c r="BD467">
        <v>4.2099999999999999E-2</v>
      </c>
      <c r="BE467" s="67">
        <v>9613.18</v>
      </c>
      <c r="BF467" s="67">
        <v>3749.32</v>
      </c>
      <c r="BG467">
        <v>0.75719999999999998</v>
      </c>
      <c r="BH467">
        <v>0.55210000000000004</v>
      </c>
      <c r="BI467">
        <v>0.2364</v>
      </c>
      <c r="BJ467">
        <v>0.15029999999999999</v>
      </c>
      <c r="BK467">
        <v>4.4299999999999999E-2</v>
      </c>
      <c r="BL467">
        <v>1.6899999999999998E-2</v>
      </c>
    </row>
    <row r="468" spans="1:64" x14ac:dyDescent="0.25">
      <c r="A468" t="s">
        <v>483</v>
      </c>
      <c r="B468">
        <v>45609</v>
      </c>
      <c r="C468">
        <v>26</v>
      </c>
      <c r="D468">
        <v>70.72</v>
      </c>
      <c r="E468" s="67">
        <v>1838.77</v>
      </c>
      <c r="F468" s="67">
        <v>1682.59</v>
      </c>
      <c r="G468">
        <v>1.0699999999999999E-2</v>
      </c>
      <c r="H468">
        <v>0</v>
      </c>
      <c r="I468">
        <v>1.6500000000000001E-2</v>
      </c>
      <c r="J468">
        <v>8.9999999999999998E-4</v>
      </c>
      <c r="K468">
        <v>9.1499999999999998E-2</v>
      </c>
      <c r="L468">
        <v>0.84250000000000003</v>
      </c>
      <c r="M468">
        <v>3.7900000000000003E-2</v>
      </c>
      <c r="N468">
        <v>0.46200000000000002</v>
      </c>
      <c r="O468">
        <v>5.9999999999999995E-4</v>
      </c>
      <c r="P468">
        <v>0.1123</v>
      </c>
      <c r="Q468" s="67">
        <v>69479.820000000007</v>
      </c>
      <c r="R468">
        <v>0.39710000000000001</v>
      </c>
      <c r="S468">
        <v>0.23530000000000001</v>
      </c>
      <c r="T468">
        <v>0.36759999999999998</v>
      </c>
      <c r="U468">
        <v>14.98</v>
      </c>
      <c r="V468">
        <v>13.2</v>
      </c>
      <c r="W468" s="67">
        <v>89600.3</v>
      </c>
      <c r="X468">
        <v>131.78</v>
      </c>
      <c r="Y468" s="67">
        <v>190367.15</v>
      </c>
      <c r="Z468">
        <v>0.50739999999999996</v>
      </c>
      <c r="AA468">
        <v>0.4667</v>
      </c>
      <c r="AB468">
        <v>2.58E-2</v>
      </c>
      <c r="AC468">
        <v>0.49259999999999998</v>
      </c>
      <c r="AD468">
        <v>190.37</v>
      </c>
      <c r="AE468" s="67">
        <v>7549.44</v>
      </c>
      <c r="AF468">
        <v>523.73</v>
      </c>
      <c r="AG468" s="67">
        <v>206555.78</v>
      </c>
      <c r="AH468">
        <v>528</v>
      </c>
      <c r="AI468" s="67">
        <v>34327</v>
      </c>
      <c r="AJ468" s="67">
        <v>54540.3</v>
      </c>
      <c r="AK468">
        <v>54.5</v>
      </c>
      <c r="AL468">
        <v>36.799999999999997</v>
      </c>
      <c r="AM468">
        <v>41.94</v>
      </c>
      <c r="AN468">
        <v>5.5</v>
      </c>
      <c r="AO468">
        <v>0</v>
      </c>
      <c r="AP468">
        <v>0.76680000000000004</v>
      </c>
      <c r="AQ468" s="67">
        <v>2230.54</v>
      </c>
      <c r="AR468" s="67">
        <v>2424.31</v>
      </c>
      <c r="AS468" s="67">
        <v>8165.39</v>
      </c>
      <c r="AT468" s="67">
        <v>1134.08</v>
      </c>
      <c r="AU468">
        <v>712.96</v>
      </c>
      <c r="AV468" s="67">
        <v>14667.28</v>
      </c>
      <c r="AW468" s="67">
        <v>4409.68</v>
      </c>
      <c r="AX468">
        <v>0.31530000000000002</v>
      </c>
      <c r="AY468" s="67">
        <v>7930.65</v>
      </c>
      <c r="AZ468">
        <v>0.56699999999999995</v>
      </c>
      <c r="BA468">
        <v>962.51</v>
      </c>
      <c r="BB468">
        <v>6.88E-2</v>
      </c>
      <c r="BC468">
        <v>684.46</v>
      </c>
      <c r="BD468">
        <v>4.8899999999999999E-2</v>
      </c>
      <c r="BE468" s="67">
        <v>13987.29</v>
      </c>
      <c r="BF468">
        <v>843.09</v>
      </c>
      <c r="BG468">
        <v>0.13800000000000001</v>
      </c>
      <c r="BH468">
        <v>0.59750000000000003</v>
      </c>
      <c r="BI468">
        <v>0.24429999999999999</v>
      </c>
      <c r="BJ468">
        <v>9.8599999999999993E-2</v>
      </c>
      <c r="BK468">
        <v>4.3299999999999998E-2</v>
      </c>
      <c r="BL468">
        <v>1.6400000000000001E-2</v>
      </c>
    </row>
    <row r="469" spans="1:64" x14ac:dyDescent="0.25">
      <c r="A469" t="s">
        <v>484</v>
      </c>
      <c r="B469">
        <v>49817</v>
      </c>
      <c r="C469">
        <v>22</v>
      </c>
      <c r="D469">
        <v>18.97</v>
      </c>
      <c r="E469">
        <v>417.24</v>
      </c>
      <c r="F469">
        <v>453.5</v>
      </c>
      <c r="G469">
        <v>8.8000000000000005E-3</v>
      </c>
      <c r="H469">
        <v>2.3E-3</v>
      </c>
      <c r="I469">
        <v>0</v>
      </c>
      <c r="J469">
        <v>0</v>
      </c>
      <c r="K469">
        <v>0</v>
      </c>
      <c r="L469">
        <v>0.98460000000000003</v>
      </c>
      <c r="M469">
        <v>4.3E-3</v>
      </c>
      <c r="N469">
        <v>7.0499999999999993E-2</v>
      </c>
      <c r="O469">
        <v>0</v>
      </c>
      <c r="P469">
        <v>9.0499999999999997E-2</v>
      </c>
      <c r="Q469" s="67">
        <v>48710.22</v>
      </c>
      <c r="R469">
        <v>6.9800000000000001E-2</v>
      </c>
      <c r="S469">
        <v>0.2326</v>
      </c>
      <c r="T469">
        <v>0.69769999999999999</v>
      </c>
      <c r="U469">
        <v>17.899999999999999</v>
      </c>
      <c r="V469">
        <v>6.64</v>
      </c>
      <c r="W469" s="67">
        <v>40840.660000000003</v>
      </c>
      <c r="X469">
        <v>59.51</v>
      </c>
      <c r="Y469" s="67">
        <v>103800.5</v>
      </c>
      <c r="Z469">
        <v>0.81720000000000004</v>
      </c>
      <c r="AA469">
        <v>0.1358</v>
      </c>
      <c r="AB469">
        <v>4.7E-2</v>
      </c>
      <c r="AC469">
        <v>0.18279999999999999</v>
      </c>
      <c r="AD469">
        <v>103.8</v>
      </c>
      <c r="AE469" s="67">
        <v>2785.12</v>
      </c>
      <c r="AF469">
        <v>413.44</v>
      </c>
      <c r="AG469" s="67">
        <v>97598.92</v>
      </c>
      <c r="AH469">
        <v>138</v>
      </c>
      <c r="AI469" s="67">
        <v>38845</v>
      </c>
      <c r="AJ469" s="67">
        <v>66154.240000000005</v>
      </c>
      <c r="AK469">
        <v>38.799999999999997</v>
      </c>
      <c r="AL469">
        <v>24.95</v>
      </c>
      <c r="AM469">
        <v>34.04</v>
      </c>
      <c r="AN469">
        <v>5.8</v>
      </c>
      <c r="AO469">
        <v>904.8</v>
      </c>
      <c r="AP469">
        <v>0.92759999999999998</v>
      </c>
      <c r="AQ469" s="67">
        <v>1436.44</v>
      </c>
      <c r="AR469" s="67">
        <v>1491.48</v>
      </c>
      <c r="AS469" s="67">
        <v>6039.16</v>
      </c>
      <c r="AT469">
        <v>181.45</v>
      </c>
      <c r="AU469">
        <v>130.6</v>
      </c>
      <c r="AV469" s="67">
        <v>9279.19</v>
      </c>
      <c r="AW469" s="67">
        <v>4900.32</v>
      </c>
      <c r="AX469">
        <v>0.51670000000000005</v>
      </c>
      <c r="AY469" s="67">
        <v>2808.17</v>
      </c>
      <c r="AZ469">
        <v>0.29609999999999997</v>
      </c>
      <c r="BA469" s="67">
        <v>1185.03</v>
      </c>
      <c r="BB469">
        <v>0.125</v>
      </c>
      <c r="BC469">
        <v>589.47</v>
      </c>
      <c r="BD469">
        <v>6.2199999999999998E-2</v>
      </c>
      <c r="BE469" s="67">
        <v>9482.99</v>
      </c>
      <c r="BF469" s="67">
        <v>5776.39</v>
      </c>
      <c r="BG469">
        <v>1.2961</v>
      </c>
      <c r="BH469">
        <v>0.60709999999999997</v>
      </c>
      <c r="BI469">
        <v>0.2135</v>
      </c>
      <c r="BJ469">
        <v>0.12690000000000001</v>
      </c>
      <c r="BK469">
        <v>3.5799999999999998E-2</v>
      </c>
      <c r="BL469">
        <v>1.6799999999999999E-2</v>
      </c>
    </row>
    <row r="470" spans="1:64" x14ac:dyDescent="0.25">
      <c r="A470" t="s">
        <v>485</v>
      </c>
      <c r="B470">
        <v>44735</v>
      </c>
      <c r="C470">
        <v>18</v>
      </c>
      <c r="D470">
        <v>123.42</v>
      </c>
      <c r="E470" s="67">
        <v>2221.58</v>
      </c>
      <c r="F470" s="67">
        <v>2083.85</v>
      </c>
      <c r="G470">
        <v>2.7000000000000001E-3</v>
      </c>
      <c r="H470">
        <v>0</v>
      </c>
      <c r="I470">
        <v>3.5000000000000001E-3</v>
      </c>
      <c r="J470">
        <v>2.0000000000000001E-4</v>
      </c>
      <c r="K470">
        <v>2.8899999999999999E-2</v>
      </c>
      <c r="L470">
        <v>0.94479999999999997</v>
      </c>
      <c r="M470">
        <v>1.9800000000000002E-2</v>
      </c>
      <c r="N470">
        <v>0.54610000000000003</v>
      </c>
      <c r="O470">
        <v>2.1899999999999999E-2</v>
      </c>
      <c r="P470">
        <v>0.1502</v>
      </c>
      <c r="Q470" s="67">
        <v>51163.23</v>
      </c>
      <c r="R470">
        <v>0.2868</v>
      </c>
      <c r="S470">
        <v>0.125</v>
      </c>
      <c r="T470">
        <v>0.58819999999999995</v>
      </c>
      <c r="U470">
        <v>20.59</v>
      </c>
      <c r="V470">
        <v>17.75</v>
      </c>
      <c r="W470" s="67">
        <v>66071.990000000005</v>
      </c>
      <c r="X470">
        <v>124.87</v>
      </c>
      <c r="Y470" s="67">
        <v>134228.04</v>
      </c>
      <c r="Z470">
        <v>0.69830000000000003</v>
      </c>
      <c r="AA470">
        <v>0.2596</v>
      </c>
      <c r="AB470">
        <v>4.2099999999999999E-2</v>
      </c>
      <c r="AC470">
        <v>0.30170000000000002</v>
      </c>
      <c r="AD470">
        <v>134.22999999999999</v>
      </c>
      <c r="AE470" s="67">
        <v>4370</v>
      </c>
      <c r="AF470">
        <v>585.55999999999995</v>
      </c>
      <c r="AG470" s="67">
        <v>131500.78</v>
      </c>
      <c r="AH470">
        <v>323</v>
      </c>
      <c r="AI470" s="67">
        <v>28219</v>
      </c>
      <c r="AJ470" s="67">
        <v>47503.74</v>
      </c>
      <c r="AK470">
        <v>48</v>
      </c>
      <c r="AL470">
        <v>31.88</v>
      </c>
      <c r="AM470">
        <v>31.86</v>
      </c>
      <c r="AN470">
        <v>3.2</v>
      </c>
      <c r="AO470">
        <v>3.92</v>
      </c>
      <c r="AP470">
        <v>0.92679999999999996</v>
      </c>
      <c r="AQ470" s="67">
        <v>1287.0899999999999</v>
      </c>
      <c r="AR470" s="67">
        <v>1370.93</v>
      </c>
      <c r="AS470" s="67">
        <v>5450.05</v>
      </c>
      <c r="AT470">
        <v>484.9</v>
      </c>
      <c r="AU470">
        <v>149.94999999999999</v>
      </c>
      <c r="AV470" s="67">
        <v>8742.92</v>
      </c>
      <c r="AW470" s="67">
        <v>3994.75</v>
      </c>
      <c r="AX470">
        <v>0.46089999999999998</v>
      </c>
      <c r="AY470" s="67">
        <v>3481.13</v>
      </c>
      <c r="AZ470">
        <v>0.40160000000000001</v>
      </c>
      <c r="BA470">
        <v>412.71</v>
      </c>
      <c r="BB470">
        <v>4.7600000000000003E-2</v>
      </c>
      <c r="BC470">
        <v>778.77</v>
      </c>
      <c r="BD470">
        <v>8.9899999999999994E-2</v>
      </c>
      <c r="BE470" s="67">
        <v>8667.36</v>
      </c>
      <c r="BF470" s="67">
        <v>2271.16</v>
      </c>
      <c r="BG470">
        <v>0.50719999999999998</v>
      </c>
      <c r="BH470">
        <v>0.53469999999999995</v>
      </c>
      <c r="BI470">
        <v>0.20119999999999999</v>
      </c>
      <c r="BJ470">
        <v>0.19550000000000001</v>
      </c>
      <c r="BK470">
        <v>4.4200000000000003E-2</v>
      </c>
      <c r="BL470">
        <v>2.4400000000000002E-2</v>
      </c>
    </row>
    <row r="471" spans="1:64" x14ac:dyDescent="0.25">
      <c r="A471" t="s">
        <v>486</v>
      </c>
      <c r="B471">
        <v>44743</v>
      </c>
      <c r="C471">
        <v>10</v>
      </c>
      <c r="D471">
        <v>384.39</v>
      </c>
      <c r="E471" s="67">
        <v>3843.85</v>
      </c>
      <c r="F471" s="67">
        <v>3152.59</v>
      </c>
      <c r="G471">
        <v>3.0000000000000001E-3</v>
      </c>
      <c r="H471">
        <v>2.9999999999999997E-4</v>
      </c>
      <c r="I471">
        <v>0.3755</v>
      </c>
      <c r="J471">
        <v>1.6999999999999999E-3</v>
      </c>
      <c r="K471">
        <v>2.5000000000000001E-2</v>
      </c>
      <c r="L471">
        <v>0.41610000000000003</v>
      </c>
      <c r="M471">
        <v>0.1784</v>
      </c>
      <c r="N471">
        <v>0.78169999999999995</v>
      </c>
      <c r="O471">
        <v>8.0999999999999996E-3</v>
      </c>
      <c r="P471">
        <v>0.14630000000000001</v>
      </c>
      <c r="Q471" s="67">
        <v>66084.67</v>
      </c>
      <c r="R471">
        <v>8.6999999999999994E-2</v>
      </c>
      <c r="S471">
        <v>0.1371</v>
      </c>
      <c r="T471">
        <v>0.77590000000000003</v>
      </c>
      <c r="U471">
        <v>16.71</v>
      </c>
      <c r="V471">
        <v>37</v>
      </c>
      <c r="W471" s="67">
        <v>84400.73</v>
      </c>
      <c r="X471">
        <v>103.23</v>
      </c>
      <c r="Y471" s="67">
        <v>119702.2</v>
      </c>
      <c r="Z471">
        <v>0.66500000000000004</v>
      </c>
      <c r="AA471">
        <v>0.2984</v>
      </c>
      <c r="AB471">
        <v>3.6600000000000001E-2</v>
      </c>
      <c r="AC471">
        <v>0.33500000000000002</v>
      </c>
      <c r="AD471">
        <v>119.7</v>
      </c>
      <c r="AE471" s="67">
        <v>5572.55</v>
      </c>
      <c r="AF471">
        <v>567.15</v>
      </c>
      <c r="AG471" s="67">
        <v>115707.62</v>
      </c>
      <c r="AH471">
        <v>247</v>
      </c>
      <c r="AI471" s="67">
        <v>21806</v>
      </c>
      <c r="AJ471" s="67">
        <v>38047.919999999998</v>
      </c>
      <c r="AK471">
        <v>80.03</v>
      </c>
      <c r="AL471">
        <v>41.7</v>
      </c>
      <c r="AM471">
        <v>53.25</v>
      </c>
      <c r="AN471">
        <v>3.45</v>
      </c>
      <c r="AO471">
        <v>0</v>
      </c>
      <c r="AP471">
        <v>1.9530000000000001</v>
      </c>
      <c r="AQ471" s="67">
        <v>1692.28</v>
      </c>
      <c r="AR471" s="67">
        <v>1939.78</v>
      </c>
      <c r="AS471" s="67">
        <v>7912.64</v>
      </c>
      <c r="AT471">
        <v>656.02</v>
      </c>
      <c r="AU471">
        <v>460.06</v>
      </c>
      <c r="AV471" s="67">
        <v>12660.79</v>
      </c>
      <c r="AW471" s="67">
        <v>5940.21</v>
      </c>
      <c r="AX471">
        <v>0.46179999999999999</v>
      </c>
      <c r="AY471" s="67">
        <v>4992.4399999999996</v>
      </c>
      <c r="AZ471">
        <v>0.3881</v>
      </c>
      <c r="BA471">
        <v>660.23</v>
      </c>
      <c r="BB471">
        <v>5.1299999999999998E-2</v>
      </c>
      <c r="BC471" s="67">
        <v>1270.72</v>
      </c>
      <c r="BD471">
        <v>9.8799999999999999E-2</v>
      </c>
      <c r="BE471" s="67">
        <v>12863.61</v>
      </c>
      <c r="BF471" s="67">
        <v>3275.47</v>
      </c>
      <c r="BG471">
        <v>1.1534</v>
      </c>
      <c r="BH471">
        <v>0.53869999999999996</v>
      </c>
      <c r="BI471">
        <v>0.19500000000000001</v>
      </c>
      <c r="BJ471">
        <v>0.23169999999999999</v>
      </c>
      <c r="BK471">
        <v>1.84E-2</v>
      </c>
      <c r="BL471">
        <v>1.6199999999999999E-2</v>
      </c>
    </row>
    <row r="472" spans="1:64" x14ac:dyDescent="0.25">
      <c r="A472" t="s">
        <v>487</v>
      </c>
      <c r="B472">
        <v>49940</v>
      </c>
      <c r="C472">
        <v>73</v>
      </c>
      <c r="D472">
        <v>19.18</v>
      </c>
      <c r="E472" s="67">
        <v>1400.25</v>
      </c>
      <c r="F472" s="67">
        <v>1322.79</v>
      </c>
      <c r="G472">
        <v>6.9999999999999999E-4</v>
      </c>
      <c r="H472">
        <v>0</v>
      </c>
      <c r="I472">
        <v>8.8000000000000005E-3</v>
      </c>
      <c r="J472">
        <v>6.9999999999999999E-4</v>
      </c>
      <c r="K472">
        <v>1.06E-2</v>
      </c>
      <c r="L472">
        <v>0.96930000000000005</v>
      </c>
      <c r="M472">
        <v>9.7999999999999997E-3</v>
      </c>
      <c r="N472">
        <v>0.51929999999999998</v>
      </c>
      <c r="O472">
        <v>0</v>
      </c>
      <c r="P472">
        <v>0.18079999999999999</v>
      </c>
      <c r="Q472" s="67">
        <v>48536.75</v>
      </c>
      <c r="R472">
        <v>0.23760000000000001</v>
      </c>
      <c r="S472">
        <v>0.16830000000000001</v>
      </c>
      <c r="T472">
        <v>0.59409999999999996</v>
      </c>
      <c r="U472">
        <v>19.84</v>
      </c>
      <c r="V472">
        <v>10.4</v>
      </c>
      <c r="W472" s="67">
        <v>63865.38</v>
      </c>
      <c r="X472">
        <v>134.56</v>
      </c>
      <c r="Y472" s="67">
        <v>96985.87</v>
      </c>
      <c r="Z472">
        <v>0.77010000000000001</v>
      </c>
      <c r="AA472">
        <v>0.13420000000000001</v>
      </c>
      <c r="AB472">
        <v>9.5699999999999993E-2</v>
      </c>
      <c r="AC472">
        <v>0.22989999999999999</v>
      </c>
      <c r="AD472">
        <v>96.99</v>
      </c>
      <c r="AE472" s="67">
        <v>2783.3</v>
      </c>
      <c r="AF472">
        <v>431.67</v>
      </c>
      <c r="AG472" s="67">
        <v>91711.2</v>
      </c>
      <c r="AH472">
        <v>117</v>
      </c>
      <c r="AI472" s="67">
        <v>30578</v>
      </c>
      <c r="AJ472" s="67">
        <v>45402.17</v>
      </c>
      <c r="AK472">
        <v>42.22</v>
      </c>
      <c r="AL472">
        <v>26.51</v>
      </c>
      <c r="AM472">
        <v>31.58</v>
      </c>
      <c r="AN472">
        <v>4.8</v>
      </c>
      <c r="AO472">
        <v>0</v>
      </c>
      <c r="AP472">
        <v>0.73839999999999995</v>
      </c>
      <c r="AQ472" s="67">
        <v>1436.82</v>
      </c>
      <c r="AR472" s="67">
        <v>2141.27</v>
      </c>
      <c r="AS472" s="67">
        <v>5413.71</v>
      </c>
      <c r="AT472">
        <v>910.93</v>
      </c>
      <c r="AU472">
        <v>82.34</v>
      </c>
      <c r="AV472" s="67">
        <v>9985.08</v>
      </c>
      <c r="AW472" s="67">
        <v>5976.64</v>
      </c>
      <c r="AX472">
        <v>0.61129999999999995</v>
      </c>
      <c r="AY472" s="67">
        <v>2222.98</v>
      </c>
      <c r="AZ472">
        <v>0.22739999999999999</v>
      </c>
      <c r="BA472">
        <v>813.76</v>
      </c>
      <c r="BB472">
        <v>8.3199999999999996E-2</v>
      </c>
      <c r="BC472">
        <v>763.19</v>
      </c>
      <c r="BD472">
        <v>7.8100000000000003E-2</v>
      </c>
      <c r="BE472" s="67">
        <v>9776.57</v>
      </c>
      <c r="BF472" s="67">
        <v>5700.93</v>
      </c>
      <c r="BG472">
        <v>1.9446000000000001</v>
      </c>
      <c r="BH472">
        <v>0.51939999999999997</v>
      </c>
      <c r="BI472">
        <v>0.2011</v>
      </c>
      <c r="BJ472">
        <v>0.21690000000000001</v>
      </c>
      <c r="BK472">
        <v>4.7100000000000003E-2</v>
      </c>
      <c r="BL472">
        <v>1.55E-2</v>
      </c>
    </row>
    <row r="473" spans="1:64" x14ac:dyDescent="0.25">
      <c r="A473" t="s">
        <v>488</v>
      </c>
      <c r="B473">
        <v>49130</v>
      </c>
      <c r="C473">
        <v>144</v>
      </c>
      <c r="D473">
        <v>10.61</v>
      </c>
      <c r="E473" s="67">
        <v>1527.63</v>
      </c>
      <c r="F473" s="67">
        <v>1404.81</v>
      </c>
      <c r="G473">
        <v>2E-3</v>
      </c>
      <c r="H473">
        <v>0</v>
      </c>
      <c r="I473">
        <v>3.3999999999999998E-3</v>
      </c>
      <c r="J473">
        <v>6.9999999999999999E-4</v>
      </c>
      <c r="K473">
        <v>5.4000000000000003E-3</v>
      </c>
      <c r="L473">
        <v>0.96909999999999996</v>
      </c>
      <c r="M473">
        <v>1.9400000000000001E-2</v>
      </c>
      <c r="N473">
        <v>0.67120000000000002</v>
      </c>
      <c r="O473">
        <v>0</v>
      </c>
      <c r="P473">
        <v>0.16520000000000001</v>
      </c>
      <c r="Q473" s="67">
        <v>52062.77</v>
      </c>
      <c r="R473">
        <v>0.22090000000000001</v>
      </c>
      <c r="S473">
        <v>0.20930000000000001</v>
      </c>
      <c r="T473">
        <v>0.56979999999999997</v>
      </c>
      <c r="U473">
        <v>17.45</v>
      </c>
      <c r="V473">
        <v>10</v>
      </c>
      <c r="W473" s="67">
        <v>73137</v>
      </c>
      <c r="X473">
        <v>142.11000000000001</v>
      </c>
      <c r="Y473" s="67">
        <v>93128.42</v>
      </c>
      <c r="Z473">
        <v>0.55989999999999995</v>
      </c>
      <c r="AA473">
        <v>9.9000000000000005E-2</v>
      </c>
      <c r="AB473">
        <v>0.3412</v>
      </c>
      <c r="AC473">
        <v>0.44009999999999999</v>
      </c>
      <c r="AD473">
        <v>93.13</v>
      </c>
      <c r="AE473" s="67">
        <v>2170.7399999999998</v>
      </c>
      <c r="AF473">
        <v>177.72</v>
      </c>
      <c r="AG473" s="67">
        <v>69240.399999999994</v>
      </c>
      <c r="AH473">
        <v>40</v>
      </c>
      <c r="AI473" s="67">
        <v>26849</v>
      </c>
      <c r="AJ473" s="67">
        <v>42019.76</v>
      </c>
      <c r="AK473">
        <v>26.1</v>
      </c>
      <c r="AL473">
        <v>21.62</v>
      </c>
      <c r="AM473">
        <v>23.25</v>
      </c>
      <c r="AN473">
        <v>3.6</v>
      </c>
      <c r="AO473">
        <v>0</v>
      </c>
      <c r="AP473">
        <v>0.75519999999999998</v>
      </c>
      <c r="AQ473" s="67">
        <v>1263.0999999999999</v>
      </c>
      <c r="AR473" s="67">
        <v>2572.35</v>
      </c>
      <c r="AS473" s="67">
        <v>5820.68</v>
      </c>
      <c r="AT473">
        <v>588.91</v>
      </c>
      <c r="AU473">
        <v>278.47000000000003</v>
      </c>
      <c r="AV473" s="67">
        <v>10523.52</v>
      </c>
      <c r="AW473" s="67">
        <v>8075.8</v>
      </c>
      <c r="AX473">
        <v>0.70399999999999996</v>
      </c>
      <c r="AY473" s="67">
        <v>1601.12</v>
      </c>
      <c r="AZ473">
        <v>0.1396</v>
      </c>
      <c r="BA473">
        <v>670.44</v>
      </c>
      <c r="BB473">
        <v>5.8400000000000001E-2</v>
      </c>
      <c r="BC473" s="67">
        <v>1124.5</v>
      </c>
      <c r="BD473">
        <v>9.8000000000000004E-2</v>
      </c>
      <c r="BE473" s="67">
        <v>11471.86</v>
      </c>
      <c r="BF473" s="67">
        <v>6954.84</v>
      </c>
      <c r="BG473">
        <v>3.1819999999999999</v>
      </c>
      <c r="BH473">
        <v>0.5111</v>
      </c>
      <c r="BI473">
        <v>0.2341</v>
      </c>
      <c r="BJ473">
        <v>0.19789999999999999</v>
      </c>
      <c r="BK473">
        <v>4.4999999999999998E-2</v>
      </c>
      <c r="BL473">
        <v>1.1900000000000001E-2</v>
      </c>
    </row>
    <row r="474" spans="1:64" x14ac:dyDescent="0.25">
      <c r="A474" t="s">
        <v>489</v>
      </c>
      <c r="B474">
        <v>48355</v>
      </c>
      <c r="C474">
        <v>2</v>
      </c>
      <c r="D474">
        <v>326.10000000000002</v>
      </c>
      <c r="E474">
        <v>652.20000000000005</v>
      </c>
      <c r="F474">
        <v>585.33000000000004</v>
      </c>
      <c r="G474">
        <v>5.1000000000000004E-3</v>
      </c>
      <c r="H474">
        <v>0</v>
      </c>
      <c r="I474">
        <v>1.5E-3</v>
      </c>
      <c r="J474">
        <v>0</v>
      </c>
      <c r="K474">
        <v>2.2599999999999999E-2</v>
      </c>
      <c r="L474">
        <v>0.95040000000000002</v>
      </c>
      <c r="M474">
        <v>2.0400000000000001E-2</v>
      </c>
      <c r="N474">
        <v>0.68210000000000004</v>
      </c>
      <c r="O474">
        <v>1.6999999999999999E-3</v>
      </c>
      <c r="P474">
        <v>0.2</v>
      </c>
      <c r="Q474" s="67">
        <v>41430.26</v>
      </c>
      <c r="R474">
        <v>0.28789999999999999</v>
      </c>
      <c r="S474">
        <v>0.21210000000000001</v>
      </c>
      <c r="T474">
        <v>0.5</v>
      </c>
      <c r="U474">
        <v>16.59</v>
      </c>
      <c r="V474">
        <v>11</v>
      </c>
      <c r="W474" s="67">
        <v>50820.73</v>
      </c>
      <c r="X474">
        <v>57.26</v>
      </c>
      <c r="Y474" s="67">
        <v>69100.320000000007</v>
      </c>
      <c r="Z474">
        <v>0.68700000000000006</v>
      </c>
      <c r="AA474">
        <v>0.2671</v>
      </c>
      <c r="AB474">
        <v>4.5900000000000003E-2</v>
      </c>
      <c r="AC474">
        <v>0.313</v>
      </c>
      <c r="AD474">
        <v>69.099999999999994</v>
      </c>
      <c r="AE474" s="67">
        <v>1991.3</v>
      </c>
      <c r="AF474">
        <v>273.99</v>
      </c>
      <c r="AG474" s="67">
        <v>67885.61</v>
      </c>
      <c r="AH474">
        <v>33</v>
      </c>
      <c r="AI474" s="67">
        <v>25389</v>
      </c>
      <c r="AJ474" s="67">
        <v>35391.83</v>
      </c>
      <c r="AK474">
        <v>53.8</v>
      </c>
      <c r="AL474">
        <v>23.88</v>
      </c>
      <c r="AM474">
        <v>37.229999999999997</v>
      </c>
      <c r="AN474">
        <v>5</v>
      </c>
      <c r="AO474">
        <v>745.55</v>
      </c>
      <c r="AP474">
        <v>1.1055999999999999</v>
      </c>
      <c r="AQ474" s="67">
        <v>2222.5700000000002</v>
      </c>
      <c r="AR474" s="67">
        <v>2190.11</v>
      </c>
      <c r="AS474" s="67">
        <v>5623.65</v>
      </c>
      <c r="AT474">
        <v>606.59</v>
      </c>
      <c r="AU474">
        <v>15.75</v>
      </c>
      <c r="AV474" s="67">
        <v>10658.64</v>
      </c>
      <c r="AW474" s="67">
        <v>6563.78</v>
      </c>
      <c r="AX474">
        <v>0.60329999999999995</v>
      </c>
      <c r="AY474" s="67">
        <v>2324.4699999999998</v>
      </c>
      <c r="AZ474">
        <v>0.21360000000000001</v>
      </c>
      <c r="BA474" s="67">
        <v>1064.8399999999999</v>
      </c>
      <c r="BB474">
        <v>9.7900000000000001E-2</v>
      </c>
      <c r="BC474">
        <v>926.87</v>
      </c>
      <c r="BD474">
        <v>8.5199999999999998E-2</v>
      </c>
      <c r="BE474" s="67">
        <v>10879.96</v>
      </c>
      <c r="BF474" s="67">
        <v>5127.43</v>
      </c>
      <c r="BG474">
        <v>2.605</v>
      </c>
      <c r="BH474">
        <v>0.47970000000000002</v>
      </c>
      <c r="BI474">
        <v>0.21029999999999999</v>
      </c>
      <c r="BJ474">
        <v>0.27</v>
      </c>
      <c r="BK474">
        <v>2.7099999999999999E-2</v>
      </c>
      <c r="BL474">
        <v>1.29E-2</v>
      </c>
    </row>
    <row r="475" spans="1:64" x14ac:dyDescent="0.25">
      <c r="A475" t="s">
        <v>490</v>
      </c>
      <c r="B475">
        <v>49684</v>
      </c>
      <c r="C475">
        <v>156</v>
      </c>
      <c r="D475">
        <v>5.68</v>
      </c>
      <c r="E475">
        <v>885.4</v>
      </c>
      <c r="F475">
        <v>953.04</v>
      </c>
      <c r="G475">
        <v>0</v>
      </c>
      <c r="H475">
        <v>0</v>
      </c>
      <c r="I475">
        <v>0</v>
      </c>
      <c r="J475">
        <v>1E-3</v>
      </c>
      <c r="K475">
        <v>2.7300000000000001E-2</v>
      </c>
      <c r="L475">
        <v>0.9446</v>
      </c>
      <c r="M475">
        <v>2.7099999999999999E-2</v>
      </c>
      <c r="N475">
        <v>0.32529999999999998</v>
      </c>
      <c r="O475">
        <v>1E-3</v>
      </c>
      <c r="P475">
        <v>0.16259999999999999</v>
      </c>
      <c r="Q475" s="67">
        <v>53253.75</v>
      </c>
      <c r="R475">
        <v>0.39439999999999997</v>
      </c>
      <c r="S475">
        <v>0.14080000000000001</v>
      </c>
      <c r="T475">
        <v>0.46479999999999999</v>
      </c>
      <c r="U475">
        <v>18.670000000000002</v>
      </c>
      <c r="V475">
        <v>5.25</v>
      </c>
      <c r="W475" s="67">
        <v>86378.33</v>
      </c>
      <c r="X475">
        <v>164.96</v>
      </c>
      <c r="Y475" s="67">
        <v>137095.17000000001</v>
      </c>
      <c r="Z475">
        <v>0.88759999999999994</v>
      </c>
      <c r="AA475">
        <v>4.99E-2</v>
      </c>
      <c r="AB475">
        <v>6.2399999999999997E-2</v>
      </c>
      <c r="AC475">
        <v>0.1124</v>
      </c>
      <c r="AD475">
        <v>137.1</v>
      </c>
      <c r="AE475" s="67">
        <v>3055.25</v>
      </c>
      <c r="AF475">
        <v>488.54</v>
      </c>
      <c r="AG475" s="67">
        <v>124599.66</v>
      </c>
      <c r="AH475">
        <v>299</v>
      </c>
      <c r="AI475" s="67">
        <v>35115</v>
      </c>
      <c r="AJ475" s="67">
        <v>47107.01</v>
      </c>
      <c r="AK475">
        <v>31.9</v>
      </c>
      <c r="AL475">
        <v>21.62</v>
      </c>
      <c r="AM475">
        <v>22.16</v>
      </c>
      <c r="AN475">
        <v>4.0999999999999996</v>
      </c>
      <c r="AO475" s="67">
        <v>1301.29</v>
      </c>
      <c r="AP475">
        <v>1.3197000000000001</v>
      </c>
      <c r="AQ475" s="67">
        <v>1278.1500000000001</v>
      </c>
      <c r="AR475" s="67">
        <v>2030</v>
      </c>
      <c r="AS475" s="67">
        <v>5392.45</v>
      </c>
      <c r="AT475">
        <v>187.15</v>
      </c>
      <c r="AU475">
        <v>132.30000000000001</v>
      </c>
      <c r="AV475" s="67">
        <v>9020.06</v>
      </c>
      <c r="AW475" s="67">
        <v>4107.12</v>
      </c>
      <c r="AX475">
        <v>0.44080000000000003</v>
      </c>
      <c r="AY475" s="67">
        <v>3364.47</v>
      </c>
      <c r="AZ475">
        <v>0.36109999999999998</v>
      </c>
      <c r="BA475" s="67">
        <v>1156.73</v>
      </c>
      <c r="BB475">
        <v>0.1242</v>
      </c>
      <c r="BC475">
        <v>688.25</v>
      </c>
      <c r="BD475">
        <v>7.3899999999999993E-2</v>
      </c>
      <c r="BE475" s="67">
        <v>9316.57</v>
      </c>
      <c r="BF475" s="67">
        <v>4622.42</v>
      </c>
      <c r="BG475">
        <v>1.3523000000000001</v>
      </c>
      <c r="BH475">
        <v>0.55879999999999996</v>
      </c>
      <c r="BI475">
        <v>0.1676</v>
      </c>
      <c r="BJ475">
        <v>0.2021</v>
      </c>
      <c r="BK475">
        <v>5.5300000000000002E-2</v>
      </c>
      <c r="BL475">
        <v>1.61E-2</v>
      </c>
    </row>
    <row r="476" spans="1:64" x14ac:dyDescent="0.25">
      <c r="A476" t="s">
        <v>491</v>
      </c>
      <c r="B476">
        <v>46003</v>
      </c>
      <c r="C476">
        <v>22</v>
      </c>
      <c r="D476">
        <v>30.3</v>
      </c>
      <c r="E476">
        <v>666.6</v>
      </c>
      <c r="F476">
        <v>809.14</v>
      </c>
      <c r="G476">
        <v>0</v>
      </c>
      <c r="H476">
        <v>0</v>
      </c>
      <c r="I476">
        <v>3.7000000000000002E-3</v>
      </c>
      <c r="J476">
        <v>0</v>
      </c>
      <c r="K476">
        <v>9.4999999999999998E-3</v>
      </c>
      <c r="L476">
        <v>0.96889999999999998</v>
      </c>
      <c r="M476">
        <v>1.7899999999999999E-2</v>
      </c>
      <c r="N476">
        <v>0.30280000000000001</v>
      </c>
      <c r="O476">
        <v>0</v>
      </c>
      <c r="P476">
        <v>0.16320000000000001</v>
      </c>
      <c r="Q476" s="67">
        <v>48598.76</v>
      </c>
      <c r="R476">
        <v>0.1154</v>
      </c>
      <c r="S476">
        <v>0.23080000000000001</v>
      </c>
      <c r="T476">
        <v>0.65380000000000005</v>
      </c>
      <c r="U476">
        <v>16.64</v>
      </c>
      <c r="V476">
        <v>6.97</v>
      </c>
      <c r="W476" s="67">
        <v>67803.55</v>
      </c>
      <c r="X476">
        <v>92.77</v>
      </c>
      <c r="Y476" s="67">
        <v>120302.85</v>
      </c>
      <c r="Z476">
        <v>0.78280000000000005</v>
      </c>
      <c r="AA476">
        <v>0.1313</v>
      </c>
      <c r="AB476">
        <v>8.5900000000000004E-2</v>
      </c>
      <c r="AC476">
        <v>0.2172</v>
      </c>
      <c r="AD476">
        <v>120.3</v>
      </c>
      <c r="AE476" s="67">
        <v>3442.31</v>
      </c>
      <c r="AF476">
        <v>420.07</v>
      </c>
      <c r="AG476" s="67">
        <v>111141.46</v>
      </c>
      <c r="AH476">
        <v>215</v>
      </c>
      <c r="AI476" s="67">
        <v>31165</v>
      </c>
      <c r="AJ476" s="67">
        <v>46443.03</v>
      </c>
      <c r="AK476">
        <v>38.51</v>
      </c>
      <c r="AL476">
        <v>26.12</v>
      </c>
      <c r="AM476">
        <v>37.04</v>
      </c>
      <c r="AN476">
        <v>4.8499999999999996</v>
      </c>
      <c r="AO476">
        <v>0</v>
      </c>
      <c r="AP476">
        <v>0.51680000000000004</v>
      </c>
      <c r="AQ476" s="67">
        <v>1183.0899999999999</v>
      </c>
      <c r="AR476" s="67">
        <v>1480.01</v>
      </c>
      <c r="AS476" s="67">
        <v>4829.67</v>
      </c>
      <c r="AT476">
        <v>256.05</v>
      </c>
      <c r="AU476">
        <v>116.63</v>
      </c>
      <c r="AV476" s="67">
        <v>7865.43</v>
      </c>
      <c r="AW476" s="67">
        <v>3397.13</v>
      </c>
      <c r="AX476">
        <v>0.40029999999999999</v>
      </c>
      <c r="AY476" s="67">
        <v>2138.9699999999998</v>
      </c>
      <c r="AZ476">
        <v>0.252</v>
      </c>
      <c r="BA476" s="67">
        <v>2462.3000000000002</v>
      </c>
      <c r="BB476">
        <v>0.29010000000000002</v>
      </c>
      <c r="BC476">
        <v>487.99</v>
      </c>
      <c r="BD476">
        <v>5.7500000000000002E-2</v>
      </c>
      <c r="BE476" s="67">
        <v>8486.4</v>
      </c>
      <c r="BF476" s="67">
        <v>5066.03</v>
      </c>
      <c r="BG476">
        <v>1.1365000000000001</v>
      </c>
      <c r="BH476">
        <v>0.53320000000000001</v>
      </c>
      <c r="BI476">
        <v>0.25900000000000001</v>
      </c>
      <c r="BJ476">
        <v>0.16669999999999999</v>
      </c>
      <c r="BK476">
        <v>2.1700000000000001E-2</v>
      </c>
      <c r="BL476">
        <v>1.9400000000000001E-2</v>
      </c>
    </row>
    <row r="477" spans="1:64" x14ac:dyDescent="0.25">
      <c r="A477" t="s">
        <v>492</v>
      </c>
      <c r="B477">
        <v>44750</v>
      </c>
      <c r="C477">
        <v>7</v>
      </c>
      <c r="D477">
        <v>767.86</v>
      </c>
      <c r="E477" s="67">
        <v>5375</v>
      </c>
      <c r="F477" s="67">
        <v>5105.3100000000004</v>
      </c>
      <c r="G477">
        <v>4.1799999999999997E-2</v>
      </c>
      <c r="H477">
        <v>2.0000000000000001E-4</v>
      </c>
      <c r="I477">
        <v>0.47860000000000003</v>
      </c>
      <c r="J477">
        <v>0</v>
      </c>
      <c r="K477">
        <v>2.4400000000000002E-2</v>
      </c>
      <c r="L477">
        <v>0.38869999999999999</v>
      </c>
      <c r="M477">
        <v>6.6299999999999998E-2</v>
      </c>
      <c r="N477">
        <v>0.34770000000000001</v>
      </c>
      <c r="O477">
        <v>2.63E-2</v>
      </c>
      <c r="P477">
        <v>0.14810000000000001</v>
      </c>
      <c r="Q477" s="67">
        <v>73445.820000000007</v>
      </c>
      <c r="R477">
        <v>0.2233</v>
      </c>
      <c r="S477">
        <v>0.26050000000000001</v>
      </c>
      <c r="T477">
        <v>0.5161</v>
      </c>
      <c r="U477">
        <v>14.46</v>
      </c>
      <c r="V477">
        <v>41.8</v>
      </c>
      <c r="W477" s="67">
        <v>88272.7</v>
      </c>
      <c r="X477">
        <v>128.59</v>
      </c>
      <c r="Y477" s="67">
        <v>147469.53</v>
      </c>
      <c r="Z477">
        <v>0.88470000000000004</v>
      </c>
      <c r="AA477">
        <v>9.7900000000000001E-2</v>
      </c>
      <c r="AB477">
        <v>1.7299999999999999E-2</v>
      </c>
      <c r="AC477">
        <v>0.1153</v>
      </c>
      <c r="AD477">
        <v>147.47</v>
      </c>
      <c r="AE477" s="67">
        <v>13617.8</v>
      </c>
      <c r="AF477" s="67">
        <v>1726.27</v>
      </c>
      <c r="AG477" s="67">
        <v>171137.66</v>
      </c>
      <c r="AH477">
        <v>467</v>
      </c>
      <c r="AI477" s="67">
        <v>45570</v>
      </c>
      <c r="AJ477" s="67">
        <v>131434.91</v>
      </c>
      <c r="AK477">
        <v>176.53</v>
      </c>
      <c r="AL477">
        <v>88.33</v>
      </c>
      <c r="AM477">
        <v>113.72</v>
      </c>
      <c r="AN477">
        <v>4.0999999999999996</v>
      </c>
      <c r="AO477">
        <v>0</v>
      </c>
      <c r="AP477">
        <v>1.0571999999999999</v>
      </c>
      <c r="AQ477" s="67">
        <v>2180.58</v>
      </c>
      <c r="AR477" s="67">
        <v>3473.57</v>
      </c>
      <c r="AS477" s="67">
        <v>9152.51</v>
      </c>
      <c r="AT477" s="67">
        <v>1125.95</v>
      </c>
      <c r="AU477">
        <v>749.72</v>
      </c>
      <c r="AV477" s="67">
        <v>16682.32</v>
      </c>
      <c r="AW477" s="67">
        <v>3893.92</v>
      </c>
      <c r="AX477">
        <v>0.24540000000000001</v>
      </c>
      <c r="AY477" s="67">
        <v>10651.52</v>
      </c>
      <c r="AZ477">
        <v>0.67120000000000002</v>
      </c>
      <c r="BA477">
        <v>564.88</v>
      </c>
      <c r="BB477">
        <v>3.56E-2</v>
      </c>
      <c r="BC477">
        <v>758.85</v>
      </c>
      <c r="BD477">
        <v>4.7800000000000002E-2</v>
      </c>
      <c r="BE477" s="67">
        <v>15869.16</v>
      </c>
      <c r="BF477" s="67">
        <v>2448.19</v>
      </c>
      <c r="BG477">
        <v>0.16769999999999999</v>
      </c>
      <c r="BH477">
        <v>0.58330000000000004</v>
      </c>
      <c r="BI477">
        <v>0.19900000000000001</v>
      </c>
      <c r="BJ477">
        <v>0.16289999999999999</v>
      </c>
      <c r="BK477">
        <v>3.61E-2</v>
      </c>
      <c r="BL477">
        <v>1.8800000000000001E-2</v>
      </c>
    </row>
    <row r="478" spans="1:64" x14ac:dyDescent="0.25">
      <c r="A478" t="s">
        <v>493</v>
      </c>
      <c r="B478">
        <v>45799</v>
      </c>
      <c r="C478">
        <v>42</v>
      </c>
      <c r="D478">
        <v>60.57</v>
      </c>
      <c r="E478" s="67">
        <v>2543.75</v>
      </c>
      <c r="F478" s="67">
        <v>2549.12</v>
      </c>
      <c r="G478">
        <v>2.0199999999999999E-2</v>
      </c>
      <c r="H478">
        <v>0</v>
      </c>
      <c r="I478">
        <v>5.9499999999999997E-2</v>
      </c>
      <c r="J478">
        <v>1.1999999999999999E-3</v>
      </c>
      <c r="K478">
        <v>2.7400000000000001E-2</v>
      </c>
      <c r="L478">
        <v>0.83199999999999996</v>
      </c>
      <c r="M478">
        <v>5.96E-2</v>
      </c>
      <c r="N478">
        <v>0.29060000000000002</v>
      </c>
      <c r="O478">
        <v>2.8999999999999998E-3</v>
      </c>
      <c r="P478">
        <v>6.83E-2</v>
      </c>
      <c r="Q478" s="67">
        <v>50679.13</v>
      </c>
      <c r="R478">
        <v>0.1608</v>
      </c>
      <c r="S478">
        <v>0.25169999999999998</v>
      </c>
      <c r="T478">
        <v>0.58740000000000003</v>
      </c>
      <c r="U478">
        <v>22.45</v>
      </c>
      <c r="V478">
        <v>15.86</v>
      </c>
      <c r="W478" s="67">
        <v>73205.67</v>
      </c>
      <c r="X478">
        <v>154.69</v>
      </c>
      <c r="Y478" s="67">
        <v>162355.29</v>
      </c>
      <c r="Z478">
        <v>0.75419999999999998</v>
      </c>
      <c r="AA478">
        <v>0.1706</v>
      </c>
      <c r="AB478">
        <v>7.51E-2</v>
      </c>
      <c r="AC478">
        <v>0.24579999999999999</v>
      </c>
      <c r="AD478">
        <v>162.36000000000001</v>
      </c>
      <c r="AE478" s="67">
        <v>5239.38</v>
      </c>
      <c r="AF478">
        <v>640.62</v>
      </c>
      <c r="AG478" s="67">
        <v>176291.04</v>
      </c>
      <c r="AH478">
        <v>478</v>
      </c>
      <c r="AI478" s="67">
        <v>39155</v>
      </c>
      <c r="AJ478" s="67">
        <v>81137.48</v>
      </c>
      <c r="AK478">
        <v>34.229999999999997</v>
      </c>
      <c r="AL478">
        <v>32.200000000000003</v>
      </c>
      <c r="AM478">
        <v>31.74</v>
      </c>
      <c r="AN478">
        <v>5.8</v>
      </c>
      <c r="AO478">
        <v>0</v>
      </c>
      <c r="AP478">
        <v>0.59009999999999996</v>
      </c>
      <c r="AQ478" s="67">
        <v>1034.8800000000001</v>
      </c>
      <c r="AR478" s="67">
        <v>2666.17</v>
      </c>
      <c r="AS478" s="67">
        <v>5047.93</v>
      </c>
      <c r="AT478">
        <v>554.07000000000005</v>
      </c>
      <c r="AU478">
        <v>402.58</v>
      </c>
      <c r="AV478" s="67">
        <v>9705.65</v>
      </c>
      <c r="AW478" s="67">
        <v>3117.26</v>
      </c>
      <c r="AX478">
        <v>0.34970000000000001</v>
      </c>
      <c r="AY478" s="67">
        <v>4156.62</v>
      </c>
      <c r="AZ478">
        <v>0.46629999999999999</v>
      </c>
      <c r="BA478" s="67">
        <v>1077.71</v>
      </c>
      <c r="BB478">
        <v>0.12089999999999999</v>
      </c>
      <c r="BC478">
        <v>562.20000000000005</v>
      </c>
      <c r="BD478">
        <v>6.3100000000000003E-2</v>
      </c>
      <c r="BE478" s="67">
        <v>8913.7900000000009</v>
      </c>
      <c r="BF478" s="67">
        <v>1079.76</v>
      </c>
      <c r="BG478">
        <v>0.1142</v>
      </c>
      <c r="BH478">
        <v>0.56240000000000001</v>
      </c>
      <c r="BI478">
        <v>0.18390000000000001</v>
      </c>
      <c r="BJ478">
        <v>0.20699999999999999</v>
      </c>
      <c r="BK478">
        <v>2.9399999999999999E-2</v>
      </c>
      <c r="BL478">
        <v>1.7399999999999999E-2</v>
      </c>
    </row>
    <row r="479" spans="1:64" x14ac:dyDescent="0.25">
      <c r="A479" t="s">
        <v>494</v>
      </c>
      <c r="B479">
        <v>44768</v>
      </c>
      <c r="C479">
        <v>13</v>
      </c>
      <c r="D479">
        <v>131.72999999999999</v>
      </c>
      <c r="E479" s="67">
        <v>1712.43</v>
      </c>
      <c r="F479" s="67">
        <v>1726.03</v>
      </c>
      <c r="G479">
        <v>1.29E-2</v>
      </c>
      <c r="H479">
        <v>5.9999999999999995E-4</v>
      </c>
      <c r="I479">
        <v>2.35E-2</v>
      </c>
      <c r="J479">
        <v>6.6E-3</v>
      </c>
      <c r="K479">
        <v>8.1299999999999997E-2</v>
      </c>
      <c r="L479">
        <v>0.8448</v>
      </c>
      <c r="M479">
        <v>3.04E-2</v>
      </c>
      <c r="N479">
        <v>0.48380000000000001</v>
      </c>
      <c r="O479">
        <v>0</v>
      </c>
      <c r="P479">
        <v>0.12570000000000001</v>
      </c>
      <c r="Q479" s="67">
        <v>50502.04</v>
      </c>
      <c r="R479">
        <v>0.42</v>
      </c>
      <c r="S479">
        <v>0.21329999999999999</v>
      </c>
      <c r="T479">
        <v>0.36670000000000003</v>
      </c>
      <c r="U479">
        <v>18.559999999999999</v>
      </c>
      <c r="V479">
        <v>11.25</v>
      </c>
      <c r="W479" s="67">
        <v>83293.53</v>
      </c>
      <c r="X479">
        <v>147.03</v>
      </c>
      <c r="Y479" s="67">
        <v>177895.63</v>
      </c>
      <c r="Z479">
        <v>0.67020000000000002</v>
      </c>
      <c r="AA479">
        <v>0.30669999999999997</v>
      </c>
      <c r="AB479">
        <v>2.3099999999999999E-2</v>
      </c>
      <c r="AC479">
        <v>0.32979999999999998</v>
      </c>
      <c r="AD479">
        <v>177.9</v>
      </c>
      <c r="AE479" s="67">
        <v>7003.6</v>
      </c>
      <c r="AF479">
        <v>828.99</v>
      </c>
      <c r="AG479" s="67">
        <v>197677.16</v>
      </c>
      <c r="AH479">
        <v>521</v>
      </c>
      <c r="AI479" s="67">
        <v>35838</v>
      </c>
      <c r="AJ479" s="67">
        <v>51223.85</v>
      </c>
      <c r="AK479">
        <v>59.63</v>
      </c>
      <c r="AL479">
        <v>39.31</v>
      </c>
      <c r="AM479">
        <v>37.97</v>
      </c>
      <c r="AN479">
        <v>3.76</v>
      </c>
      <c r="AO479">
        <v>0</v>
      </c>
      <c r="AP479">
        <v>0.99680000000000002</v>
      </c>
      <c r="AQ479" s="67">
        <v>1722.43</v>
      </c>
      <c r="AR479" s="67">
        <v>2015.18</v>
      </c>
      <c r="AS479" s="67">
        <v>6626.13</v>
      </c>
      <c r="AT479">
        <v>754.75</v>
      </c>
      <c r="AU479">
        <v>523.62</v>
      </c>
      <c r="AV479" s="67">
        <v>11642.08</v>
      </c>
      <c r="AW479" s="67">
        <v>3461.22</v>
      </c>
      <c r="AX479">
        <v>0.34849999999999998</v>
      </c>
      <c r="AY479" s="67">
        <v>4998.24</v>
      </c>
      <c r="AZ479">
        <v>0.50319999999999998</v>
      </c>
      <c r="BA479">
        <v>963.33</v>
      </c>
      <c r="BB479">
        <v>9.7000000000000003E-2</v>
      </c>
      <c r="BC479">
        <v>510.22</v>
      </c>
      <c r="BD479">
        <v>5.1400000000000001E-2</v>
      </c>
      <c r="BE479" s="67">
        <v>9933.01</v>
      </c>
      <c r="BF479" s="67">
        <v>2888.52</v>
      </c>
      <c r="BG479">
        <v>0.54990000000000006</v>
      </c>
      <c r="BH479">
        <v>0.56669999999999998</v>
      </c>
      <c r="BI479">
        <v>0.23080000000000001</v>
      </c>
      <c r="BJ479">
        <v>0.1401</v>
      </c>
      <c r="BK479">
        <v>4.2999999999999997E-2</v>
      </c>
      <c r="BL479">
        <v>1.9400000000000001E-2</v>
      </c>
    </row>
    <row r="480" spans="1:64" x14ac:dyDescent="0.25">
      <c r="A480" t="s">
        <v>495</v>
      </c>
      <c r="B480">
        <v>44776</v>
      </c>
      <c r="C480">
        <v>59</v>
      </c>
      <c r="D480">
        <v>33.549999999999997</v>
      </c>
      <c r="E480" s="67">
        <v>1979.38</v>
      </c>
      <c r="F480" s="67">
        <v>1955.74</v>
      </c>
      <c r="G480">
        <v>3.0000000000000001E-3</v>
      </c>
      <c r="H480">
        <v>0</v>
      </c>
      <c r="I480">
        <v>1.1999999999999999E-3</v>
      </c>
      <c r="J480">
        <v>1.8E-3</v>
      </c>
      <c r="K480">
        <v>2.0299999999999999E-2</v>
      </c>
      <c r="L480">
        <v>0.95520000000000005</v>
      </c>
      <c r="M480">
        <v>1.8499999999999999E-2</v>
      </c>
      <c r="N480">
        <v>0.50660000000000005</v>
      </c>
      <c r="O480">
        <v>5.0000000000000001E-4</v>
      </c>
      <c r="P480">
        <v>0.1426</v>
      </c>
      <c r="Q480" s="67">
        <v>51032.12</v>
      </c>
      <c r="R480">
        <v>0.1532</v>
      </c>
      <c r="S480">
        <v>0.1452</v>
      </c>
      <c r="T480">
        <v>0.7016</v>
      </c>
      <c r="U480">
        <v>17.68</v>
      </c>
      <c r="V480">
        <v>14.4</v>
      </c>
      <c r="W480" s="67">
        <v>68273.86</v>
      </c>
      <c r="X480">
        <v>128.81</v>
      </c>
      <c r="Y480" s="67">
        <v>102167.83</v>
      </c>
      <c r="Z480">
        <v>0.80469999999999997</v>
      </c>
      <c r="AA480">
        <v>0.15679999999999999</v>
      </c>
      <c r="AB480">
        <v>3.85E-2</v>
      </c>
      <c r="AC480">
        <v>0.1953</v>
      </c>
      <c r="AD480">
        <v>102.17</v>
      </c>
      <c r="AE480" s="67">
        <v>3106.27</v>
      </c>
      <c r="AF480">
        <v>454.68</v>
      </c>
      <c r="AG480" s="67">
        <v>110182.76</v>
      </c>
      <c r="AH480">
        <v>209</v>
      </c>
      <c r="AI480" s="67">
        <v>29143</v>
      </c>
      <c r="AJ480" s="67">
        <v>42436.36</v>
      </c>
      <c r="AK480">
        <v>52</v>
      </c>
      <c r="AL480">
        <v>27.67</v>
      </c>
      <c r="AM480">
        <v>39.130000000000003</v>
      </c>
      <c r="AN480">
        <v>5.2</v>
      </c>
      <c r="AO480" s="67">
        <v>1196.03</v>
      </c>
      <c r="AP480">
        <v>1.4157</v>
      </c>
      <c r="AQ480" s="67">
        <v>1302.8699999999999</v>
      </c>
      <c r="AR480" s="67">
        <v>2195.1799999999998</v>
      </c>
      <c r="AS480" s="67">
        <v>6218.76</v>
      </c>
      <c r="AT480">
        <v>436.99</v>
      </c>
      <c r="AU480">
        <v>311.69</v>
      </c>
      <c r="AV480" s="67">
        <v>10465.459999999999</v>
      </c>
      <c r="AW480" s="67">
        <v>4758.8599999999997</v>
      </c>
      <c r="AX480">
        <v>0.4763</v>
      </c>
      <c r="AY480" s="67">
        <v>3725.23</v>
      </c>
      <c r="AZ480">
        <v>0.37290000000000001</v>
      </c>
      <c r="BA480">
        <v>630.26</v>
      </c>
      <c r="BB480">
        <v>6.3100000000000003E-2</v>
      </c>
      <c r="BC480">
        <v>876.24</v>
      </c>
      <c r="BD480">
        <v>8.77E-2</v>
      </c>
      <c r="BE480" s="67">
        <v>9990.59</v>
      </c>
      <c r="BF480" s="67">
        <v>4059.17</v>
      </c>
      <c r="BG480">
        <v>1.2498</v>
      </c>
      <c r="BH480">
        <v>0.54920000000000002</v>
      </c>
      <c r="BI480">
        <v>0.25629999999999997</v>
      </c>
      <c r="BJ480">
        <v>0.1179</v>
      </c>
      <c r="BK480">
        <v>3.5400000000000001E-2</v>
      </c>
      <c r="BL480">
        <v>4.1200000000000001E-2</v>
      </c>
    </row>
    <row r="481" spans="1:64" x14ac:dyDescent="0.25">
      <c r="A481" t="s">
        <v>496</v>
      </c>
      <c r="B481">
        <v>44784</v>
      </c>
      <c r="C481">
        <v>65</v>
      </c>
      <c r="D481">
        <v>62.68</v>
      </c>
      <c r="E481" s="67">
        <v>4074.07</v>
      </c>
      <c r="F481" s="67">
        <v>3432.7</v>
      </c>
      <c r="G481">
        <v>1.7000000000000001E-2</v>
      </c>
      <c r="H481">
        <v>1.1000000000000001E-3</v>
      </c>
      <c r="I481">
        <v>4.2099999999999999E-2</v>
      </c>
      <c r="J481">
        <v>1.1999999999999999E-3</v>
      </c>
      <c r="K481">
        <v>2.18E-2</v>
      </c>
      <c r="L481">
        <v>0.83250000000000002</v>
      </c>
      <c r="M481">
        <v>8.4400000000000003E-2</v>
      </c>
      <c r="N481">
        <v>0.58079999999999998</v>
      </c>
      <c r="O481">
        <v>1.9699999999999999E-2</v>
      </c>
      <c r="P481">
        <v>0.18360000000000001</v>
      </c>
      <c r="Q481" s="67">
        <v>53401.23</v>
      </c>
      <c r="R481">
        <v>0.1535</v>
      </c>
      <c r="S481">
        <v>0.1386</v>
      </c>
      <c r="T481">
        <v>0.70789999999999997</v>
      </c>
      <c r="U481">
        <v>18.3</v>
      </c>
      <c r="V481">
        <v>24</v>
      </c>
      <c r="W481" s="67">
        <v>71480.17</v>
      </c>
      <c r="X481">
        <v>162.71</v>
      </c>
      <c r="Y481" s="67">
        <v>109521.52</v>
      </c>
      <c r="Z481">
        <v>0.69669999999999999</v>
      </c>
      <c r="AA481">
        <v>0.26979999999999998</v>
      </c>
      <c r="AB481">
        <v>3.3500000000000002E-2</v>
      </c>
      <c r="AC481">
        <v>0.30330000000000001</v>
      </c>
      <c r="AD481">
        <v>109.52</v>
      </c>
      <c r="AE481" s="67">
        <v>3837.61</v>
      </c>
      <c r="AF481">
        <v>437.16</v>
      </c>
      <c r="AG481" s="67">
        <v>113232.52</v>
      </c>
      <c r="AH481">
        <v>226</v>
      </c>
      <c r="AI481" s="67">
        <v>28698</v>
      </c>
      <c r="AJ481" s="67">
        <v>46871.22</v>
      </c>
      <c r="AK481">
        <v>49</v>
      </c>
      <c r="AL481">
        <v>33.93</v>
      </c>
      <c r="AM481">
        <v>36.159999999999997</v>
      </c>
      <c r="AN481">
        <v>4.5</v>
      </c>
      <c r="AO481">
        <v>0</v>
      </c>
      <c r="AP481">
        <v>0.96419999999999995</v>
      </c>
      <c r="AQ481" s="67">
        <v>1349.23</v>
      </c>
      <c r="AR481" s="67">
        <v>1620.41</v>
      </c>
      <c r="AS481" s="67">
        <v>5422.78</v>
      </c>
      <c r="AT481">
        <v>483.06</v>
      </c>
      <c r="AU481">
        <v>166.11</v>
      </c>
      <c r="AV481" s="67">
        <v>9041.59</v>
      </c>
      <c r="AW481" s="67">
        <v>4949.26</v>
      </c>
      <c r="AX481">
        <v>0.52400000000000002</v>
      </c>
      <c r="AY481" s="67">
        <v>3244.58</v>
      </c>
      <c r="AZ481">
        <v>0.34350000000000003</v>
      </c>
      <c r="BA481">
        <v>456.2</v>
      </c>
      <c r="BB481">
        <v>4.8300000000000003E-2</v>
      </c>
      <c r="BC481">
        <v>794.91</v>
      </c>
      <c r="BD481">
        <v>8.4199999999999997E-2</v>
      </c>
      <c r="BE481" s="67">
        <v>9444.9500000000007</v>
      </c>
      <c r="BF481" s="67">
        <v>3219.71</v>
      </c>
      <c r="BG481">
        <v>0.83989999999999998</v>
      </c>
      <c r="BH481">
        <v>0.5272</v>
      </c>
      <c r="BI481">
        <v>0.19339999999999999</v>
      </c>
      <c r="BJ481">
        <v>0.23080000000000001</v>
      </c>
      <c r="BK481">
        <v>2.7E-2</v>
      </c>
      <c r="BL481">
        <v>2.1600000000000001E-2</v>
      </c>
    </row>
    <row r="482" spans="1:64" x14ac:dyDescent="0.25">
      <c r="A482" t="s">
        <v>497</v>
      </c>
      <c r="B482">
        <v>46607</v>
      </c>
      <c r="C482">
        <v>23</v>
      </c>
      <c r="D482">
        <v>209.06</v>
      </c>
      <c r="E482" s="67">
        <v>4808.47</v>
      </c>
      <c r="F482" s="67">
        <v>4763.75</v>
      </c>
      <c r="G482">
        <v>0.16209999999999999</v>
      </c>
      <c r="H482">
        <v>8.0000000000000004E-4</v>
      </c>
      <c r="I482">
        <v>0.1434</v>
      </c>
      <c r="J482">
        <v>0</v>
      </c>
      <c r="K482">
        <v>1.89E-2</v>
      </c>
      <c r="L482">
        <v>0.63380000000000003</v>
      </c>
      <c r="M482">
        <v>4.1000000000000002E-2</v>
      </c>
      <c r="N482">
        <v>9.9900000000000003E-2</v>
      </c>
      <c r="O482">
        <v>3.8100000000000002E-2</v>
      </c>
      <c r="P482">
        <v>9.1300000000000006E-2</v>
      </c>
      <c r="Q482" s="67">
        <v>76271.67</v>
      </c>
      <c r="R482">
        <v>0.1714</v>
      </c>
      <c r="S482">
        <v>0.2127</v>
      </c>
      <c r="T482">
        <v>0.6159</v>
      </c>
      <c r="U482">
        <v>17.850000000000001</v>
      </c>
      <c r="V482">
        <v>24</v>
      </c>
      <c r="W482" s="67">
        <v>108192.08</v>
      </c>
      <c r="X482">
        <v>200.35</v>
      </c>
      <c r="Y482" s="67">
        <v>237518.41</v>
      </c>
      <c r="Z482">
        <v>0.68179999999999996</v>
      </c>
      <c r="AA482">
        <v>0.29620000000000002</v>
      </c>
      <c r="AB482">
        <v>2.1999999999999999E-2</v>
      </c>
      <c r="AC482">
        <v>0.31819999999999998</v>
      </c>
      <c r="AD482">
        <v>237.52</v>
      </c>
      <c r="AE482" s="67">
        <v>11808</v>
      </c>
      <c r="AF482" s="67">
        <v>1081.5999999999999</v>
      </c>
      <c r="AG482" s="67">
        <v>257411.34</v>
      </c>
      <c r="AH482">
        <v>584</v>
      </c>
      <c r="AI482" s="67">
        <v>53897</v>
      </c>
      <c r="AJ482" s="67">
        <v>117493.44</v>
      </c>
      <c r="AK482">
        <v>77.5</v>
      </c>
      <c r="AL482">
        <v>46.24</v>
      </c>
      <c r="AM482">
        <v>55.64</v>
      </c>
      <c r="AN482">
        <v>5.2</v>
      </c>
      <c r="AO482">
        <v>0</v>
      </c>
      <c r="AP482">
        <v>0.73219999999999996</v>
      </c>
      <c r="AQ482" s="67">
        <v>1682.21</v>
      </c>
      <c r="AR482" s="67">
        <v>2451.41</v>
      </c>
      <c r="AS482" s="67">
        <v>8502.7999999999993</v>
      </c>
      <c r="AT482">
        <v>788.75</v>
      </c>
      <c r="AU482">
        <v>331.8</v>
      </c>
      <c r="AV482" s="67">
        <v>13756.96</v>
      </c>
      <c r="AW482" s="67">
        <v>3037.07</v>
      </c>
      <c r="AX482">
        <v>0.2263</v>
      </c>
      <c r="AY482" s="67">
        <v>9325.59</v>
      </c>
      <c r="AZ482">
        <v>0.69489999999999996</v>
      </c>
      <c r="BA482">
        <v>745.11</v>
      </c>
      <c r="BB482">
        <v>5.5500000000000001E-2</v>
      </c>
      <c r="BC482">
        <v>312.31</v>
      </c>
      <c r="BD482">
        <v>2.3300000000000001E-2</v>
      </c>
      <c r="BE482" s="67">
        <v>13420.08</v>
      </c>
      <c r="BF482">
        <v>379.66</v>
      </c>
      <c r="BG482">
        <v>3.3399999999999999E-2</v>
      </c>
      <c r="BH482">
        <v>0.66500000000000004</v>
      </c>
      <c r="BI482">
        <v>0.19719999999999999</v>
      </c>
      <c r="BJ482">
        <v>0.1009</v>
      </c>
      <c r="BK482">
        <v>2.1100000000000001E-2</v>
      </c>
      <c r="BL482">
        <v>1.5800000000000002E-2</v>
      </c>
    </row>
    <row r="483" spans="1:64" x14ac:dyDescent="0.25">
      <c r="A483" t="s">
        <v>498</v>
      </c>
      <c r="B483">
        <v>47738</v>
      </c>
      <c r="C483">
        <v>86</v>
      </c>
      <c r="D483">
        <v>9.89</v>
      </c>
      <c r="E483">
        <v>850.23</v>
      </c>
      <c r="F483">
        <v>835.5</v>
      </c>
      <c r="G483">
        <v>2.5999999999999999E-3</v>
      </c>
      <c r="H483">
        <v>0</v>
      </c>
      <c r="I483">
        <v>7.0000000000000001E-3</v>
      </c>
      <c r="J483">
        <v>0</v>
      </c>
      <c r="K483">
        <v>1.78E-2</v>
      </c>
      <c r="L483">
        <v>0.96240000000000003</v>
      </c>
      <c r="M483">
        <v>1.0200000000000001E-2</v>
      </c>
      <c r="N483">
        <v>0.47899999999999998</v>
      </c>
      <c r="O483">
        <v>5.7999999999999996E-3</v>
      </c>
      <c r="P483">
        <v>0.15090000000000001</v>
      </c>
      <c r="Q483" s="67">
        <v>51514.39</v>
      </c>
      <c r="R483">
        <v>0.1918</v>
      </c>
      <c r="S483">
        <v>0.1507</v>
      </c>
      <c r="T483">
        <v>0.65749999999999997</v>
      </c>
      <c r="U483">
        <v>15.66</v>
      </c>
      <c r="V483">
        <v>6</v>
      </c>
      <c r="W483" s="67">
        <v>62600.87</v>
      </c>
      <c r="X483">
        <v>137.15</v>
      </c>
      <c r="Y483" s="67">
        <v>95380.52</v>
      </c>
      <c r="Z483">
        <v>0.91180000000000005</v>
      </c>
      <c r="AA483">
        <v>6.2899999999999998E-2</v>
      </c>
      <c r="AB483">
        <v>2.53E-2</v>
      </c>
      <c r="AC483">
        <v>8.8200000000000001E-2</v>
      </c>
      <c r="AD483">
        <v>95.38</v>
      </c>
      <c r="AE483" s="67">
        <v>2208.17</v>
      </c>
      <c r="AF483">
        <v>293.25</v>
      </c>
      <c r="AG483" s="67">
        <v>89258.42</v>
      </c>
      <c r="AH483">
        <v>105</v>
      </c>
      <c r="AI483" s="67">
        <v>30769</v>
      </c>
      <c r="AJ483" s="67">
        <v>40176.620000000003</v>
      </c>
      <c r="AK483">
        <v>38.450000000000003</v>
      </c>
      <c r="AL483">
        <v>22.7</v>
      </c>
      <c r="AM483">
        <v>23.49</v>
      </c>
      <c r="AN483">
        <v>4.5</v>
      </c>
      <c r="AO483" s="67">
        <v>1161.75</v>
      </c>
      <c r="AP483">
        <v>1.7291000000000001</v>
      </c>
      <c r="AQ483" s="67">
        <v>1311.58</v>
      </c>
      <c r="AR483" s="67">
        <v>1903.17</v>
      </c>
      <c r="AS483" s="67">
        <v>5940.81</v>
      </c>
      <c r="AT483">
        <v>443.51</v>
      </c>
      <c r="AU483">
        <v>519.30999999999995</v>
      </c>
      <c r="AV483" s="67">
        <v>10118.33</v>
      </c>
      <c r="AW483" s="67">
        <v>5936.76</v>
      </c>
      <c r="AX483">
        <v>0.56320000000000003</v>
      </c>
      <c r="AY483" s="67">
        <v>2720.11</v>
      </c>
      <c r="AZ483">
        <v>0.2581</v>
      </c>
      <c r="BA483">
        <v>860.68</v>
      </c>
      <c r="BB483">
        <v>8.1699999999999995E-2</v>
      </c>
      <c r="BC483" s="67">
        <v>1022.96</v>
      </c>
      <c r="BD483">
        <v>9.7100000000000006E-2</v>
      </c>
      <c r="BE483" s="67">
        <v>10540.5</v>
      </c>
      <c r="BF483" s="67">
        <v>5586.85</v>
      </c>
      <c r="BG483">
        <v>2.5398999999999998</v>
      </c>
      <c r="BH483">
        <v>0.54349999999999998</v>
      </c>
      <c r="BI483">
        <v>0.20200000000000001</v>
      </c>
      <c r="BJ483">
        <v>0.2021</v>
      </c>
      <c r="BK483">
        <v>3.7400000000000003E-2</v>
      </c>
      <c r="BL483">
        <v>1.4999999999999999E-2</v>
      </c>
    </row>
    <row r="484" spans="1:64" x14ac:dyDescent="0.25">
      <c r="A484" t="s">
        <v>499</v>
      </c>
      <c r="B484">
        <v>44792</v>
      </c>
      <c r="C484">
        <v>9</v>
      </c>
      <c r="D484">
        <v>433.91</v>
      </c>
      <c r="E484" s="67">
        <v>3905.19</v>
      </c>
      <c r="F484" s="67">
        <v>3583.15</v>
      </c>
      <c r="G484">
        <v>1.9800000000000002E-2</v>
      </c>
      <c r="H484">
        <v>2.9999999999999997E-4</v>
      </c>
      <c r="I484">
        <v>0.62629999999999997</v>
      </c>
      <c r="J484">
        <v>2.0000000000000001E-4</v>
      </c>
      <c r="K484">
        <v>2.0299999999999999E-2</v>
      </c>
      <c r="L484">
        <v>0.26700000000000002</v>
      </c>
      <c r="M484">
        <v>6.6100000000000006E-2</v>
      </c>
      <c r="N484">
        <v>0.53769999999999996</v>
      </c>
      <c r="O484">
        <v>1.6899999999999998E-2</v>
      </c>
      <c r="P484">
        <v>0.16689999999999999</v>
      </c>
      <c r="Q484" s="67">
        <v>70842.899999999994</v>
      </c>
      <c r="R484">
        <v>0.16969999999999999</v>
      </c>
      <c r="S484">
        <v>0.18770000000000001</v>
      </c>
      <c r="T484">
        <v>0.64259999999999995</v>
      </c>
      <c r="U484">
        <v>14.72</v>
      </c>
      <c r="V484">
        <v>37.44</v>
      </c>
      <c r="W484" s="67">
        <v>90820.33</v>
      </c>
      <c r="X484">
        <v>104.31</v>
      </c>
      <c r="Y484" s="67">
        <v>199223.94</v>
      </c>
      <c r="Z484">
        <v>0.75739999999999996</v>
      </c>
      <c r="AA484">
        <v>0.22470000000000001</v>
      </c>
      <c r="AB484">
        <v>1.7899999999999999E-2</v>
      </c>
      <c r="AC484">
        <v>0.24260000000000001</v>
      </c>
      <c r="AD484">
        <v>199.22</v>
      </c>
      <c r="AE484" s="67">
        <v>12572.51</v>
      </c>
      <c r="AF484" s="67">
        <v>1668.28</v>
      </c>
      <c r="AG484" s="67">
        <v>226333.73</v>
      </c>
      <c r="AH484">
        <v>561</v>
      </c>
      <c r="AI484" s="67">
        <v>37987</v>
      </c>
      <c r="AJ484" s="67">
        <v>57318.65</v>
      </c>
      <c r="AK484">
        <v>103.79</v>
      </c>
      <c r="AL484">
        <v>62.94</v>
      </c>
      <c r="AM484">
        <v>60.43</v>
      </c>
      <c r="AN484">
        <v>4.3899999999999997</v>
      </c>
      <c r="AO484">
        <v>0</v>
      </c>
      <c r="AP484">
        <v>1.427</v>
      </c>
      <c r="AQ484" s="67">
        <v>2646.05</v>
      </c>
      <c r="AR484" s="67">
        <v>3163.43</v>
      </c>
      <c r="AS484" s="67">
        <v>8610.07</v>
      </c>
      <c r="AT484">
        <v>967.25</v>
      </c>
      <c r="AU484">
        <v>224.25</v>
      </c>
      <c r="AV484" s="67">
        <v>15611.06</v>
      </c>
      <c r="AW484" s="67">
        <v>3150.22</v>
      </c>
      <c r="AX484">
        <v>0.21740000000000001</v>
      </c>
      <c r="AY484" s="67">
        <v>9636.7900000000009</v>
      </c>
      <c r="AZ484">
        <v>0.66520000000000001</v>
      </c>
      <c r="BA484">
        <v>898.33</v>
      </c>
      <c r="BB484">
        <v>6.2E-2</v>
      </c>
      <c r="BC484">
        <v>802.48</v>
      </c>
      <c r="BD484">
        <v>5.5399999999999998E-2</v>
      </c>
      <c r="BE484" s="67">
        <v>14487.83</v>
      </c>
      <c r="BF484" s="67">
        <v>1194.4000000000001</v>
      </c>
      <c r="BG484">
        <v>0.16470000000000001</v>
      </c>
      <c r="BH484">
        <v>0.56989999999999996</v>
      </c>
      <c r="BI484">
        <v>0.24049999999999999</v>
      </c>
      <c r="BJ484">
        <v>0.14169999999999999</v>
      </c>
      <c r="BK484">
        <v>2.86E-2</v>
      </c>
      <c r="BL484">
        <v>1.9400000000000001E-2</v>
      </c>
    </row>
    <row r="485" spans="1:64" x14ac:dyDescent="0.25">
      <c r="A485" t="s">
        <v>500</v>
      </c>
      <c r="B485">
        <v>47951</v>
      </c>
      <c r="C485">
        <v>28</v>
      </c>
      <c r="D485">
        <v>71.17</v>
      </c>
      <c r="E485" s="67">
        <v>1992.79</v>
      </c>
      <c r="F485" s="67">
        <v>1720.39</v>
      </c>
      <c r="G485">
        <v>6.1999999999999998E-3</v>
      </c>
      <c r="H485">
        <v>5.9999999999999995E-4</v>
      </c>
      <c r="I485">
        <v>6.2399999999999997E-2</v>
      </c>
      <c r="J485">
        <v>5.9999999999999995E-4</v>
      </c>
      <c r="K485">
        <v>8.9999999999999993E-3</v>
      </c>
      <c r="L485">
        <v>0.871</v>
      </c>
      <c r="M485">
        <v>5.0099999999999999E-2</v>
      </c>
      <c r="N485">
        <v>0.61650000000000005</v>
      </c>
      <c r="O485">
        <v>8.0000000000000004E-4</v>
      </c>
      <c r="P485">
        <v>0.17330000000000001</v>
      </c>
      <c r="Q485" s="67">
        <v>51903.59</v>
      </c>
      <c r="R485">
        <v>0.36699999999999999</v>
      </c>
      <c r="S485">
        <v>0.12839999999999999</v>
      </c>
      <c r="T485">
        <v>0.50460000000000005</v>
      </c>
      <c r="U485">
        <v>18.36</v>
      </c>
      <c r="V485">
        <v>11</v>
      </c>
      <c r="W485" s="67">
        <v>74349.73</v>
      </c>
      <c r="X485">
        <v>172.28</v>
      </c>
      <c r="Y485" s="67">
        <v>93495.63</v>
      </c>
      <c r="Z485">
        <v>0.74019999999999997</v>
      </c>
      <c r="AA485">
        <v>0.1953</v>
      </c>
      <c r="AB485">
        <v>6.4399999999999999E-2</v>
      </c>
      <c r="AC485">
        <v>0.25979999999999998</v>
      </c>
      <c r="AD485">
        <v>93.5</v>
      </c>
      <c r="AE485" s="67">
        <v>2090.21</v>
      </c>
      <c r="AF485">
        <v>314.51</v>
      </c>
      <c r="AG485" s="67">
        <v>86914.09</v>
      </c>
      <c r="AH485">
        <v>94</v>
      </c>
      <c r="AI485" s="67">
        <v>27826</v>
      </c>
      <c r="AJ485" s="67">
        <v>43975.32</v>
      </c>
      <c r="AK485">
        <v>22.8</v>
      </c>
      <c r="AL485">
        <v>22.29</v>
      </c>
      <c r="AM485">
        <v>22.48</v>
      </c>
      <c r="AN485">
        <v>5</v>
      </c>
      <c r="AO485">
        <v>0</v>
      </c>
      <c r="AP485">
        <v>0.7056</v>
      </c>
      <c r="AQ485" s="67">
        <v>1130.99</v>
      </c>
      <c r="AR485" s="67">
        <v>2423.5300000000002</v>
      </c>
      <c r="AS485" s="67">
        <v>5838.12</v>
      </c>
      <c r="AT485">
        <v>348.87</v>
      </c>
      <c r="AU485">
        <v>312.39</v>
      </c>
      <c r="AV485" s="67">
        <v>10053.92</v>
      </c>
      <c r="AW485" s="67">
        <v>7245.73</v>
      </c>
      <c r="AX485">
        <v>0.68130000000000002</v>
      </c>
      <c r="AY485" s="67">
        <v>1975.32</v>
      </c>
      <c r="AZ485">
        <v>0.1857</v>
      </c>
      <c r="BA485">
        <v>259.26</v>
      </c>
      <c r="BB485">
        <v>2.4400000000000002E-2</v>
      </c>
      <c r="BC485" s="67">
        <v>1154.81</v>
      </c>
      <c r="BD485">
        <v>0.1086</v>
      </c>
      <c r="BE485" s="67">
        <v>10635.13</v>
      </c>
      <c r="BF485" s="67">
        <v>5114.04</v>
      </c>
      <c r="BG485">
        <v>1.8795999999999999</v>
      </c>
      <c r="BH485">
        <v>0.50690000000000002</v>
      </c>
      <c r="BI485">
        <v>0.1827</v>
      </c>
      <c r="BJ485">
        <v>0.20469999999999999</v>
      </c>
      <c r="BK485">
        <v>6.1600000000000002E-2</v>
      </c>
      <c r="BL485">
        <v>4.41E-2</v>
      </c>
    </row>
    <row r="486" spans="1:64" x14ac:dyDescent="0.25">
      <c r="A486" t="s">
        <v>501</v>
      </c>
      <c r="B486">
        <v>48363</v>
      </c>
      <c r="C486">
        <v>53</v>
      </c>
      <c r="D486">
        <v>23.09</v>
      </c>
      <c r="E486" s="67">
        <v>1223.6600000000001</v>
      </c>
      <c r="F486" s="67">
        <v>1252.74</v>
      </c>
      <c r="G486">
        <v>8.0000000000000002E-3</v>
      </c>
      <c r="H486">
        <v>0</v>
      </c>
      <c r="I486">
        <v>1E-3</v>
      </c>
      <c r="J486">
        <v>0</v>
      </c>
      <c r="K486">
        <v>2E-3</v>
      </c>
      <c r="L486">
        <v>0.97870000000000001</v>
      </c>
      <c r="M486">
        <v>1.04E-2</v>
      </c>
      <c r="N486">
        <v>0.26740000000000003</v>
      </c>
      <c r="O486">
        <v>2.9999999999999997E-4</v>
      </c>
      <c r="P486">
        <v>0.1293</v>
      </c>
      <c r="Q486" s="67">
        <v>56190.59</v>
      </c>
      <c r="R486">
        <v>0.1047</v>
      </c>
      <c r="S486">
        <v>0.22090000000000001</v>
      </c>
      <c r="T486">
        <v>0.6744</v>
      </c>
      <c r="U486">
        <v>18.52</v>
      </c>
      <c r="V486">
        <v>8.51</v>
      </c>
      <c r="W486" s="67">
        <v>73818.98</v>
      </c>
      <c r="X486">
        <v>139.99</v>
      </c>
      <c r="Y486" s="67">
        <v>148266.39000000001</v>
      </c>
      <c r="Z486">
        <v>0.79249999999999998</v>
      </c>
      <c r="AA486">
        <v>0.15939999999999999</v>
      </c>
      <c r="AB486">
        <v>4.8099999999999997E-2</v>
      </c>
      <c r="AC486">
        <v>0.20749999999999999</v>
      </c>
      <c r="AD486">
        <v>148.27000000000001</v>
      </c>
      <c r="AE486" s="67">
        <v>4927.9399999999996</v>
      </c>
      <c r="AF486">
        <v>681.63</v>
      </c>
      <c r="AG486" s="67">
        <v>150819.57</v>
      </c>
      <c r="AH486">
        <v>416</v>
      </c>
      <c r="AI486" s="67">
        <v>37655</v>
      </c>
      <c r="AJ486" s="67">
        <v>64649.87</v>
      </c>
      <c r="AK486">
        <v>51.1</v>
      </c>
      <c r="AL486">
        <v>32.299999999999997</v>
      </c>
      <c r="AM486">
        <v>32.520000000000003</v>
      </c>
      <c r="AN486">
        <v>5.0999999999999996</v>
      </c>
      <c r="AO486">
        <v>0</v>
      </c>
      <c r="AP486">
        <v>0.79390000000000005</v>
      </c>
      <c r="AQ486" s="67">
        <v>1166.3</v>
      </c>
      <c r="AR486" s="67">
        <v>1958.64</v>
      </c>
      <c r="AS486" s="67">
        <v>5409.01</v>
      </c>
      <c r="AT486">
        <v>292.32</v>
      </c>
      <c r="AU486">
        <v>323.77999999999997</v>
      </c>
      <c r="AV486" s="67">
        <v>9150.0400000000009</v>
      </c>
      <c r="AW486" s="67">
        <v>4025.79</v>
      </c>
      <c r="AX486">
        <v>0.45660000000000001</v>
      </c>
      <c r="AY486" s="67">
        <v>3622.27</v>
      </c>
      <c r="AZ486">
        <v>0.4108</v>
      </c>
      <c r="BA486">
        <v>795.91</v>
      </c>
      <c r="BB486">
        <v>9.0300000000000005E-2</v>
      </c>
      <c r="BC486">
        <v>373.43</v>
      </c>
      <c r="BD486">
        <v>4.24E-2</v>
      </c>
      <c r="BE486" s="67">
        <v>8817.4</v>
      </c>
      <c r="BF486" s="67">
        <v>3592.86</v>
      </c>
      <c r="BG486">
        <v>0.60589999999999999</v>
      </c>
      <c r="BH486">
        <v>0.57540000000000002</v>
      </c>
      <c r="BI486">
        <v>0.2198</v>
      </c>
      <c r="BJ486">
        <v>0.1052</v>
      </c>
      <c r="BK486">
        <v>3.5000000000000003E-2</v>
      </c>
      <c r="BL486">
        <v>6.4600000000000005E-2</v>
      </c>
    </row>
    <row r="487" spans="1:64" x14ac:dyDescent="0.25">
      <c r="A487" t="s">
        <v>502</v>
      </c>
      <c r="B487">
        <v>44800</v>
      </c>
      <c r="C487">
        <v>119</v>
      </c>
      <c r="D487">
        <v>186.01</v>
      </c>
      <c r="E487" s="67">
        <v>22134.85</v>
      </c>
      <c r="F487" s="67">
        <v>19733.900000000001</v>
      </c>
      <c r="G487">
        <v>2.5100000000000001E-2</v>
      </c>
      <c r="H487">
        <v>2.0000000000000001E-4</v>
      </c>
      <c r="I487">
        <v>0.1205</v>
      </c>
      <c r="J487">
        <v>8.9999999999999998E-4</v>
      </c>
      <c r="K487">
        <v>0.13400000000000001</v>
      </c>
      <c r="L487">
        <v>0.67479999999999996</v>
      </c>
      <c r="M487">
        <v>4.4400000000000002E-2</v>
      </c>
      <c r="N487">
        <v>0.58889999999999998</v>
      </c>
      <c r="O487">
        <v>0.12970000000000001</v>
      </c>
      <c r="P487">
        <v>0.14610000000000001</v>
      </c>
      <c r="Q487" s="67">
        <v>61846.98</v>
      </c>
      <c r="R487">
        <v>0.2457</v>
      </c>
      <c r="S487">
        <v>0.1749</v>
      </c>
      <c r="T487">
        <v>0.57950000000000002</v>
      </c>
      <c r="U487">
        <v>20.010000000000002</v>
      </c>
      <c r="V487">
        <v>102</v>
      </c>
      <c r="W487" s="67">
        <v>92775.71</v>
      </c>
      <c r="X487">
        <v>216.93</v>
      </c>
      <c r="Y487" s="67">
        <v>110127.15</v>
      </c>
      <c r="Z487">
        <v>0.67259999999999998</v>
      </c>
      <c r="AA487">
        <v>0.28899999999999998</v>
      </c>
      <c r="AB487">
        <v>3.8399999999999997E-2</v>
      </c>
      <c r="AC487">
        <v>0.32740000000000002</v>
      </c>
      <c r="AD487">
        <v>110.13</v>
      </c>
      <c r="AE487" s="67">
        <v>4726.46</v>
      </c>
      <c r="AF487">
        <v>548.71</v>
      </c>
      <c r="AG487" s="67">
        <v>112638.2</v>
      </c>
      <c r="AH487">
        <v>221</v>
      </c>
      <c r="AI487" s="67">
        <v>32446</v>
      </c>
      <c r="AJ487" s="67">
        <v>46196.35</v>
      </c>
      <c r="AK487">
        <v>65.05</v>
      </c>
      <c r="AL487">
        <v>38.07</v>
      </c>
      <c r="AM487">
        <v>51.27</v>
      </c>
      <c r="AN487">
        <v>3.85</v>
      </c>
      <c r="AO487">
        <v>0</v>
      </c>
      <c r="AP487">
        <v>0.99390000000000001</v>
      </c>
      <c r="AQ487" s="67">
        <v>1304.08</v>
      </c>
      <c r="AR487" s="67">
        <v>1810.71</v>
      </c>
      <c r="AS487" s="67">
        <v>6365.32</v>
      </c>
      <c r="AT487">
        <v>525.79999999999995</v>
      </c>
      <c r="AU487">
        <v>380.52</v>
      </c>
      <c r="AV487" s="67">
        <v>10386.43</v>
      </c>
      <c r="AW487" s="67">
        <v>5052.04</v>
      </c>
      <c r="AX487">
        <v>0.4829</v>
      </c>
      <c r="AY487" s="67">
        <v>4061.73</v>
      </c>
      <c r="AZ487">
        <v>0.38829999999999998</v>
      </c>
      <c r="BA487">
        <v>448.58</v>
      </c>
      <c r="BB487">
        <v>4.2900000000000001E-2</v>
      </c>
      <c r="BC487">
        <v>899.06</v>
      </c>
      <c r="BD487">
        <v>8.5900000000000004E-2</v>
      </c>
      <c r="BE487" s="67">
        <v>10461.41</v>
      </c>
      <c r="BF487" s="67">
        <v>3733.76</v>
      </c>
      <c r="BG487">
        <v>1.2126999999999999</v>
      </c>
      <c r="BH487">
        <v>0.59809999999999997</v>
      </c>
      <c r="BI487">
        <v>0.2039</v>
      </c>
      <c r="BJ487">
        <v>0.1535</v>
      </c>
      <c r="BK487">
        <v>2.5600000000000001E-2</v>
      </c>
      <c r="BL487">
        <v>1.89E-2</v>
      </c>
    </row>
    <row r="488" spans="1:64" x14ac:dyDescent="0.25">
      <c r="A488" t="s">
        <v>503</v>
      </c>
      <c r="B488">
        <v>49221</v>
      </c>
      <c r="C488">
        <v>99</v>
      </c>
      <c r="D488">
        <v>18.36</v>
      </c>
      <c r="E488" s="67">
        <v>1817.77</v>
      </c>
      <c r="F488" s="67">
        <v>1730.42</v>
      </c>
      <c r="G488">
        <v>0</v>
      </c>
      <c r="H488">
        <v>0</v>
      </c>
      <c r="I488">
        <v>7.1000000000000004E-3</v>
      </c>
      <c r="J488">
        <v>5.9999999999999995E-4</v>
      </c>
      <c r="K488">
        <v>7.9000000000000008E-3</v>
      </c>
      <c r="L488">
        <v>0.98150000000000004</v>
      </c>
      <c r="M488">
        <v>2.8999999999999998E-3</v>
      </c>
      <c r="N488">
        <v>0.42080000000000001</v>
      </c>
      <c r="O488">
        <v>4.0000000000000002E-4</v>
      </c>
      <c r="P488">
        <v>0.1653</v>
      </c>
      <c r="Q488" s="67">
        <v>44484.160000000003</v>
      </c>
      <c r="R488">
        <v>0.26090000000000002</v>
      </c>
      <c r="S488">
        <v>0.19570000000000001</v>
      </c>
      <c r="T488">
        <v>0.54349999999999998</v>
      </c>
      <c r="U488">
        <v>17.82</v>
      </c>
      <c r="V488">
        <v>11.35</v>
      </c>
      <c r="W488" s="67">
        <v>66994.100000000006</v>
      </c>
      <c r="X488">
        <v>155.55000000000001</v>
      </c>
      <c r="Y488" s="67">
        <v>116734.76</v>
      </c>
      <c r="Z488">
        <v>0.89690000000000003</v>
      </c>
      <c r="AA488">
        <v>5.8799999999999998E-2</v>
      </c>
      <c r="AB488">
        <v>4.4299999999999999E-2</v>
      </c>
      <c r="AC488">
        <v>0.1031</v>
      </c>
      <c r="AD488">
        <v>116.73</v>
      </c>
      <c r="AE488" s="67">
        <v>3915.86</v>
      </c>
      <c r="AF488">
        <v>524.33000000000004</v>
      </c>
      <c r="AG488" s="67">
        <v>121049.59</v>
      </c>
      <c r="AH488">
        <v>279</v>
      </c>
      <c r="AI488" s="67">
        <v>33595</v>
      </c>
      <c r="AJ488" s="67">
        <v>47130.05</v>
      </c>
      <c r="AK488">
        <v>40.96</v>
      </c>
      <c r="AL488">
        <v>33.26</v>
      </c>
      <c r="AM488">
        <v>32.33</v>
      </c>
      <c r="AN488">
        <v>6.1</v>
      </c>
      <c r="AO488">
        <v>0</v>
      </c>
      <c r="AP488">
        <v>1.1022000000000001</v>
      </c>
      <c r="AQ488" s="67">
        <v>1195.83</v>
      </c>
      <c r="AR488" s="67">
        <v>2197.34</v>
      </c>
      <c r="AS488" s="67">
        <v>5918.42</v>
      </c>
      <c r="AT488">
        <v>563.91</v>
      </c>
      <c r="AU488">
        <v>203.2</v>
      </c>
      <c r="AV488" s="67">
        <v>10078.67</v>
      </c>
      <c r="AW488" s="67">
        <v>5729.7</v>
      </c>
      <c r="AX488">
        <v>0.56520000000000004</v>
      </c>
      <c r="AY488" s="67">
        <v>2965.24</v>
      </c>
      <c r="AZ488">
        <v>0.29249999999999998</v>
      </c>
      <c r="BA488">
        <v>601.41</v>
      </c>
      <c r="BB488">
        <v>5.9299999999999999E-2</v>
      </c>
      <c r="BC488">
        <v>840.85</v>
      </c>
      <c r="BD488">
        <v>8.2900000000000001E-2</v>
      </c>
      <c r="BE488" s="67">
        <v>10137.200000000001</v>
      </c>
      <c r="BF488" s="67">
        <v>4715.74</v>
      </c>
      <c r="BG488">
        <v>1.2941</v>
      </c>
      <c r="BH488">
        <v>0.48470000000000002</v>
      </c>
      <c r="BI488">
        <v>0.23380000000000001</v>
      </c>
      <c r="BJ488">
        <v>0.22589999999999999</v>
      </c>
      <c r="BK488">
        <v>4.0099999999999997E-2</v>
      </c>
      <c r="BL488">
        <v>1.55E-2</v>
      </c>
    </row>
    <row r="489" spans="1:64" x14ac:dyDescent="0.25">
      <c r="A489" t="s">
        <v>504</v>
      </c>
      <c r="B489">
        <v>50583</v>
      </c>
      <c r="C489">
        <v>118</v>
      </c>
      <c r="D489">
        <v>12.92</v>
      </c>
      <c r="E489" s="67">
        <v>1524.44</v>
      </c>
      <c r="F489" s="67">
        <v>1510.88</v>
      </c>
      <c r="G489">
        <v>2.5999999999999999E-3</v>
      </c>
      <c r="H489">
        <v>0</v>
      </c>
      <c r="I489">
        <v>7.1000000000000004E-3</v>
      </c>
      <c r="J489">
        <v>0</v>
      </c>
      <c r="K489">
        <v>2.63E-2</v>
      </c>
      <c r="L489">
        <v>0.95699999999999996</v>
      </c>
      <c r="M489">
        <v>7.0000000000000001E-3</v>
      </c>
      <c r="N489">
        <v>0.44740000000000002</v>
      </c>
      <c r="O489">
        <v>0.1009</v>
      </c>
      <c r="P489">
        <v>0.15229999999999999</v>
      </c>
      <c r="Q489" s="67">
        <v>51904.71</v>
      </c>
      <c r="R489">
        <v>0.3448</v>
      </c>
      <c r="S489">
        <v>0.10340000000000001</v>
      </c>
      <c r="T489">
        <v>0.55169999999999997</v>
      </c>
      <c r="U489">
        <v>18.21</v>
      </c>
      <c r="V489">
        <v>8.66</v>
      </c>
      <c r="W489" s="67">
        <v>72006.97</v>
      </c>
      <c r="X489">
        <v>171.98</v>
      </c>
      <c r="Y489" s="67">
        <v>186199.42</v>
      </c>
      <c r="Z489">
        <v>0.85160000000000002</v>
      </c>
      <c r="AA489">
        <v>0.1149</v>
      </c>
      <c r="AB489">
        <v>3.3399999999999999E-2</v>
      </c>
      <c r="AC489">
        <v>0.1484</v>
      </c>
      <c r="AD489">
        <v>186.2</v>
      </c>
      <c r="AE489" s="67">
        <v>6352.01</v>
      </c>
      <c r="AF489">
        <v>680.91</v>
      </c>
      <c r="AG489" s="67">
        <v>177551.26</v>
      </c>
      <c r="AH489">
        <v>482</v>
      </c>
      <c r="AI489" s="67">
        <v>30239</v>
      </c>
      <c r="AJ489" s="67">
        <v>44198.31</v>
      </c>
      <c r="AK489">
        <v>53.52</v>
      </c>
      <c r="AL489">
        <v>32.869999999999997</v>
      </c>
      <c r="AM489">
        <v>37.71</v>
      </c>
      <c r="AN489">
        <v>4.7</v>
      </c>
      <c r="AO489">
        <v>0</v>
      </c>
      <c r="AP489">
        <v>1.3593999999999999</v>
      </c>
      <c r="AQ489" s="67">
        <v>1246.48</v>
      </c>
      <c r="AR489" s="67">
        <v>1984.01</v>
      </c>
      <c r="AS489" s="67">
        <v>6439.87</v>
      </c>
      <c r="AT489">
        <v>532.37</v>
      </c>
      <c r="AU489">
        <v>171.28</v>
      </c>
      <c r="AV489" s="67">
        <v>10374.01</v>
      </c>
      <c r="AW489" s="67">
        <v>3673.87</v>
      </c>
      <c r="AX489">
        <v>0.34129999999999999</v>
      </c>
      <c r="AY489" s="67">
        <v>4697.7700000000004</v>
      </c>
      <c r="AZ489">
        <v>0.43640000000000001</v>
      </c>
      <c r="BA489">
        <v>945.12</v>
      </c>
      <c r="BB489">
        <v>8.7800000000000003E-2</v>
      </c>
      <c r="BC489" s="67">
        <v>1447.56</v>
      </c>
      <c r="BD489">
        <v>0.13450000000000001</v>
      </c>
      <c r="BE489" s="67">
        <v>10764.33</v>
      </c>
      <c r="BF489" s="67">
        <v>3046.3</v>
      </c>
      <c r="BG489">
        <v>0.61070000000000002</v>
      </c>
      <c r="BH489">
        <v>0.47820000000000001</v>
      </c>
      <c r="BI489">
        <v>0.2334</v>
      </c>
      <c r="BJ489">
        <v>0.214</v>
      </c>
      <c r="BK489">
        <v>4.2500000000000003E-2</v>
      </c>
      <c r="BL489">
        <v>3.1899999999999998E-2</v>
      </c>
    </row>
    <row r="490" spans="1:64" x14ac:dyDescent="0.25">
      <c r="A490" t="s">
        <v>505</v>
      </c>
      <c r="B490">
        <v>46276</v>
      </c>
      <c r="C490">
        <v>79</v>
      </c>
      <c r="D490">
        <v>9.41</v>
      </c>
      <c r="E490">
        <v>743.03</v>
      </c>
      <c r="F490">
        <v>721.65</v>
      </c>
      <c r="G490">
        <v>8.3000000000000001E-3</v>
      </c>
      <c r="H490">
        <v>0</v>
      </c>
      <c r="I490">
        <v>1.11E-2</v>
      </c>
      <c r="J490">
        <v>0</v>
      </c>
      <c r="K490">
        <v>5.4999999999999997E-3</v>
      </c>
      <c r="L490">
        <v>0.95150000000000001</v>
      </c>
      <c r="M490">
        <v>2.3599999999999999E-2</v>
      </c>
      <c r="N490">
        <v>0.30470000000000003</v>
      </c>
      <c r="O490">
        <v>0</v>
      </c>
      <c r="P490">
        <v>0.18010000000000001</v>
      </c>
      <c r="Q490" s="67">
        <v>50999.27</v>
      </c>
      <c r="R490">
        <v>0.28789999999999999</v>
      </c>
      <c r="S490">
        <v>0.19700000000000001</v>
      </c>
      <c r="T490">
        <v>0.51519999999999999</v>
      </c>
      <c r="U490">
        <v>18.899999999999999</v>
      </c>
      <c r="V490">
        <v>3.38</v>
      </c>
      <c r="W490" s="67">
        <v>74513.08</v>
      </c>
      <c r="X490">
        <v>211.93</v>
      </c>
      <c r="Y490" s="67">
        <v>160747.85999999999</v>
      </c>
      <c r="Z490">
        <v>0.85950000000000004</v>
      </c>
      <c r="AA490">
        <v>9.1600000000000001E-2</v>
      </c>
      <c r="AB490">
        <v>4.8800000000000003E-2</v>
      </c>
      <c r="AC490">
        <v>0.14050000000000001</v>
      </c>
      <c r="AD490">
        <v>160.75</v>
      </c>
      <c r="AE490" s="67">
        <v>4372.54</v>
      </c>
      <c r="AF490">
        <v>468.99</v>
      </c>
      <c r="AG490" s="67">
        <v>137944.25</v>
      </c>
      <c r="AH490">
        <v>363</v>
      </c>
      <c r="AI490" s="67">
        <v>37112</v>
      </c>
      <c r="AJ490" s="67">
        <v>51338.14</v>
      </c>
      <c r="AK490">
        <v>40.68</v>
      </c>
      <c r="AL490">
        <v>26.33</v>
      </c>
      <c r="AM490">
        <v>28.15</v>
      </c>
      <c r="AN490">
        <v>5.2</v>
      </c>
      <c r="AO490" s="67">
        <v>1305.25</v>
      </c>
      <c r="AP490">
        <v>1.4228000000000001</v>
      </c>
      <c r="AQ490" s="67">
        <v>1296.95</v>
      </c>
      <c r="AR490" s="67">
        <v>1499.89</v>
      </c>
      <c r="AS490" s="67">
        <v>7543.42</v>
      </c>
      <c r="AT490">
        <v>566.59</v>
      </c>
      <c r="AU490">
        <v>295.10000000000002</v>
      </c>
      <c r="AV490" s="67">
        <v>11201.99</v>
      </c>
      <c r="AW490" s="67">
        <v>4485.92</v>
      </c>
      <c r="AX490">
        <v>0.43869999999999998</v>
      </c>
      <c r="AY490" s="67">
        <v>4330.8999999999996</v>
      </c>
      <c r="AZ490">
        <v>0.42349999999999999</v>
      </c>
      <c r="BA490">
        <v>959.52</v>
      </c>
      <c r="BB490">
        <v>9.3799999999999994E-2</v>
      </c>
      <c r="BC490">
        <v>449.79</v>
      </c>
      <c r="BD490">
        <v>4.3999999999999997E-2</v>
      </c>
      <c r="BE490" s="67">
        <v>10226.120000000001</v>
      </c>
      <c r="BF490" s="67">
        <v>4191.6099999999997</v>
      </c>
      <c r="BG490">
        <v>1.1734</v>
      </c>
      <c r="BH490">
        <v>0.55279999999999996</v>
      </c>
      <c r="BI490">
        <v>0.18759999999999999</v>
      </c>
      <c r="BJ490">
        <v>0.2097</v>
      </c>
      <c r="BK490">
        <v>3.2599999999999997E-2</v>
      </c>
      <c r="BL490">
        <v>1.7299999999999999E-2</v>
      </c>
    </row>
    <row r="491" spans="1:64" x14ac:dyDescent="0.25">
      <c r="A491" t="s">
        <v>506</v>
      </c>
      <c r="B491">
        <v>49528</v>
      </c>
      <c r="C491">
        <v>136</v>
      </c>
      <c r="D491">
        <v>8.49</v>
      </c>
      <c r="E491" s="67">
        <v>1154.97</v>
      </c>
      <c r="F491" s="67">
        <v>1203.44</v>
      </c>
      <c r="G491">
        <v>1.6999999999999999E-3</v>
      </c>
      <c r="H491">
        <v>0</v>
      </c>
      <c r="I491">
        <v>1.17E-2</v>
      </c>
      <c r="J491">
        <v>0</v>
      </c>
      <c r="K491">
        <v>8.0000000000000002E-3</v>
      </c>
      <c r="L491">
        <v>0.94240000000000002</v>
      </c>
      <c r="M491">
        <v>3.6200000000000003E-2</v>
      </c>
      <c r="N491">
        <v>0.53159999999999996</v>
      </c>
      <c r="O491">
        <v>0</v>
      </c>
      <c r="P491">
        <v>0.12870000000000001</v>
      </c>
      <c r="Q491" s="67">
        <v>48906.23</v>
      </c>
      <c r="R491">
        <v>0.33729999999999999</v>
      </c>
      <c r="S491">
        <v>0.21690000000000001</v>
      </c>
      <c r="T491">
        <v>0.44579999999999997</v>
      </c>
      <c r="U491">
        <v>19.68</v>
      </c>
      <c r="V491">
        <v>6.14</v>
      </c>
      <c r="W491" s="67">
        <v>66961.789999999994</v>
      </c>
      <c r="X491">
        <v>179.58</v>
      </c>
      <c r="Y491" s="67">
        <v>85189.62</v>
      </c>
      <c r="Z491">
        <v>0.83889999999999998</v>
      </c>
      <c r="AA491">
        <v>5.91E-2</v>
      </c>
      <c r="AB491">
        <v>0.1019</v>
      </c>
      <c r="AC491">
        <v>0.16109999999999999</v>
      </c>
      <c r="AD491">
        <v>85.19</v>
      </c>
      <c r="AE491" s="67">
        <v>2031.28</v>
      </c>
      <c r="AF491">
        <v>269.39999999999998</v>
      </c>
      <c r="AG491" s="67">
        <v>73977.94</v>
      </c>
      <c r="AH491">
        <v>53</v>
      </c>
      <c r="AI491" s="67">
        <v>30975</v>
      </c>
      <c r="AJ491" s="67">
        <v>42323.41</v>
      </c>
      <c r="AK491">
        <v>32.5</v>
      </c>
      <c r="AL491">
        <v>22.58</v>
      </c>
      <c r="AM491">
        <v>26.8</v>
      </c>
      <c r="AN491">
        <v>4.5</v>
      </c>
      <c r="AO491">
        <v>8.8699999999999992</v>
      </c>
      <c r="AP491">
        <v>0.69</v>
      </c>
      <c r="AQ491" s="67">
        <v>1016.27</v>
      </c>
      <c r="AR491" s="67">
        <v>2325.91</v>
      </c>
      <c r="AS491" s="67">
        <v>4897.12</v>
      </c>
      <c r="AT491">
        <v>471.72</v>
      </c>
      <c r="AU491">
        <v>106.73</v>
      </c>
      <c r="AV491" s="67">
        <v>8817.75</v>
      </c>
      <c r="AW491" s="67">
        <v>6680.94</v>
      </c>
      <c r="AX491">
        <v>0.67959999999999998</v>
      </c>
      <c r="AY491" s="67">
        <v>1404.24</v>
      </c>
      <c r="AZ491">
        <v>0.14280000000000001</v>
      </c>
      <c r="BA491" s="67">
        <v>1082.53</v>
      </c>
      <c r="BB491">
        <v>0.1101</v>
      </c>
      <c r="BC491">
        <v>662.78</v>
      </c>
      <c r="BD491">
        <v>6.7400000000000002E-2</v>
      </c>
      <c r="BE491" s="67">
        <v>9830.49</v>
      </c>
      <c r="BF491" s="67">
        <v>7031</v>
      </c>
      <c r="BG491">
        <v>2.8910999999999998</v>
      </c>
      <c r="BH491">
        <v>0.5383</v>
      </c>
      <c r="BI491">
        <v>0.21920000000000001</v>
      </c>
      <c r="BJ491">
        <v>0.17780000000000001</v>
      </c>
      <c r="BK491">
        <v>5.4800000000000001E-2</v>
      </c>
      <c r="BL491">
        <v>0.01</v>
      </c>
    </row>
    <row r="492" spans="1:64" x14ac:dyDescent="0.25">
      <c r="A492" t="s">
        <v>507</v>
      </c>
      <c r="B492">
        <v>46441</v>
      </c>
      <c r="C492">
        <v>100</v>
      </c>
      <c r="D492">
        <v>9.6199999999999992</v>
      </c>
      <c r="E492">
        <v>961.68</v>
      </c>
      <c r="F492">
        <v>880.51</v>
      </c>
      <c r="G492">
        <v>2.0999999999999999E-3</v>
      </c>
      <c r="H492">
        <v>0</v>
      </c>
      <c r="I492">
        <v>1.0200000000000001E-2</v>
      </c>
      <c r="J492">
        <v>0</v>
      </c>
      <c r="K492">
        <v>9.7000000000000003E-3</v>
      </c>
      <c r="L492">
        <v>0.96309999999999996</v>
      </c>
      <c r="M492">
        <v>1.49E-2</v>
      </c>
      <c r="N492">
        <v>0.59770000000000001</v>
      </c>
      <c r="O492">
        <v>0</v>
      </c>
      <c r="P492">
        <v>0.17730000000000001</v>
      </c>
      <c r="Q492" s="67">
        <v>38607.4</v>
      </c>
      <c r="R492">
        <v>0.37969999999999998</v>
      </c>
      <c r="S492">
        <v>0.13919999999999999</v>
      </c>
      <c r="T492">
        <v>0.48099999999999998</v>
      </c>
      <c r="U492">
        <v>16.21</v>
      </c>
      <c r="V492">
        <v>7.2</v>
      </c>
      <c r="W492" s="67">
        <v>58887.72</v>
      </c>
      <c r="X492">
        <v>130.16999999999999</v>
      </c>
      <c r="Y492" s="67">
        <v>90957.27</v>
      </c>
      <c r="Z492">
        <v>0.86880000000000002</v>
      </c>
      <c r="AA492">
        <v>5.0799999999999998E-2</v>
      </c>
      <c r="AB492">
        <v>8.0399999999999999E-2</v>
      </c>
      <c r="AC492">
        <v>0.13120000000000001</v>
      </c>
      <c r="AD492">
        <v>90.96</v>
      </c>
      <c r="AE492" s="67">
        <v>2139.0300000000002</v>
      </c>
      <c r="AF492">
        <v>327.12</v>
      </c>
      <c r="AG492" s="67">
        <v>85606.68</v>
      </c>
      <c r="AH492">
        <v>84</v>
      </c>
      <c r="AI492" s="67">
        <v>30307</v>
      </c>
      <c r="AJ492" s="67">
        <v>48803.62</v>
      </c>
      <c r="AK492">
        <v>36.64</v>
      </c>
      <c r="AL492">
        <v>22</v>
      </c>
      <c r="AM492">
        <v>28.6</v>
      </c>
      <c r="AN492">
        <v>4.4000000000000004</v>
      </c>
      <c r="AO492">
        <v>0</v>
      </c>
      <c r="AP492">
        <v>0.65780000000000005</v>
      </c>
      <c r="AQ492" s="67">
        <v>2025.02</v>
      </c>
      <c r="AR492" s="67">
        <v>3845.23</v>
      </c>
      <c r="AS492" s="67">
        <v>5823.02</v>
      </c>
      <c r="AT492">
        <v>533.72</v>
      </c>
      <c r="AU492">
        <v>322.58999999999997</v>
      </c>
      <c r="AV492" s="67">
        <v>12549.63</v>
      </c>
      <c r="AW492" s="67">
        <v>6649.51</v>
      </c>
      <c r="AX492">
        <v>0.59850000000000003</v>
      </c>
      <c r="AY492" s="67">
        <v>1681.06</v>
      </c>
      <c r="AZ492">
        <v>0.15129999999999999</v>
      </c>
      <c r="BA492" s="67">
        <v>1008.59</v>
      </c>
      <c r="BB492">
        <v>9.0800000000000006E-2</v>
      </c>
      <c r="BC492" s="67">
        <v>1771.84</v>
      </c>
      <c r="BD492">
        <v>0.1595</v>
      </c>
      <c r="BE492" s="67">
        <v>11111</v>
      </c>
      <c r="BF492" s="67">
        <v>5680.47</v>
      </c>
      <c r="BG492">
        <v>1.7765</v>
      </c>
      <c r="BH492">
        <v>0.44769999999999999</v>
      </c>
      <c r="BI492">
        <v>0.28170000000000001</v>
      </c>
      <c r="BJ492">
        <v>0.23719999999999999</v>
      </c>
      <c r="BK492">
        <v>2.9899999999999999E-2</v>
      </c>
      <c r="BL492">
        <v>3.7000000000000002E-3</v>
      </c>
    </row>
    <row r="493" spans="1:64" x14ac:dyDescent="0.25">
      <c r="A493" t="s">
        <v>508</v>
      </c>
      <c r="B493">
        <v>48538</v>
      </c>
      <c r="C493">
        <v>80</v>
      </c>
      <c r="D493">
        <v>9.3800000000000008</v>
      </c>
      <c r="E493">
        <v>750.08</v>
      </c>
      <c r="F493">
        <v>695.25</v>
      </c>
      <c r="G493">
        <v>0</v>
      </c>
      <c r="H493">
        <v>0</v>
      </c>
      <c r="I493">
        <v>2.8999999999999998E-3</v>
      </c>
      <c r="J493">
        <v>0</v>
      </c>
      <c r="K493">
        <v>1.3599999999999999E-2</v>
      </c>
      <c r="L493">
        <v>0.97260000000000002</v>
      </c>
      <c r="M493">
        <v>1.09E-2</v>
      </c>
      <c r="N493">
        <v>0.69350000000000001</v>
      </c>
      <c r="O493">
        <v>0</v>
      </c>
      <c r="P493">
        <v>0.1525</v>
      </c>
      <c r="Q493" s="67">
        <v>35398.54</v>
      </c>
      <c r="R493">
        <v>0.6452</v>
      </c>
      <c r="S493">
        <v>0.1129</v>
      </c>
      <c r="T493">
        <v>0.2419</v>
      </c>
      <c r="U493">
        <v>18.649999999999999</v>
      </c>
      <c r="V493">
        <v>11</v>
      </c>
      <c r="W493" s="67">
        <v>47532.85</v>
      </c>
      <c r="X493">
        <v>68.12</v>
      </c>
      <c r="Y493" s="67">
        <v>121398.84</v>
      </c>
      <c r="Z493">
        <v>0.59730000000000005</v>
      </c>
      <c r="AA493">
        <v>0.25530000000000003</v>
      </c>
      <c r="AB493">
        <v>0.1474</v>
      </c>
      <c r="AC493">
        <v>0.4027</v>
      </c>
      <c r="AD493">
        <v>121.4</v>
      </c>
      <c r="AE493" s="67">
        <v>2635.37</v>
      </c>
      <c r="AF493">
        <v>350.13</v>
      </c>
      <c r="AG493" s="67">
        <v>103511.81</v>
      </c>
      <c r="AH493">
        <v>173</v>
      </c>
      <c r="AI493" s="67">
        <v>29860</v>
      </c>
      <c r="AJ493" s="67">
        <v>44075.14</v>
      </c>
      <c r="AK493">
        <v>27</v>
      </c>
      <c r="AL493">
        <v>20</v>
      </c>
      <c r="AM493">
        <v>22.65</v>
      </c>
      <c r="AN493">
        <v>3.5</v>
      </c>
      <c r="AO493">
        <v>0</v>
      </c>
      <c r="AP493">
        <v>0.60040000000000004</v>
      </c>
      <c r="AQ493" s="67">
        <v>2147.63</v>
      </c>
      <c r="AR493" s="67">
        <v>2475.7800000000002</v>
      </c>
      <c r="AS493" s="67">
        <v>5349.93</v>
      </c>
      <c r="AT493">
        <v>541.41</v>
      </c>
      <c r="AU493">
        <v>356.23</v>
      </c>
      <c r="AV493" s="67">
        <v>10870.95</v>
      </c>
      <c r="AW493" s="67">
        <v>5907.44</v>
      </c>
      <c r="AX493">
        <v>0.56579999999999997</v>
      </c>
      <c r="AY493" s="67">
        <v>2233.4299999999998</v>
      </c>
      <c r="AZ493">
        <v>0.21390000000000001</v>
      </c>
      <c r="BA493">
        <v>606.87</v>
      </c>
      <c r="BB493">
        <v>5.8099999999999999E-2</v>
      </c>
      <c r="BC493" s="67">
        <v>1692.34</v>
      </c>
      <c r="BD493">
        <v>0.16209999999999999</v>
      </c>
      <c r="BE493" s="67">
        <v>10440.06</v>
      </c>
      <c r="BF493" s="67">
        <v>5456.35</v>
      </c>
      <c r="BG493">
        <v>2.3344999999999998</v>
      </c>
      <c r="BH493">
        <v>0.46450000000000002</v>
      </c>
      <c r="BI493">
        <v>0.26819999999999999</v>
      </c>
      <c r="BJ493">
        <v>0.2006</v>
      </c>
      <c r="BK493">
        <v>5.0700000000000002E-2</v>
      </c>
      <c r="BL493">
        <v>1.61E-2</v>
      </c>
    </row>
    <row r="494" spans="1:64" x14ac:dyDescent="0.25">
      <c r="A494" t="s">
        <v>509</v>
      </c>
      <c r="B494">
        <v>49064</v>
      </c>
      <c r="C494">
        <v>87</v>
      </c>
      <c r="D494">
        <v>8.67</v>
      </c>
      <c r="E494">
        <v>754.12</v>
      </c>
      <c r="F494">
        <v>679.24</v>
      </c>
      <c r="G494">
        <v>0</v>
      </c>
      <c r="H494">
        <v>0</v>
      </c>
      <c r="I494">
        <v>4.1000000000000003E-3</v>
      </c>
      <c r="J494">
        <v>0</v>
      </c>
      <c r="K494">
        <v>8.0000000000000004E-4</v>
      </c>
      <c r="L494">
        <v>0.98319999999999996</v>
      </c>
      <c r="M494">
        <v>1.1900000000000001E-2</v>
      </c>
      <c r="N494">
        <v>0.66759999999999997</v>
      </c>
      <c r="O494">
        <v>0</v>
      </c>
      <c r="P494">
        <v>0.24010000000000001</v>
      </c>
      <c r="Q494" s="67">
        <v>45929.45</v>
      </c>
      <c r="R494">
        <v>0.21310000000000001</v>
      </c>
      <c r="S494">
        <v>0.19670000000000001</v>
      </c>
      <c r="T494">
        <v>0.59019999999999995</v>
      </c>
      <c r="U494">
        <v>14.23</v>
      </c>
      <c r="V494">
        <v>9.25</v>
      </c>
      <c r="W494" s="67">
        <v>57925.19</v>
      </c>
      <c r="X494">
        <v>78.790000000000006</v>
      </c>
      <c r="Y494" s="67">
        <v>66329.149999999994</v>
      </c>
      <c r="Z494">
        <v>0.82650000000000001</v>
      </c>
      <c r="AA494">
        <v>7.4800000000000005E-2</v>
      </c>
      <c r="AB494">
        <v>9.8699999999999996E-2</v>
      </c>
      <c r="AC494">
        <v>0.17349999999999999</v>
      </c>
      <c r="AD494">
        <v>66.33</v>
      </c>
      <c r="AE494" s="67">
        <v>1568.66</v>
      </c>
      <c r="AF494">
        <v>242.87</v>
      </c>
      <c r="AG494" s="67">
        <v>59432.04</v>
      </c>
      <c r="AH494">
        <v>20</v>
      </c>
      <c r="AI494" s="67">
        <v>28807</v>
      </c>
      <c r="AJ494" s="67">
        <v>37134.660000000003</v>
      </c>
      <c r="AK494">
        <v>32.799999999999997</v>
      </c>
      <c r="AL494">
        <v>22.12</v>
      </c>
      <c r="AM494">
        <v>28.44</v>
      </c>
      <c r="AN494">
        <v>3</v>
      </c>
      <c r="AO494">
        <v>0</v>
      </c>
      <c r="AP494">
        <v>0.6946</v>
      </c>
      <c r="AQ494" s="67">
        <v>1768.81</v>
      </c>
      <c r="AR494" s="67">
        <v>2528.4499999999998</v>
      </c>
      <c r="AS494" s="67">
        <v>7408.98</v>
      </c>
      <c r="AT494">
        <v>718.07</v>
      </c>
      <c r="AU494">
        <v>461.76</v>
      </c>
      <c r="AV494" s="67">
        <v>12886.12</v>
      </c>
      <c r="AW494" s="67">
        <v>8326.2800000000007</v>
      </c>
      <c r="AX494">
        <v>0.70540000000000003</v>
      </c>
      <c r="AY494" s="67">
        <v>1215.6600000000001</v>
      </c>
      <c r="AZ494">
        <v>0.10299999999999999</v>
      </c>
      <c r="BA494">
        <v>563.86</v>
      </c>
      <c r="BB494">
        <v>4.7800000000000002E-2</v>
      </c>
      <c r="BC494" s="67">
        <v>1697.53</v>
      </c>
      <c r="BD494">
        <v>0.14380000000000001</v>
      </c>
      <c r="BE494" s="67">
        <v>11803.33</v>
      </c>
      <c r="BF494" s="67">
        <v>8463.16</v>
      </c>
      <c r="BG494">
        <v>4.5483000000000002</v>
      </c>
      <c r="BH494">
        <v>0.47870000000000001</v>
      </c>
      <c r="BI494">
        <v>0.26669999999999999</v>
      </c>
      <c r="BJ494">
        <v>0.1585</v>
      </c>
      <c r="BK494">
        <v>3.0099999999999998E-2</v>
      </c>
      <c r="BL494">
        <v>6.6000000000000003E-2</v>
      </c>
    </row>
    <row r="495" spans="1:64" x14ac:dyDescent="0.25">
      <c r="A495" t="s">
        <v>510</v>
      </c>
      <c r="B495">
        <v>50237</v>
      </c>
      <c r="C495">
        <v>26</v>
      </c>
      <c r="D495">
        <v>21.65</v>
      </c>
      <c r="E495">
        <v>562.86</v>
      </c>
      <c r="F495">
        <v>574.91999999999996</v>
      </c>
      <c r="G495">
        <v>0</v>
      </c>
      <c r="H495">
        <v>0</v>
      </c>
      <c r="I495">
        <v>1.6999999999999999E-3</v>
      </c>
      <c r="J495">
        <v>0</v>
      </c>
      <c r="K495">
        <v>1.7600000000000001E-2</v>
      </c>
      <c r="L495">
        <v>0.95979999999999999</v>
      </c>
      <c r="M495">
        <v>2.0899999999999998E-2</v>
      </c>
      <c r="N495">
        <v>0.44769999999999999</v>
      </c>
      <c r="O495">
        <v>0</v>
      </c>
      <c r="P495">
        <v>0.17910000000000001</v>
      </c>
      <c r="Q495" s="67">
        <v>36285.129999999997</v>
      </c>
      <c r="R495">
        <v>0.4</v>
      </c>
      <c r="S495">
        <v>0.2167</v>
      </c>
      <c r="T495">
        <v>0.38329999999999997</v>
      </c>
      <c r="U495">
        <v>17.27</v>
      </c>
      <c r="V495">
        <v>4.08</v>
      </c>
      <c r="W495" s="67">
        <v>53586.96</v>
      </c>
      <c r="X495">
        <v>133.19</v>
      </c>
      <c r="Y495" s="67">
        <v>114558.13</v>
      </c>
      <c r="Z495">
        <v>0.94199999999999995</v>
      </c>
      <c r="AA495">
        <v>2.86E-2</v>
      </c>
      <c r="AB495">
        <v>2.9399999999999999E-2</v>
      </c>
      <c r="AC495">
        <v>5.8000000000000003E-2</v>
      </c>
      <c r="AD495">
        <v>114.56</v>
      </c>
      <c r="AE495" s="67">
        <v>3102.21</v>
      </c>
      <c r="AF495">
        <v>608.49</v>
      </c>
      <c r="AG495" s="67">
        <v>114389.14</v>
      </c>
      <c r="AH495">
        <v>240</v>
      </c>
      <c r="AI495" s="67">
        <v>33703</v>
      </c>
      <c r="AJ495" s="67">
        <v>49507.35</v>
      </c>
      <c r="AK495">
        <v>43.7</v>
      </c>
      <c r="AL495">
        <v>26.56</v>
      </c>
      <c r="AM495">
        <v>27.24</v>
      </c>
      <c r="AN495">
        <v>5.6</v>
      </c>
      <c r="AO495">
        <v>0</v>
      </c>
      <c r="AP495">
        <v>0.75290000000000001</v>
      </c>
      <c r="AQ495" s="67">
        <v>1348.15</v>
      </c>
      <c r="AR495" s="67">
        <v>1810.49</v>
      </c>
      <c r="AS495" s="67">
        <v>5327.83</v>
      </c>
      <c r="AT495">
        <v>201</v>
      </c>
      <c r="AU495">
        <v>103.16</v>
      </c>
      <c r="AV495" s="67">
        <v>8790.61</v>
      </c>
      <c r="AW495" s="67">
        <v>4723.25</v>
      </c>
      <c r="AX495">
        <v>0.53369999999999995</v>
      </c>
      <c r="AY495" s="67">
        <v>2248.7399999999998</v>
      </c>
      <c r="AZ495">
        <v>0.25409999999999999</v>
      </c>
      <c r="BA495" s="67">
        <v>1192.8399999999999</v>
      </c>
      <c r="BB495">
        <v>0.1348</v>
      </c>
      <c r="BC495">
        <v>684.97</v>
      </c>
      <c r="BD495">
        <v>7.7399999999999997E-2</v>
      </c>
      <c r="BE495" s="67">
        <v>8849.7999999999993</v>
      </c>
      <c r="BF495" s="67">
        <v>4359.59</v>
      </c>
      <c r="BG495">
        <v>1.0355000000000001</v>
      </c>
      <c r="BH495">
        <v>0.51529999999999998</v>
      </c>
      <c r="BI495">
        <v>0.21260000000000001</v>
      </c>
      <c r="BJ495">
        <v>0.2198</v>
      </c>
      <c r="BK495">
        <v>3.8199999999999998E-2</v>
      </c>
      <c r="BL495">
        <v>1.41E-2</v>
      </c>
    </row>
    <row r="496" spans="1:64" x14ac:dyDescent="0.25">
      <c r="A496" t="s">
        <v>511</v>
      </c>
      <c r="B496">
        <v>48041</v>
      </c>
      <c r="C496">
        <v>65</v>
      </c>
      <c r="D496">
        <v>60.74</v>
      </c>
      <c r="E496" s="67">
        <v>3948.35</v>
      </c>
      <c r="F496" s="67">
        <v>3793.8</v>
      </c>
      <c r="G496">
        <v>6.8999999999999999E-3</v>
      </c>
      <c r="H496">
        <v>5.0000000000000001E-4</v>
      </c>
      <c r="I496">
        <v>2.7699999999999999E-2</v>
      </c>
      <c r="J496">
        <v>3.5000000000000001E-3</v>
      </c>
      <c r="K496">
        <v>2.0400000000000001E-2</v>
      </c>
      <c r="L496">
        <v>0.89180000000000004</v>
      </c>
      <c r="M496">
        <v>4.9200000000000001E-2</v>
      </c>
      <c r="N496">
        <v>0.2286</v>
      </c>
      <c r="O496">
        <v>5.1999999999999998E-3</v>
      </c>
      <c r="P496">
        <v>0.1426</v>
      </c>
      <c r="Q496" s="67">
        <v>54249.68</v>
      </c>
      <c r="R496">
        <v>0.23130000000000001</v>
      </c>
      <c r="S496">
        <v>0.24490000000000001</v>
      </c>
      <c r="T496">
        <v>0.52380000000000004</v>
      </c>
      <c r="U496">
        <v>20.11</v>
      </c>
      <c r="V496">
        <v>21.16</v>
      </c>
      <c r="W496" s="67">
        <v>88566.75</v>
      </c>
      <c r="X496">
        <v>182.14</v>
      </c>
      <c r="Y496" s="67">
        <v>145665.44</v>
      </c>
      <c r="Z496">
        <v>0.84179999999999999</v>
      </c>
      <c r="AA496">
        <v>0.12770000000000001</v>
      </c>
      <c r="AB496">
        <v>3.0499999999999999E-2</v>
      </c>
      <c r="AC496">
        <v>0.15820000000000001</v>
      </c>
      <c r="AD496">
        <v>145.66999999999999</v>
      </c>
      <c r="AE496" s="67">
        <v>4475.55</v>
      </c>
      <c r="AF496">
        <v>613.91999999999996</v>
      </c>
      <c r="AG496" s="67">
        <v>156183.45000000001</v>
      </c>
      <c r="AH496">
        <v>437</v>
      </c>
      <c r="AI496" s="67">
        <v>43599</v>
      </c>
      <c r="AJ496" s="67">
        <v>59469.54</v>
      </c>
      <c r="AK496">
        <v>34.57</v>
      </c>
      <c r="AL496">
        <v>30.69</v>
      </c>
      <c r="AM496">
        <v>30.05</v>
      </c>
      <c r="AN496">
        <v>4.9000000000000004</v>
      </c>
      <c r="AO496" s="67">
        <v>1197.8800000000001</v>
      </c>
      <c r="AP496">
        <v>1.0529999999999999</v>
      </c>
      <c r="AQ496" s="67">
        <v>1133.4000000000001</v>
      </c>
      <c r="AR496" s="67">
        <v>1763.05</v>
      </c>
      <c r="AS496" s="67">
        <v>5218.55</v>
      </c>
      <c r="AT496">
        <v>498.53</v>
      </c>
      <c r="AU496">
        <v>316.25</v>
      </c>
      <c r="AV496" s="67">
        <v>8929.77</v>
      </c>
      <c r="AW496" s="67">
        <v>3444.85</v>
      </c>
      <c r="AX496">
        <v>0.38150000000000001</v>
      </c>
      <c r="AY496" s="67">
        <v>4524.24</v>
      </c>
      <c r="AZ496">
        <v>0.501</v>
      </c>
      <c r="BA496">
        <v>492.22</v>
      </c>
      <c r="BB496">
        <v>5.45E-2</v>
      </c>
      <c r="BC496">
        <v>569.22</v>
      </c>
      <c r="BD496">
        <v>6.3E-2</v>
      </c>
      <c r="BE496" s="67">
        <v>9030.5400000000009</v>
      </c>
      <c r="BF496" s="67">
        <v>2517.88</v>
      </c>
      <c r="BG496">
        <v>0.53480000000000005</v>
      </c>
      <c r="BH496">
        <v>0.56020000000000003</v>
      </c>
      <c r="BI496">
        <v>0.254</v>
      </c>
      <c r="BJ496">
        <v>0.13919999999999999</v>
      </c>
      <c r="BK496">
        <v>3.2599999999999997E-2</v>
      </c>
      <c r="BL496">
        <v>1.4E-2</v>
      </c>
    </row>
    <row r="497" spans="1:64" x14ac:dyDescent="0.25">
      <c r="A497" t="s">
        <v>512</v>
      </c>
      <c r="B497">
        <v>47381</v>
      </c>
      <c r="C497">
        <v>68</v>
      </c>
      <c r="D497">
        <v>52.14</v>
      </c>
      <c r="E497" s="67">
        <v>3545.36</v>
      </c>
      <c r="F497" s="67">
        <v>3345.01</v>
      </c>
      <c r="G497">
        <v>3.7000000000000002E-3</v>
      </c>
      <c r="H497">
        <v>5.9999999999999995E-4</v>
      </c>
      <c r="I497">
        <v>3.0000000000000001E-3</v>
      </c>
      <c r="J497">
        <v>2.8999999999999998E-3</v>
      </c>
      <c r="K497">
        <v>2.8000000000000001E-2</v>
      </c>
      <c r="L497">
        <v>0.94020000000000004</v>
      </c>
      <c r="M497">
        <v>2.1600000000000001E-2</v>
      </c>
      <c r="N497">
        <v>0.36109999999999998</v>
      </c>
      <c r="O497">
        <v>2E-3</v>
      </c>
      <c r="P497">
        <v>0.14319999999999999</v>
      </c>
      <c r="Q497" s="67">
        <v>69537.179999999993</v>
      </c>
      <c r="R497">
        <v>0.155</v>
      </c>
      <c r="S497">
        <v>0.08</v>
      </c>
      <c r="T497">
        <v>0.76500000000000001</v>
      </c>
      <c r="U497">
        <v>19.600000000000001</v>
      </c>
      <c r="V497">
        <v>12.28</v>
      </c>
      <c r="W497" s="67">
        <v>95043.32</v>
      </c>
      <c r="X497">
        <v>275.81</v>
      </c>
      <c r="Y497" s="67">
        <v>146658.01</v>
      </c>
      <c r="Z497">
        <v>0.70750000000000002</v>
      </c>
      <c r="AA497">
        <v>0.2452</v>
      </c>
      <c r="AB497">
        <v>4.7300000000000002E-2</v>
      </c>
      <c r="AC497">
        <v>0.29249999999999998</v>
      </c>
      <c r="AD497">
        <v>146.66</v>
      </c>
      <c r="AE497" s="67">
        <v>3715.23</v>
      </c>
      <c r="AF497">
        <v>363.14</v>
      </c>
      <c r="AG497" s="67">
        <v>160873.16</v>
      </c>
      <c r="AH497">
        <v>452</v>
      </c>
      <c r="AI497" s="67">
        <v>34557</v>
      </c>
      <c r="AJ497" s="67">
        <v>51117.11</v>
      </c>
      <c r="AK497">
        <v>44.38</v>
      </c>
      <c r="AL497">
        <v>23.81</v>
      </c>
      <c r="AM497">
        <v>26.06</v>
      </c>
      <c r="AN497">
        <v>3.97</v>
      </c>
      <c r="AO497">
        <v>970.7</v>
      </c>
      <c r="AP497">
        <v>1.0003</v>
      </c>
      <c r="AQ497" s="67">
        <v>1140.17</v>
      </c>
      <c r="AR497" s="67">
        <v>1648.5</v>
      </c>
      <c r="AS497" s="67">
        <v>6402.76</v>
      </c>
      <c r="AT497">
        <v>556.45000000000005</v>
      </c>
      <c r="AU497">
        <v>112.93</v>
      </c>
      <c r="AV497" s="67">
        <v>9860.81</v>
      </c>
      <c r="AW497" s="67">
        <v>4325.33</v>
      </c>
      <c r="AX497">
        <v>0.44800000000000001</v>
      </c>
      <c r="AY497" s="67">
        <v>4010.12</v>
      </c>
      <c r="AZ497">
        <v>0.41539999999999999</v>
      </c>
      <c r="BA497">
        <v>588.03</v>
      </c>
      <c r="BB497">
        <v>6.0900000000000003E-2</v>
      </c>
      <c r="BC497">
        <v>731.07</v>
      </c>
      <c r="BD497">
        <v>7.5700000000000003E-2</v>
      </c>
      <c r="BE497" s="67">
        <v>9654.5499999999993</v>
      </c>
      <c r="BF497" s="67">
        <v>3673.54</v>
      </c>
      <c r="BG497">
        <v>0.86860000000000004</v>
      </c>
      <c r="BH497">
        <v>0.5544</v>
      </c>
      <c r="BI497">
        <v>0.19070000000000001</v>
      </c>
      <c r="BJ497">
        <v>0.1991</v>
      </c>
      <c r="BK497">
        <v>3.6600000000000001E-2</v>
      </c>
      <c r="BL497">
        <v>1.9199999999999998E-2</v>
      </c>
    </row>
    <row r="498" spans="1:64" x14ac:dyDescent="0.25">
      <c r="A498" t="s">
        <v>513</v>
      </c>
      <c r="B498">
        <v>45807</v>
      </c>
      <c r="C498">
        <v>89</v>
      </c>
      <c r="D498">
        <v>10.52</v>
      </c>
      <c r="E498">
        <v>936.23</v>
      </c>
      <c r="F498">
        <v>991.86</v>
      </c>
      <c r="G498">
        <v>0</v>
      </c>
      <c r="H498">
        <v>1E-3</v>
      </c>
      <c r="I498">
        <v>5.0000000000000001E-3</v>
      </c>
      <c r="J498">
        <v>3.5000000000000001E-3</v>
      </c>
      <c r="K498">
        <v>1.61E-2</v>
      </c>
      <c r="L498">
        <v>0.94710000000000005</v>
      </c>
      <c r="M498">
        <v>2.7300000000000001E-2</v>
      </c>
      <c r="N498">
        <v>0.44</v>
      </c>
      <c r="O498">
        <v>0</v>
      </c>
      <c r="P498">
        <v>0.1431</v>
      </c>
      <c r="Q498" s="67">
        <v>50889.77</v>
      </c>
      <c r="R498">
        <v>0.26090000000000002</v>
      </c>
      <c r="S498">
        <v>0.21740000000000001</v>
      </c>
      <c r="T498">
        <v>0.52170000000000005</v>
      </c>
      <c r="U498">
        <v>17.37</v>
      </c>
      <c r="V498">
        <v>11</v>
      </c>
      <c r="W498" s="67">
        <v>33826.449999999997</v>
      </c>
      <c r="X498">
        <v>83.58</v>
      </c>
      <c r="Y498" s="67">
        <v>111203.69</v>
      </c>
      <c r="Z498">
        <v>0.88929999999999998</v>
      </c>
      <c r="AA498">
        <v>7.4899999999999994E-2</v>
      </c>
      <c r="AB498">
        <v>3.5799999999999998E-2</v>
      </c>
      <c r="AC498">
        <v>0.11070000000000001</v>
      </c>
      <c r="AD498">
        <v>111.2</v>
      </c>
      <c r="AE498" s="67">
        <v>2453.5300000000002</v>
      </c>
      <c r="AF498">
        <v>372.05</v>
      </c>
      <c r="AG498" s="67">
        <v>109230.79</v>
      </c>
      <c r="AH498">
        <v>198</v>
      </c>
      <c r="AI498" s="67">
        <v>33100</v>
      </c>
      <c r="AJ498" s="67">
        <v>48249.04</v>
      </c>
      <c r="AK498">
        <v>28.87</v>
      </c>
      <c r="AL498">
        <v>21.72</v>
      </c>
      <c r="AM498">
        <v>22.91</v>
      </c>
      <c r="AN498">
        <v>4.5</v>
      </c>
      <c r="AO498" s="67">
        <v>1122.45</v>
      </c>
      <c r="AP498">
        <v>1.2710999999999999</v>
      </c>
      <c r="AQ498" s="67">
        <v>1005.64</v>
      </c>
      <c r="AR498" s="67">
        <v>1965.41</v>
      </c>
      <c r="AS498" s="67">
        <v>5014.04</v>
      </c>
      <c r="AT498">
        <v>566.83000000000004</v>
      </c>
      <c r="AU498">
        <v>177.29</v>
      </c>
      <c r="AV498" s="67">
        <v>8729.18</v>
      </c>
      <c r="AW498" s="67">
        <v>4846.54</v>
      </c>
      <c r="AX498">
        <v>0.52890000000000004</v>
      </c>
      <c r="AY498" s="67">
        <v>2713.91</v>
      </c>
      <c r="AZ498">
        <v>0.29620000000000002</v>
      </c>
      <c r="BA498">
        <v>957.98</v>
      </c>
      <c r="BB498">
        <v>0.1046</v>
      </c>
      <c r="BC498">
        <v>644.39</v>
      </c>
      <c r="BD498">
        <v>7.0300000000000001E-2</v>
      </c>
      <c r="BE498" s="67">
        <v>9162.83</v>
      </c>
      <c r="BF498" s="67">
        <v>4827.82</v>
      </c>
      <c r="BG498">
        <v>1.4921</v>
      </c>
      <c r="BH498">
        <v>0.54200000000000004</v>
      </c>
      <c r="BI498">
        <v>0.19620000000000001</v>
      </c>
      <c r="BJ498">
        <v>0.18959999999999999</v>
      </c>
      <c r="BK498">
        <v>5.7299999999999997E-2</v>
      </c>
      <c r="BL498">
        <v>1.4999999999999999E-2</v>
      </c>
    </row>
    <row r="499" spans="1:64" x14ac:dyDescent="0.25">
      <c r="A499" t="s">
        <v>514</v>
      </c>
      <c r="B499">
        <v>50427</v>
      </c>
      <c r="C499">
        <v>38</v>
      </c>
      <c r="D499">
        <v>153.54</v>
      </c>
      <c r="E499" s="67">
        <v>5834.68</v>
      </c>
      <c r="F499" s="67">
        <v>5642.01</v>
      </c>
      <c r="G499">
        <v>3.1699999999999999E-2</v>
      </c>
      <c r="H499">
        <v>4.0000000000000002E-4</v>
      </c>
      <c r="I499">
        <v>1.5299999999999999E-2</v>
      </c>
      <c r="J499">
        <v>2.9999999999999997E-4</v>
      </c>
      <c r="K499">
        <v>1.37E-2</v>
      </c>
      <c r="L499">
        <v>0.91300000000000003</v>
      </c>
      <c r="M499">
        <v>2.5499999999999998E-2</v>
      </c>
      <c r="N499">
        <v>6.59E-2</v>
      </c>
      <c r="O499">
        <v>4.8999999999999998E-3</v>
      </c>
      <c r="P499">
        <v>0.1062</v>
      </c>
      <c r="Q499" s="67">
        <v>52596.34</v>
      </c>
      <c r="R499">
        <v>0.25900000000000001</v>
      </c>
      <c r="S499">
        <v>0.22040000000000001</v>
      </c>
      <c r="T499">
        <v>0.52070000000000005</v>
      </c>
      <c r="U499">
        <v>20.46</v>
      </c>
      <c r="V499">
        <v>34.200000000000003</v>
      </c>
      <c r="W499" s="67">
        <v>78047.72</v>
      </c>
      <c r="X499">
        <v>167.64</v>
      </c>
      <c r="Y499" s="67">
        <v>156508.45000000001</v>
      </c>
      <c r="Z499">
        <v>0.8417</v>
      </c>
      <c r="AA499">
        <v>7.8899999999999998E-2</v>
      </c>
      <c r="AB499">
        <v>7.9399999999999998E-2</v>
      </c>
      <c r="AC499">
        <v>0.1583</v>
      </c>
      <c r="AD499">
        <v>156.51</v>
      </c>
      <c r="AE499" s="67">
        <v>5576.21</v>
      </c>
      <c r="AF499">
        <v>717.66</v>
      </c>
      <c r="AG499" s="67">
        <v>185582.1</v>
      </c>
      <c r="AH499">
        <v>500</v>
      </c>
      <c r="AI499" s="67">
        <v>63422</v>
      </c>
      <c r="AJ499" s="67">
        <v>100413.81</v>
      </c>
      <c r="AK499">
        <v>56.49</v>
      </c>
      <c r="AL499">
        <v>33.950000000000003</v>
      </c>
      <c r="AM499">
        <v>32.479999999999997</v>
      </c>
      <c r="AN499">
        <v>5.31</v>
      </c>
      <c r="AO499">
        <v>0</v>
      </c>
      <c r="AP499">
        <v>0.46129999999999999</v>
      </c>
      <c r="AQ499">
        <v>804.87</v>
      </c>
      <c r="AR499" s="67">
        <v>1548.38</v>
      </c>
      <c r="AS499" s="67">
        <v>4838.0600000000004</v>
      </c>
      <c r="AT499">
        <v>476.31</v>
      </c>
      <c r="AU499">
        <v>318.12</v>
      </c>
      <c r="AV499" s="67">
        <v>7985.74</v>
      </c>
      <c r="AW499" s="67">
        <v>2533</v>
      </c>
      <c r="AX499">
        <v>0.32390000000000002</v>
      </c>
      <c r="AY499" s="67">
        <v>4461.0200000000004</v>
      </c>
      <c r="AZ499">
        <v>0.57040000000000002</v>
      </c>
      <c r="BA499">
        <v>606.52</v>
      </c>
      <c r="BB499">
        <v>7.7499999999999999E-2</v>
      </c>
      <c r="BC499">
        <v>220.77</v>
      </c>
      <c r="BD499">
        <v>2.8199999999999999E-2</v>
      </c>
      <c r="BE499" s="67">
        <v>7821.31</v>
      </c>
      <c r="BF499" s="67">
        <v>1850.94</v>
      </c>
      <c r="BG499">
        <v>0.21659999999999999</v>
      </c>
      <c r="BH499">
        <v>0.58620000000000005</v>
      </c>
      <c r="BI499">
        <v>0.20630000000000001</v>
      </c>
      <c r="BJ499">
        <v>0.13950000000000001</v>
      </c>
      <c r="BK499">
        <v>5.5199999999999999E-2</v>
      </c>
      <c r="BL499">
        <v>1.2800000000000001E-2</v>
      </c>
    </row>
    <row r="500" spans="1:64" x14ac:dyDescent="0.25">
      <c r="A500" t="s">
        <v>515</v>
      </c>
      <c r="B500">
        <v>44818</v>
      </c>
      <c r="C500">
        <v>17</v>
      </c>
      <c r="D500">
        <v>548.52</v>
      </c>
      <c r="E500" s="67">
        <v>9324.83</v>
      </c>
      <c r="F500" s="67">
        <v>7362.45</v>
      </c>
      <c r="G500">
        <v>5.5999999999999999E-3</v>
      </c>
      <c r="H500">
        <v>6.9999999999999999E-4</v>
      </c>
      <c r="I500">
        <v>0.23599999999999999</v>
      </c>
      <c r="J500">
        <v>1.5E-3</v>
      </c>
      <c r="K500">
        <v>4.9500000000000002E-2</v>
      </c>
      <c r="L500">
        <v>0.60150000000000003</v>
      </c>
      <c r="M500">
        <v>0.1052</v>
      </c>
      <c r="N500">
        <v>0.999</v>
      </c>
      <c r="O500">
        <v>2.9499999999999998E-2</v>
      </c>
      <c r="P500">
        <v>0.1762</v>
      </c>
      <c r="Q500" s="67">
        <v>53829.65</v>
      </c>
      <c r="R500">
        <v>0.25790000000000002</v>
      </c>
      <c r="S500">
        <v>0.16350000000000001</v>
      </c>
      <c r="T500">
        <v>0.5786</v>
      </c>
      <c r="U500">
        <v>19.41</v>
      </c>
      <c r="V500">
        <v>57.6</v>
      </c>
      <c r="W500" s="67">
        <v>73718.070000000007</v>
      </c>
      <c r="X500">
        <v>159.06</v>
      </c>
      <c r="Y500" s="67">
        <v>65016.26</v>
      </c>
      <c r="Z500">
        <v>0.65900000000000003</v>
      </c>
      <c r="AA500">
        <v>0.28549999999999998</v>
      </c>
      <c r="AB500">
        <v>5.5399999999999998E-2</v>
      </c>
      <c r="AC500">
        <v>0.34100000000000003</v>
      </c>
      <c r="AD500">
        <v>65.02</v>
      </c>
      <c r="AE500" s="67">
        <v>2660.92</v>
      </c>
      <c r="AF500">
        <v>351.24</v>
      </c>
      <c r="AG500" s="67">
        <v>66835.28</v>
      </c>
      <c r="AH500">
        <v>31</v>
      </c>
      <c r="AI500" s="67">
        <v>22933</v>
      </c>
      <c r="AJ500" s="67">
        <v>35422.71</v>
      </c>
      <c r="AK500">
        <v>60.77</v>
      </c>
      <c r="AL500">
        <v>37.54</v>
      </c>
      <c r="AM500">
        <v>44.89</v>
      </c>
      <c r="AN500">
        <v>6.6</v>
      </c>
      <c r="AO500">
        <v>0</v>
      </c>
      <c r="AP500">
        <v>1.2101999999999999</v>
      </c>
      <c r="AQ500" s="67">
        <v>1797.81</v>
      </c>
      <c r="AR500" s="67">
        <v>2043.12</v>
      </c>
      <c r="AS500" s="67">
        <v>6092.74</v>
      </c>
      <c r="AT500">
        <v>853.07</v>
      </c>
      <c r="AU500">
        <v>607.21</v>
      </c>
      <c r="AV500" s="67">
        <v>11393.93</v>
      </c>
      <c r="AW500" s="67">
        <v>6956.58</v>
      </c>
      <c r="AX500">
        <v>0.61819999999999997</v>
      </c>
      <c r="AY500" s="67">
        <v>2306.61</v>
      </c>
      <c r="AZ500">
        <v>0.20499999999999999</v>
      </c>
      <c r="BA500">
        <v>409.98</v>
      </c>
      <c r="BB500">
        <v>3.6400000000000002E-2</v>
      </c>
      <c r="BC500" s="67">
        <v>1579.68</v>
      </c>
      <c r="BD500">
        <v>0.1404</v>
      </c>
      <c r="BE500" s="67">
        <v>11252.85</v>
      </c>
      <c r="BF500" s="67">
        <v>4962.45</v>
      </c>
      <c r="BG500">
        <v>2.6364999999999998</v>
      </c>
      <c r="BH500">
        <v>0.50480000000000003</v>
      </c>
      <c r="BI500">
        <v>0.20499999999999999</v>
      </c>
      <c r="BJ500">
        <v>0.24940000000000001</v>
      </c>
      <c r="BK500">
        <v>3.1199999999999999E-2</v>
      </c>
      <c r="BL500">
        <v>9.5999999999999992E-3</v>
      </c>
    </row>
    <row r="501" spans="1:64" x14ac:dyDescent="0.25">
      <c r="A501" t="s">
        <v>516</v>
      </c>
      <c r="B501">
        <v>48223</v>
      </c>
      <c r="C501">
        <v>22</v>
      </c>
      <c r="D501">
        <v>196.76</v>
      </c>
      <c r="E501" s="67">
        <v>4328.71</v>
      </c>
      <c r="F501" s="67">
        <v>4051.69</v>
      </c>
      <c r="G501">
        <v>2.1499999999999998E-2</v>
      </c>
      <c r="H501">
        <v>6.9999999999999999E-4</v>
      </c>
      <c r="I501">
        <v>0.17249999999999999</v>
      </c>
      <c r="J501">
        <v>6.9999999999999999E-4</v>
      </c>
      <c r="K501">
        <v>5.79E-2</v>
      </c>
      <c r="L501">
        <v>0.65200000000000002</v>
      </c>
      <c r="M501">
        <v>9.4600000000000004E-2</v>
      </c>
      <c r="N501">
        <v>0.45760000000000001</v>
      </c>
      <c r="O501">
        <v>9.5999999999999992E-3</v>
      </c>
      <c r="P501">
        <v>0.14069999999999999</v>
      </c>
      <c r="Q501" s="67">
        <v>61362.33</v>
      </c>
      <c r="R501">
        <v>0.16600000000000001</v>
      </c>
      <c r="S501">
        <v>0.2</v>
      </c>
      <c r="T501">
        <v>0.63400000000000001</v>
      </c>
      <c r="U501">
        <v>16.829999999999998</v>
      </c>
      <c r="V501">
        <v>16.45</v>
      </c>
      <c r="W501" s="67">
        <v>100832.59</v>
      </c>
      <c r="X501">
        <v>252.97</v>
      </c>
      <c r="Y501" s="67">
        <v>147604.75</v>
      </c>
      <c r="Z501">
        <v>0.69910000000000005</v>
      </c>
      <c r="AA501">
        <v>0.28120000000000001</v>
      </c>
      <c r="AB501">
        <v>1.9800000000000002E-2</v>
      </c>
      <c r="AC501">
        <v>0.3009</v>
      </c>
      <c r="AD501">
        <v>147.6</v>
      </c>
      <c r="AE501" s="67">
        <v>6148.67</v>
      </c>
      <c r="AF501">
        <v>685.21</v>
      </c>
      <c r="AG501" s="67">
        <v>176997.39</v>
      </c>
      <c r="AH501">
        <v>479</v>
      </c>
      <c r="AI501" s="67">
        <v>35338</v>
      </c>
      <c r="AJ501" s="67">
        <v>63086.73</v>
      </c>
      <c r="AK501">
        <v>72.599999999999994</v>
      </c>
      <c r="AL501">
        <v>40.729999999999997</v>
      </c>
      <c r="AM501">
        <v>41.78</v>
      </c>
      <c r="AN501">
        <v>5.5</v>
      </c>
      <c r="AO501">
        <v>0</v>
      </c>
      <c r="AP501">
        <v>0.8639</v>
      </c>
      <c r="AQ501" s="67">
        <v>1122.18</v>
      </c>
      <c r="AR501" s="67">
        <v>1868.16</v>
      </c>
      <c r="AS501" s="67">
        <v>6490.07</v>
      </c>
      <c r="AT501">
        <v>524.99</v>
      </c>
      <c r="AU501">
        <v>171.88</v>
      </c>
      <c r="AV501" s="67">
        <v>10177.280000000001</v>
      </c>
      <c r="AW501" s="67">
        <v>2456.0700000000002</v>
      </c>
      <c r="AX501">
        <v>0.28149999999999997</v>
      </c>
      <c r="AY501" s="67">
        <v>4915.8599999999997</v>
      </c>
      <c r="AZ501">
        <v>0.56340000000000001</v>
      </c>
      <c r="BA501">
        <v>516.20000000000005</v>
      </c>
      <c r="BB501">
        <v>5.9200000000000003E-2</v>
      </c>
      <c r="BC501">
        <v>837.77</v>
      </c>
      <c r="BD501">
        <v>9.6000000000000002E-2</v>
      </c>
      <c r="BE501" s="67">
        <v>8725.9</v>
      </c>
      <c r="BF501">
        <v>473.87</v>
      </c>
      <c r="BG501">
        <v>7.3599999999999999E-2</v>
      </c>
      <c r="BH501">
        <v>0.57199999999999995</v>
      </c>
      <c r="BI501">
        <v>0.20610000000000001</v>
      </c>
      <c r="BJ501">
        <v>0.13389999999999999</v>
      </c>
      <c r="BK501">
        <v>2.6499999999999999E-2</v>
      </c>
      <c r="BL501">
        <v>6.1400000000000003E-2</v>
      </c>
    </row>
    <row r="502" spans="1:64" x14ac:dyDescent="0.25">
      <c r="A502" t="s">
        <v>517</v>
      </c>
      <c r="B502">
        <v>48371</v>
      </c>
      <c r="C502">
        <v>35</v>
      </c>
      <c r="D502">
        <v>32.78</v>
      </c>
      <c r="E502" s="67">
        <v>1147.4000000000001</v>
      </c>
      <c r="F502" s="67">
        <v>1079.1300000000001</v>
      </c>
      <c r="G502">
        <v>4.4999999999999997E-3</v>
      </c>
      <c r="H502">
        <v>0</v>
      </c>
      <c r="I502">
        <v>0</v>
      </c>
      <c r="J502">
        <v>0</v>
      </c>
      <c r="K502">
        <v>1.7500000000000002E-2</v>
      </c>
      <c r="L502">
        <v>0.96530000000000005</v>
      </c>
      <c r="M502">
        <v>1.2699999999999999E-2</v>
      </c>
      <c r="N502">
        <v>0.33550000000000002</v>
      </c>
      <c r="O502">
        <v>0</v>
      </c>
      <c r="P502">
        <v>0.1103</v>
      </c>
      <c r="Q502" s="67">
        <v>51642.25</v>
      </c>
      <c r="R502">
        <v>0.30120000000000002</v>
      </c>
      <c r="S502">
        <v>0.20480000000000001</v>
      </c>
      <c r="T502">
        <v>0.49399999999999999</v>
      </c>
      <c r="U502">
        <v>18.18</v>
      </c>
      <c r="V502">
        <v>11.25</v>
      </c>
      <c r="W502" s="67">
        <v>70216.73</v>
      </c>
      <c r="X502">
        <v>100.09</v>
      </c>
      <c r="Y502" s="67">
        <v>144442.10999999999</v>
      </c>
      <c r="Z502">
        <v>0.8014</v>
      </c>
      <c r="AA502">
        <v>0.1439</v>
      </c>
      <c r="AB502">
        <v>5.4699999999999999E-2</v>
      </c>
      <c r="AC502">
        <v>0.1986</v>
      </c>
      <c r="AD502">
        <v>144.44</v>
      </c>
      <c r="AE502" s="67">
        <v>3283.83</v>
      </c>
      <c r="AF502">
        <v>462.71</v>
      </c>
      <c r="AG502" s="67">
        <v>136909.26999999999</v>
      </c>
      <c r="AH502">
        <v>353</v>
      </c>
      <c r="AI502" s="67">
        <v>34582</v>
      </c>
      <c r="AJ502" s="67">
        <v>56449.94</v>
      </c>
      <c r="AK502">
        <v>32.6</v>
      </c>
      <c r="AL502">
        <v>22.19</v>
      </c>
      <c r="AM502">
        <v>22.01</v>
      </c>
      <c r="AN502">
        <v>4</v>
      </c>
      <c r="AO502" s="67">
        <v>1760.51</v>
      </c>
      <c r="AP502">
        <v>1.0153000000000001</v>
      </c>
      <c r="AQ502" s="67">
        <v>1585.22</v>
      </c>
      <c r="AR502" s="67">
        <v>1888.45</v>
      </c>
      <c r="AS502" s="67">
        <v>5305.8</v>
      </c>
      <c r="AT502">
        <v>302.64999999999998</v>
      </c>
      <c r="AU502">
        <v>312.74</v>
      </c>
      <c r="AV502" s="67">
        <v>9394.8799999999992</v>
      </c>
      <c r="AW502" s="67">
        <v>4432.09</v>
      </c>
      <c r="AX502">
        <v>0.45219999999999999</v>
      </c>
      <c r="AY502" s="67">
        <v>4284.3500000000004</v>
      </c>
      <c r="AZ502">
        <v>0.43709999999999999</v>
      </c>
      <c r="BA502">
        <v>405.63</v>
      </c>
      <c r="BB502">
        <v>4.1399999999999999E-2</v>
      </c>
      <c r="BC502">
        <v>678.57</v>
      </c>
      <c r="BD502">
        <v>6.9199999999999998E-2</v>
      </c>
      <c r="BE502" s="67">
        <v>9800.6299999999992</v>
      </c>
      <c r="BF502" s="67">
        <v>2935.33</v>
      </c>
      <c r="BG502">
        <v>0.51919999999999999</v>
      </c>
      <c r="BH502">
        <v>0.5534</v>
      </c>
      <c r="BI502">
        <v>0.20619999999999999</v>
      </c>
      <c r="BJ502">
        <v>0.17849999999999999</v>
      </c>
      <c r="BK502">
        <v>4.58E-2</v>
      </c>
      <c r="BL502">
        <v>1.6199999999999999E-2</v>
      </c>
    </row>
    <row r="503" spans="1:64" x14ac:dyDescent="0.25">
      <c r="A503" t="s">
        <v>518</v>
      </c>
      <c r="B503">
        <v>50062</v>
      </c>
      <c r="C503">
        <v>20</v>
      </c>
      <c r="D503">
        <v>126.65</v>
      </c>
      <c r="E503" s="67">
        <v>2533.0700000000002</v>
      </c>
      <c r="F503" s="67">
        <v>2422.09</v>
      </c>
      <c r="G503">
        <v>1.26E-2</v>
      </c>
      <c r="H503">
        <v>8.0000000000000004E-4</v>
      </c>
      <c r="I503">
        <v>2.81E-2</v>
      </c>
      <c r="J503">
        <v>4.0000000000000002E-4</v>
      </c>
      <c r="K503">
        <v>1.0500000000000001E-2</v>
      </c>
      <c r="L503">
        <v>0.92390000000000005</v>
      </c>
      <c r="M503">
        <v>2.3599999999999999E-2</v>
      </c>
      <c r="N503">
        <v>0.60070000000000001</v>
      </c>
      <c r="O503">
        <v>6.6E-3</v>
      </c>
      <c r="P503">
        <v>0.1862</v>
      </c>
      <c r="Q503" s="67">
        <v>62036.800000000003</v>
      </c>
      <c r="R503">
        <v>0.1419</v>
      </c>
      <c r="S503">
        <v>0.13550000000000001</v>
      </c>
      <c r="T503">
        <v>0.72260000000000002</v>
      </c>
      <c r="U503">
        <v>16.79</v>
      </c>
      <c r="V503">
        <v>16</v>
      </c>
      <c r="W503" s="67">
        <v>77399.31</v>
      </c>
      <c r="X503">
        <v>153.24</v>
      </c>
      <c r="Y503" s="67">
        <v>142524.97</v>
      </c>
      <c r="Z503">
        <v>0.74060000000000004</v>
      </c>
      <c r="AA503">
        <v>0.23960000000000001</v>
      </c>
      <c r="AB503">
        <v>1.9800000000000002E-2</v>
      </c>
      <c r="AC503">
        <v>0.25940000000000002</v>
      </c>
      <c r="AD503">
        <v>142.52000000000001</v>
      </c>
      <c r="AE503" s="67">
        <v>5104.7</v>
      </c>
      <c r="AF503">
        <v>755.41</v>
      </c>
      <c r="AG503" s="67">
        <v>156176.01999999999</v>
      </c>
      <c r="AH503">
        <v>436</v>
      </c>
      <c r="AI503" s="67">
        <v>30875</v>
      </c>
      <c r="AJ503" s="67">
        <v>44395.72</v>
      </c>
      <c r="AK503">
        <v>51.54</v>
      </c>
      <c r="AL503">
        <v>34.54</v>
      </c>
      <c r="AM503">
        <v>38.47</v>
      </c>
      <c r="AN503">
        <v>5.5</v>
      </c>
      <c r="AO503">
        <v>0</v>
      </c>
      <c r="AP503">
        <v>1.0860000000000001</v>
      </c>
      <c r="AQ503" s="67">
        <v>1361.03</v>
      </c>
      <c r="AR503" s="67">
        <v>1919.04</v>
      </c>
      <c r="AS503" s="67">
        <v>6084.58</v>
      </c>
      <c r="AT503">
        <v>556</v>
      </c>
      <c r="AU503">
        <v>533.66999999999996</v>
      </c>
      <c r="AV503" s="67">
        <v>10454.32</v>
      </c>
      <c r="AW503" s="67">
        <v>4406.66</v>
      </c>
      <c r="AX503">
        <v>0.41570000000000001</v>
      </c>
      <c r="AY503" s="67">
        <v>3999.91</v>
      </c>
      <c r="AZ503">
        <v>0.37730000000000002</v>
      </c>
      <c r="BA503" s="67">
        <v>1468.42</v>
      </c>
      <c r="BB503">
        <v>0.13850000000000001</v>
      </c>
      <c r="BC503">
        <v>726.28</v>
      </c>
      <c r="BD503">
        <v>6.8500000000000005E-2</v>
      </c>
      <c r="BE503" s="67">
        <v>10601.26</v>
      </c>
      <c r="BF503" s="67">
        <v>3260.59</v>
      </c>
      <c r="BG503">
        <v>0.86670000000000003</v>
      </c>
      <c r="BH503">
        <v>0.52139999999999997</v>
      </c>
      <c r="BI503">
        <v>0.21829999999999999</v>
      </c>
      <c r="BJ503">
        <v>0.2127</v>
      </c>
      <c r="BK503">
        <v>1.83E-2</v>
      </c>
      <c r="BL503">
        <v>2.93E-2</v>
      </c>
    </row>
    <row r="504" spans="1:64" x14ac:dyDescent="0.25">
      <c r="A504" t="s">
        <v>519</v>
      </c>
      <c r="B504">
        <v>44719</v>
      </c>
      <c r="C504">
        <v>2</v>
      </c>
      <c r="D504">
        <v>451.54</v>
      </c>
      <c r="E504">
        <v>903.07</v>
      </c>
      <c r="F504">
        <v>947.03</v>
      </c>
      <c r="G504">
        <v>6.1999999999999998E-3</v>
      </c>
      <c r="H504">
        <v>2E-3</v>
      </c>
      <c r="I504">
        <v>0.28710000000000002</v>
      </c>
      <c r="J504">
        <v>2E-3</v>
      </c>
      <c r="K504">
        <v>3.2800000000000003E-2</v>
      </c>
      <c r="L504">
        <v>0.57899999999999996</v>
      </c>
      <c r="M504">
        <v>9.0899999999999995E-2</v>
      </c>
      <c r="N504">
        <v>0.79830000000000001</v>
      </c>
      <c r="O504">
        <v>1.32E-2</v>
      </c>
      <c r="P504">
        <v>0.1837</v>
      </c>
      <c r="Q504" s="67">
        <v>64425.23</v>
      </c>
      <c r="R504">
        <v>0.32469999999999999</v>
      </c>
      <c r="S504">
        <v>0.1169</v>
      </c>
      <c r="T504">
        <v>0.55840000000000001</v>
      </c>
      <c r="U504">
        <v>14.66</v>
      </c>
      <c r="V504">
        <v>10</v>
      </c>
      <c r="W504" s="67">
        <v>81859.3</v>
      </c>
      <c r="X504">
        <v>86.57</v>
      </c>
      <c r="Y504" s="67">
        <v>113193.46</v>
      </c>
      <c r="Z504">
        <v>0.47860000000000003</v>
      </c>
      <c r="AA504">
        <v>0.42759999999999998</v>
      </c>
      <c r="AB504">
        <v>9.3799999999999994E-2</v>
      </c>
      <c r="AC504">
        <v>0.52139999999999997</v>
      </c>
      <c r="AD504">
        <v>113.19</v>
      </c>
      <c r="AE504" s="67">
        <v>6499.94</v>
      </c>
      <c r="AF504">
        <v>497.95</v>
      </c>
      <c r="AG504" s="67">
        <v>97969.32</v>
      </c>
      <c r="AH504">
        <v>139</v>
      </c>
      <c r="AI504" s="67">
        <v>27803</v>
      </c>
      <c r="AJ504" s="67">
        <v>38979.06</v>
      </c>
      <c r="AK504">
        <v>60.04</v>
      </c>
      <c r="AL504">
        <v>56.52</v>
      </c>
      <c r="AM504">
        <v>57.86</v>
      </c>
      <c r="AN504">
        <v>3.43</v>
      </c>
      <c r="AO504">
        <v>0</v>
      </c>
      <c r="AP504">
        <v>1.3547</v>
      </c>
      <c r="AQ504" s="67">
        <v>1920.59</v>
      </c>
      <c r="AR504" s="67">
        <v>2436.83</v>
      </c>
      <c r="AS504" s="67">
        <v>7793.82</v>
      </c>
      <c r="AT504" s="67">
        <v>1278.1300000000001</v>
      </c>
      <c r="AU504">
        <v>477.99</v>
      </c>
      <c r="AV504" s="67">
        <v>13907.39</v>
      </c>
      <c r="AW504" s="67">
        <v>6031.28</v>
      </c>
      <c r="AX504">
        <v>0.46300000000000002</v>
      </c>
      <c r="AY504" s="67">
        <v>4467.8599999999997</v>
      </c>
      <c r="AZ504">
        <v>0.34300000000000003</v>
      </c>
      <c r="BA504" s="67">
        <v>1437.15</v>
      </c>
      <c r="BB504">
        <v>0.1103</v>
      </c>
      <c r="BC504" s="67">
        <v>1090.71</v>
      </c>
      <c r="BD504">
        <v>8.3699999999999997E-2</v>
      </c>
      <c r="BE504" s="67">
        <v>13027.01</v>
      </c>
      <c r="BF504" s="67">
        <v>4131.1000000000004</v>
      </c>
      <c r="BG504">
        <v>1.4239999999999999</v>
      </c>
      <c r="BH504">
        <v>0.5806</v>
      </c>
      <c r="BI504">
        <v>0.20250000000000001</v>
      </c>
      <c r="BJ504">
        <v>0.1779</v>
      </c>
      <c r="BK504">
        <v>2.35E-2</v>
      </c>
      <c r="BL504">
        <v>1.5599999999999999E-2</v>
      </c>
    </row>
    <row r="505" spans="1:64" x14ac:dyDescent="0.25">
      <c r="A505" t="s">
        <v>520</v>
      </c>
      <c r="B505">
        <v>45997</v>
      </c>
      <c r="C505">
        <v>78</v>
      </c>
      <c r="D505">
        <v>20.88</v>
      </c>
      <c r="E505" s="67">
        <v>1628.42</v>
      </c>
      <c r="F505" s="67">
        <v>1717.7</v>
      </c>
      <c r="G505">
        <v>5.1999999999999998E-3</v>
      </c>
      <c r="H505">
        <v>0</v>
      </c>
      <c r="I505">
        <v>1.26E-2</v>
      </c>
      <c r="J505">
        <v>8.9999999999999998E-4</v>
      </c>
      <c r="K505">
        <v>1.23E-2</v>
      </c>
      <c r="L505">
        <v>0.9194</v>
      </c>
      <c r="M505">
        <v>4.9700000000000001E-2</v>
      </c>
      <c r="N505">
        <v>0.28110000000000002</v>
      </c>
      <c r="O505">
        <v>1.1999999999999999E-3</v>
      </c>
      <c r="P505">
        <v>0.11</v>
      </c>
      <c r="Q505" s="67">
        <v>49616.7</v>
      </c>
      <c r="R505">
        <v>0.22409999999999999</v>
      </c>
      <c r="S505">
        <v>0.2155</v>
      </c>
      <c r="T505">
        <v>0.56030000000000002</v>
      </c>
      <c r="U505">
        <v>18.809999999999999</v>
      </c>
      <c r="V505">
        <v>8.76</v>
      </c>
      <c r="W505" s="67">
        <v>72504.759999999995</v>
      </c>
      <c r="X505">
        <v>180.18</v>
      </c>
      <c r="Y505" s="67">
        <v>231945.34</v>
      </c>
      <c r="Z505">
        <v>0.65869999999999995</v>
      </c>
      <c r="AA505">
        <v>0.30919999999999997</v>
      </c>
      <c r="AB505">
        <v>3.2099999999999997E-2</v>
      </c>
      <c r="AC505">
        <v>0.34129999999999999</v>
      </c>
      <c r="AD505">
        <v>231.95</v>
      </c>
      <c r="AE505" s="67">
        <v>5745.7</v>
      </c>
      <c r="AF505">
        <v>558.25</v>
      </c>
      <c r="AG505" s="67">
        <v>218278.43</v>
      </c>
      <c r="AH505">
        <v>547</v>
      </c>
      <c r="AI505" s="67">
        <v>36044</v>
      </c>
      <c r="AJ505" s="67">
        <v>66168.639999999999</v>
      </c>
      <c r="AK505">
        <v>36.450000000000003</v>
      </c>
      <c r="AL505">
        <v>24.22</v>
      </c>
      <c r="AM505">
        <v>24.74</v>
      </c>
      <c r="AN505">
        <v>5</v>
      </c>
      <c r="AO505">
        <v>0</v>
      </c>
      <c r="AP505">
        <v>0.49940000000000001</v>
      </c>
      <c r="AQ505">
        <v>987.97</v>
      </c>
      <c r="AR505" s="67">
        <v>2359.9</v>
      </c>
      <c r="AS505" s="67">
        <v>5050.5</v>
      </c>
      <c r="AT505">
        <v>450.77</v>
      </c>
      <c r="AU505">
        <v>52.37</v>
      </c>
      <c r="AV505" s="67">
        <v>8901.51</v>
      </c>
      <c r="AW505" s="67">
        <v>2538.4899999999998</v>
      </c>
      <c r="AX505">
        <v>0.28110000000000002</v>
      </c>
      <c r="AY505" s="67">
        <v>3960.32</v>
      </c>
      <c r="AZ505">
        <v>0.4385</v>
      </c>
      <c r="BA505" s="67">
        <v>2020.79</v>
      </c>
      <c r="BB505">
        <v>0.22370000000000001</v>
      </c>
      <c r="BC505">
        <v>512.4</v>
      </c>
      <c r="BD505">
        <v>5.67E-2</v>
      </c>
      <c r="BE505" s="67">
        <v>9032</v>
      </c>
      <c r="BF505" s="67">
        <v>2216.46</v>
      </c>
      <c r="BG505">
        <v>0.2631</v>
      </c>
      <c r="BH505">
        <v>0.505</v>
      </c>
      <c r="BI505">
        <v>0.21790000000000001</v>
      </c>
      <c r="BJ505">
        <v>0.21679999999999999</v>
      </c>
      <c r="BK505">
        <v>3.6999999999999998E-2</v>
      </c>
      <c r="BL505">
        <v>2.3300000000000001E-2</v>
      </c>
    </row>
    <row r="506" spans="1:64" x14ac:dyDescent="0.25">
      <c r="A506" t="s">
        <v>521</v>
      </c>
      <c r="B506">
        <v>48587</v>
      </c>
      <c r="C506">
        <v>50</v>
      </c>
      <c r="D506">
        <v>19.739999999999998</v>
      </c>
      <c r="E506">
        <v>987.14</v>
      </c>
      <c r="F506">
        <v>965.01</v>
      </c>
      <c r="G506">
        <v>5.1999999999999998E-3</v>
      </c>
      <c r="H506">
        <v>8.3000000000000001E-3</v>
      </c>
      <c r="I506">
        <v>0</v>
      </c>
      <c r="J506">
        <v>0</v>
      </c>
      <c r="K506">
        <v>1.8100000000000002E-2</v>
      </c>
      <c r="L506">
        <v>0.96740000000000004</v>
      </c>
      <c r="M506">
        <v>1E-3</v>
      </c>
      <c r="N506">
        <v>0.1057</v>
      </c>
      <c r="O506">
        <v>1.01E-2</v>
      </c>
      <c r="P506">
        <v>0.12330000000000001</v>
      </c>
      <c r="Q506" s="67">
        <v>48829.2</v>
      </c>
      <c r="R506">
        <v>0.2024</v>
      </c>
      <c r="S506">
        <v>0.23810000000000001</v>
      </c>
      <c r="T506">
        <v>0.5595</v>
      </c>
      <c r="U506">
        <v>18.29</v>
      </c>
      <c r="V506">
        <v>5</v>
      </c>
      <c r="W506" s="67">
        <v>83854.600000000006</v>
      </c>
      <c r="X506">
        <v>197.41</v>
      </c>
      <c r="Y506" s="67">
        <v>109711.64</v>
      </c>
      <c r="Z506">
        <v>0.88280000000000003</v>
      </c>
      <c r="AA506">
        <v>8.9700000000000002E-2</v>
      </c>
      <c r="AB506">
        <v>2.75E-2</v>
      </c>
      <c r="AC506">
        <v>0.1172</v>
      </c>
      <c r="AD506">
        <v>109.71</v>
      </c>
      <c r="AE506" s="67">
        <v>2989.82</v>
      </c>
      <c r="AF506">
        <v>434.58</v>
      </c>
      <c r="AG506" s="67">
        <v>103333.53</v>
      </c>
      <c r="AH506">
        <v>170</v>
      </c>
      <c r="AI506" s="67">
        <v>39335</v>
      </c>
      <c r="AJ506" s="67">
        <v>61373.3</v>
      </c>
      <c r="AK506">
        <v>30.99</v>
      </c>
      <c r="AL506">
        <v>27</v>
      </c>
      <c r="AM506">
        <v>28.57</v>
      </c>
      <c r="AN506">
        <v>5</v>
      </c>
      <c r="AO506">
        <v>0</v>
      </c>
      <c r="AP506">
        <v>0.70679999999999998</v>
      </c>
      <c r="AQ506" s="67">
        <v>1131.51</v>
      </c>
      <c r="AR506" s="67">
        <v>1531.09</v>
      </c>
      <c r="AS506" s="67">
        <v>6432.45</v>
      </c>
      <c r="AT506">
        <v>248.11</v>
      </c>
      <c r="AU506">
        <v>156.38999999999999</v>
      </c>
      <c r="AV506" s="67">
        <v>9499.52</v>
      </c>
      <c r="AW506" s="67">
        <v>5486.55</v>
      </c>
      <c r="AX506">
        <v>0.61180000000000001</v>
      </c>
      <c r="AY506" s="67">
        <v>2466.69</v>
      </c>
      <c r="AZ506">
        <v>0.27500000000000002</v>
      </c>
      <c r="BA506">
        <v>739.11</v>
      </c>
      <c r="BB506">
        <v>8.2400000000000001E-2</v>
      </c>
      <c r="BC506">
        <v>275.87</v>
      </c>
      <c r="BD506">
        <v>3.0800000000000001E-2</v>
      </c>
      <c r="BE506" s="67">
        <v>8968.2199999999993</v>
      </c>
      <c r="BF506" s="67">
        <v>5048.53</v>
      </c>
      <c r="BG506">
        <v>1.1367</v>
      </c>
      <c r="BH506">
        <v>0.59409999999999996</v>
      </c>
      <c r="BI506">
        <v>0.2732</v>
      </c>
      <c r="BJ506">
        <v>4.7E-2</v>
      </c>
      <c r="BK506">
        <v>3.5400000000000001E-2</v>
      </c>
      <c r="BL506">
        <v>5.0299999999999997E-2</v>
      </c>
    </row>
    <row r="507" spans="1:64" x14ac:dyDescent="0.25">
      <c r="A507" t="s">
        <v>522</v>
      </c>
      <c r="B507">
        <v>44727</v>
      </c>
      <c r="C507">
        <v>81</v>
      </c>
      <c r="D507">
        <v>26.24</v>
      </c>
      <c r="E507" s="67">
        <v>2125.67</v>
      </c>
      <c r="F507" s="67">
        <v>2000.08</v>
      </c>
      <c r="G507">
        <v>3.8E-3</v>
      </c>
      <c r="H507">
        <v>0</v>
      </c>
      <c r="I507">
        <v>2.2000000000000001E-3</v>
      </c>
      <c r="J507">
        <v>1.5E-3</v>
      </c>
      <c r="K507">
        <v>1.6500000000000001E-2</v>
      </c>
      <c r="L507">
        <v>0.94110000000000005</v>
      </c>
      <c r="M507">
        <v>3.49E-2</v>
      </c>
      <c r="N507">
        <v>0.47449999999999998</v>
      </c>
      <c r="O507">
        <v>2.0999999999999999E-3</v>
      </c>
      <c r="P507">
        <v>0.16950000000000001</v>
      </c>
      <c r="Q507" s="67">
        <v>55561.89</v>
      </c>
      <c r="R507">
        <v>0.1961</v>
      </c>
      <c r="S507">
        <v>0.15690000000000001</v>
      </c>
      <c r="T507">
        <v>0.64710000000000001</v>
      </c>
      <c r="U507">
        <v>17.18</v>
      </c>
      <c r="V507">
        <v>13.87</v>
      </c>
      <c r="W507" s="67">
        <v>68825.38</v>
      </c>
      <c r="X507">
        <v>153.09</v>
      </c>
      <c r="Y507" s="67">
        <v>117816.72</v>
      </c>
      <c r="Z507">
        <v>0.80830000000000002</v>
      </c>
      <c r="AA507">
        <v>0.16400000000000001</v>
      </c>
      <c r="AB507">
        <v>2.7699999999999999E-2</v>
      </c>
      <c r="AC507">
        <v>0.19170000000000001</v>
      </c>
      <c r="AD507">
        <v>117.82</v>
      </c>
      <c r="AE507" s="67">
        <v>3393.43</v>
      </c>
      <c r="AF507">
        <v>529.67999999999995</v>
      </c>
      <c r="AG507" s="67">
        <v>113629.79</v>
      </c>
      <c r="AH507">
        <v>230</v>
      </c>
      <c r="AI507" s="67">
        <v>32438</v>
      </c>
      <c r="AJ507" s="67">
        <v>45388.25</v>
      </c>
      <c r="AK507">
        <v>48.65</v>
      </c>
      <c r="AL507">
        <v>26.81</v>
      </c>
      <c r="AM507">
        <v>35.26</v>
      </c>
      <c r="AN507">
        <v>4.0999999999999996</v>
      </c>
      <c r="AO507">
        <v>0</v>
      </c>
      <c r="AP507">
        <v>0.79549999999999998</v>
      </c>
      <c r="AQ507" s="67">
        <v>1028.25</v>
      </c>
      <c r="AR507" s="67">
        <v>1705.23</v>
      </c>
      <c r="AS507" s="67">
        <v>5446.81</v>
      </c>
      <c r="AT507">
        <v>656.27</v>
      </c>
      <c r="AU507">
        <v>137.41999999999999</v>
      </c>
      <c r="AV507" s="67">
        <v>8974</v>
      </c>
      <c r="AW507" s="67">
        <v>5117.21</v>
      </c>
      <c r="AX507">
        <v>0.56659999999999999</v>
      </c>
      <c r="AY507" s="67">
        <v>2690.32</v>
      </c>
      <c r="AZ507">
        <v>0.2979</v>
      </c>
      <c r="BA507">
        <v>670.08</v>
      </c>
      <c r="BB507">
        <v>7.4200000000000002E-2</v>
      </c>
      <c r="BC507">
        <v>553.73</v>
      </c>
      <c r="BD507">
        <v>6.13E-2</v>
      </c>
      <c r="BE507" s="67">
        <v>9031.34</v>
      </c>
      <c r="BF507" s="67">
        <v>4100.72</v>
      </c>
      <c r="BG507">
        <v>1.2088000000000001</v>
      </c>
      <c r="BH507">
        <v>0.55820000000000003</v>
      </c>
      <c r="BI507">
        <v>0.21029999999999999</v>
      </c>
      <c r="BJ507">
        <v>0.189</v>
      </c>
      <c r="BK507">
        <v>2.6100000000000002E-2</v>
      </c>
      <c r="BL507">
        <v>1.6500000000000001E-2</v>
      </c>
    </row>
    <row r="508" spans="1:64" x14ac:dyDescent="0.25">
      <c r="A508" t="s">
        <v>523</v>
      </c>
      <c r="B508">
        <v>44826</v>
      </c>
      <c r="C508">
        <v>7</v>
      </c>
      <c r="D508">
        <v>282.02999999999997</v>
      </c>
      <c r="E508" s="67">
        <v>1974.18</v>
      </c>
      <c r="F508" s="67">
        <v>2281.38</v>
      </c>
      <c r="G508">
        <v>1.8E-3</v>
      </c>
      <c r="H508">
        <v>0</v>
      </c>
      <c r="I508">
        <v>0.25779999999999997</v>
      </c>
      <c r="J508">
        <v>8.9999999999999998E-4</v>
      </c>
      <c r="K508">
        <v>1.6899999999999998E-2</v>
      </c>
      <c r="L508">
        <v>0.59960000000000002</v>
      </c>
      <c r="M508">
        <v>0.1231</v>
      </c>
      <c r="N508">
        <v>0.97809999999999997</v>
      </c>
      <c r="O508">
        <v>0</v>
      </c>
      <c r="P508">
        <v>0.17180000000000001</v>
      </c>
      <c r="Q508" s="67">
        <v>42172.43</v>
      </c>
      <c r="R508">
        <v>0.18720000000000001</v>
      </c>
      <c r="S508">
        <v>0.1925</v>
      </c>
      <c r="T508">
        <v>0.62029999999999996</v>
      </c>
      <c r="U508">
        <v>19.54</v>
      </c>
      <c r="V508">
        <v>15.9</v>
      </c>
      <c r="W508" s="67">
        <v>66627.11</v>
      </c>
      <c r="X508">
        <v>121.96</v>
      </c>
      <c r="Y508" s="67">
        <v>81605.570000000007</v>
      </c>
      <c r="Z508">
        <v>0.64019999999999999</v>
      </c>
      <c r="AA508">
        <v>0.28870000000000001</v>
      </c>
      <c r="AB508">
        <v>7.1099999999999997E-2</v>
      </c>
      <c r="AC508">
        <v>0.35980000000000001</v>
      </c>
      <c r="AD508">
        <v>81.61</v>
      </c>
      <c r="AE508" s="67">
        <v>2037.16</v>
      </c>
      <c r="AF508">
        <v>302.12</v>
      </c>
      <c r="AG508" s="67">
        <v>64868.4</v>
      </c>
      <c r="AH508">
        <v>26</v>
      </c>
      <c r="AI508" s="67">
        <v>23838</v>
      </c>
      <c r="AJ508" s="67">
        <v>40991.519999999997</v>
      </c>
      <c r="AK508">
        <v>31.14</v>
      </c>
      <c r="AL508">
        <v>24.44</v>
      </c>
      <c r="AM508">
        <v>24.61</v>
      </c>
      <c r="AN508">
        <v>4.95</v>
      </c>
      <c r="AO508">
        <v>0</v>
      </c>
      <c r="AP508">
        <v>0.59130000000000005</v>
      </c>
      <c r="AQ508" s="67">
        <v>1146.22</v>
      </c>
      <c r="AR508" s="67">
        <v>2011.08</v>
      </c>
      <c r="AS508" s="67">
        <v>6030.23</v>
      </c>
      <c r="AT508">
        <v>308.76</v>
      </c>
      <c r="AU508">
        <v>218.59</v>
      </c>
      <c r="AV508" s="67">
        <v>9714.8700000000008</v>
      </c>
      <c r="AW508" s="67">
        <v>4824.12</v>
      </c>
      <c r="AX508">
        <v>0.54120000000000001</v>
      </c>
      <c r="AY508" s="67">
        <v>1204.8499999999999</v>
      </c>
      <c r="AZ508">
        <v>0.13519999999999999</v>
      </c>
      <c r="BA508" s="67">
        <v>1471.31</v>
      </c>
      <c r="BB508">
        <v>0.1651</v>
      </c>
      <c r="BC508" s="67">
        <v>1412.95</v>
      </c>
      <c r="BD508">
        <v>0.1585</v>
      </c>
      <c r="BE508" s="67">
        <v>8913.23</v>
      </c>
      <c r="BF508" s="67">
        <v>7067.97</v>
      </c>
      <c r="BG508">
        <v>2.5575999999999999</v>
      </c>
      <c r="BH508">
        <v>0.49270000000000003</v>
      </c>
      <c r="BI508">
        <v>0.24060000000000001</v>
      </c>
      <c r="BJ508">
        <v>0.21079999999999999</v>
      </c>
      <c r="BK508">
        <v>4.3099999999999999E-2</v>
      </c>
      <c r="BL508">
        <v>1.2699999999999999E-2</v>
      </c>
    </row>
    <row r="509" spans="1:64" x14ac:dyDescent="0.25">
      <c r="A509" t="s">
        <v>524</v>
      </c>
      <c r="B509">
        <v>44834</v>
      </c>
      <c r="C509">
        <v>21</v>
      </c>
      <c r="D509">
        <v>242.39</v>
      </c>
      <c r="E509" s="67">
        <v>5090.2</v>
      </c>
      <c r="F509" s="67">
        <v>5050.29</v>
      </c>
      <c r="G509">
        <v>2.2700000000000001E-2</v>
      </c>
      <c r="H509">
        <v>2.0000000000000001E-4</v>
      </c>
      <c r="I509">
        <v>3.5799999999999998E-2</v>
      </c>
      <c r="J509">
        <v>5.0000000000000001E-4</v>
      </c>
      <c r="K509">
        <v>1.6299999999999999E-2</v>
      </c>
      <c r="L509">
        <v>0.89290000000000003</v>
      </c>
      <c r="M509">
        <v>3.1699999999999999E-2</v>
      </c>
      <c r="N509">
        <v>0.2208</v>
      </c>
      <c r="O509">
        <v>1.21E-2</v>
      </c>
      <c r="P509">
        <v>0.1178</v>
      </c>
      <c r="Q509" s="67">
        <v>64413.24</v>
      </c>
      <c r="R509">
        <v>0.1358</v>
      </c>
      <c r="S509">
        <v>0.19939999999999999</v>
      </c>
      <c r="T509">
        <v>0.66469999999999996</v>
      </c>
      <c r="U509">
        <v>21.48</v>
      </c>
      <c r="V509">
        <v>26</v>
      </c>
      <c r="W509" s="67">
        <v>72794.12</v>
      </c>
      <c r="X509">
        <v>195.78</v>
      </c>
      <c r="Y509" s="67">
        <v>178642.16</v>
      </c>
      <c r="Z509">
        <v>0.77880000000000005</v>
      </c>
      <c r="AA509">
        <v>0.20780000000000001</v>
      </c>
      <c r="AB509">
        <v>1.3299999999999999E-2</v>
      </c>
      <c r="AC509">
        <v>0.22120000000000001</v>
      </c>
      <c r="AD509">
        <v>178.64</v>
      </c>
      <c r="AE509" s="67">
        <v>7531.26</v>
      </c>
      <c r="AF509">
        <v>911.19</v>
      </c>
      <c r="AG509" s="67">
        <v>191143.77</v>
      </c>
      <c r="AH509">
        <v>512</v>
      </c>
      <c r="AI509" s="67">
        <v>40855</v>
      </c>
      <c r="AJ509" s="67">
        <v>62478.66</v>
      </c>
      <c r="AK509">
        <v>52.81</v>
      </c>
      <c r="AL509">
        <v>41.8</v>
      </c>
      <c r="AM509">
        <v>42.81</v>
      </c>
      <c r="AN509">
        <v>4.74</v>
      </c>
      <c r="AO509">
        <v>0</v>
      </c>
      <c r="AP509">
        <v>0.85629999999999995</v>
      </c>
      <c r="AQ509" s="67">
        <v>1223.07</v>
      </c>
      <c r="AR509" s="67">
        <v>1899.23</v>
      </c>
      <c r="AS509" s="67">
        <v>6196.15</v>
      </c>
      <c r="AT509">
        <v>627.95000000000005</v>
      </c>
      <c r="AU509">
        <v>157.79</v>
      </c>
      <c r="AV509" s="67">
        <v>10104.19</v>
      </c>
      <c r="AW509" s="67">
        <v>3279.89</v>
      </c>
      <c r="AX509">
        <v>0.31659999999999999</v>
      </c>
      <c r="AY509" s="67">
        <v>5848.35</v>
      </c>
      <c r="AZ509">
        <v>0.5645</v>
      </c>
      <c r="BA509">
        <v>876.45</v>
      </c>
      <c r="BB509">
        <v>8.4599999999999995E-2</v>
      </c>
      <c r="BC509">
        <v>355.27</v>
      </c>
      <c r="BD509">
        <v>3.4299999999999997E-2</v>
      </c>
      <c r="BE509" s="67">
        <v>10359.959999999999</v>
      </c>
      <c r="BF509" s="67">
        <v>2589.75</v>
      </c>
      <c r="BG509">
        <v>0.35539999999999999</v>
      </c>
      <c r="BH509">
        <v>0.6008</v>
      </c>
      <c r="BI509">
        <v>0.22270000000000001</v>
      </c>
      <c r="BJ509">
        <v>0.1231</v>
      </c>
      <c r="BK509">
        <v>3.7199999999999997E-2</v>
      </c>
      <c r="BL509">
        <v>1.61E-2</v>
      </c>
    </row>
    <row r="510" spans="1:64" x14ac:dyDescent="0.25">
      <c r="A510" t="s">
        <v>525</v>
      </c>
      <c r="B510">
        <v>50294</v>
      </c>
      <c r="C510">
        <v>22</v>
      </c>
      <c r="D510">
        <v>30.44</v>
      </c>
      <c r="E510">
        <v>669.65</v>
      </c>
      <c r="F510">
        <v>631.30999999999995</v>
      </c>
      <c r="G510">
        <v>5.7999999999999996E-3</v>
      </c>
      <c r="H510">
        <v>0</v>
      </c>
      <c r="I510">
        <v>0</v>
      </c>
      <c r="J510">
        <v>0</v>
      </c>
      <c r="K510">
        <v>3.09E-2</v>
      </c>
      <c r="L510">
        <v>0.93079999999999996</v>
      </c>
      <c r="M510">
        <v>3.2500000000000001E-2</v>
      </c>
      <c r="N510">
        <v>0.3639</v>
      </c>
      <c r="O510">
        <v>1.34E-2</v>
      </c>
      <c r="P510">
        <v>9.8299999999999998E-2</v>
      </c>
      <c r="Q510" s="67">
        <v>44327.43</v>
      </c>
      <c r="R510">
        <v>0.2545</v>
      </c>
      <c r="S510">
        <v>0.2727</v>
      </c>
      <c r="T510">
        <v>0.47270000000000001</v>
      </c>
      <c r="U510">
        <v>20.100000000000001</v>
      </c>
      <c r="V510">
        <v>5.4</v>
      </c>
      <c r="W510" s="67">
        <v>67023.67</v>
      </c>
      <c r="X510">
        <v>119.18</v>
      </c>
      <c r="Y510" s="67">
        <v>137997.72</v>
      </c>
      <c r="Z510">
        <v>0.82310000000000005</v>
      </c>
      <c r="AA510">
        <v>0.1326</v>
      </c>
      <c r="AB510">
        <v>4.4200000000000003E-2</v>
      </c>
      <c r="AC510">
        <v>0.1769</v>
      </c>
      <c r="AD510">
        <v>138</v>
      </c>
      <c r="AE510" s="67">
        <v>4314.0200000000004</v>
      </c>
      <c r="AF510">
        <v>563.1</v>
      </c>
      <c r="AG510" s="67">
        <v>137779.72</v>
      </c>
      <c r="AH510">
        <v>360</v>
      </c>
      <c r="AI510" s="67">
        <v>33590</v>
      </c>
      <c r="AJ510" s="67">
        <v>49460.41</v>
      </c>
      <c r="AK510">
        <v>58.6</v>
      </c>
      <c r="AL510">
        <v>29.05</v>
      </c>
      <c r="AM510">
        <v>35.89</v>
      </c>
      <c r="AN510">
        <v>4.5999999999999996</v>
      </c>
      <c r="AO510">
        <v>0</v>
      </c>
      <c r="AP510">
        <v>0.84930000000000005</v>
      </c>
      <c r="AQ510" s="67">
        <v>1525.37</v>
      </c>
      <c r="AR510" s="67">
        <v>1632.37</v>
      </c>
      <c r="AS510" s="67">
        <v>5671.55</v>
      </c>
      <c r="AT510">
        <v>264.35000000000002</v>
      </c>
      <c r="AU510">
        <v>299.85000000000002</v>
      </c>
      <c r="AV510" s="67">
        <v>9393.5499999999993</v>
      </c>
      <c r="AW510" s="67">
        <v>4367.99</v>
      </c>
      <c r="AX510">
        <v>0.46060000000000001</v>
      </c>
      <c r="AY510" s="67">
        <v>3642.91</v>
      </c>
      <c r="AZ510">
        <v>0.3841</v>
      </c>
      <c r="BA510">
        <v>769.92</v>
      </c>
      <c r="BB510">
        <v>8.1199999999999994E-2</v>
      </c>
      <c r="BC510">
        <v>703.4</v>
      </c>
      <c r="BD510">
        <v>7.4200000000000002E-2</v>
      </c>
      <c r="BE510" s="67">
        <v>9484.2199999999993</v>
      </c>
      <c r="BF510" s="67">
        <v>3007.84</v>
      </c>
      <c r="BG510">
        <v>0.67920000000000003</v>
      </c>
      <c r="BH510">
        <v>0.48499999999999999</v>
      </c>
      <c r="BI510">
        <v>0.21460000000000001</v>
      </c>
      <c r="BJ510">
        <v>0.254</v>
      </c>
      <c r="BK510">
        <v>3.1099999999999999E-2</v>
      </c>
      <c r="BL510">
        <v>1.54E-2</v>
      </c>
    </row>
    <row r="511" spans="1:64" x14ac:dyDescent="0.25">
      <c r="A511" t="s">
        <v>526</v>
      </c>
      <c r="B511">
        <v>49239</v>
      </c>
      <c r="C511">
        <v>24</v>
      </c>
      <c r="D511">
        <v>94.9</v>
      </c>
      <c r="E511" s="67">
        <v>2277.6</v>
      </c>
      <c r="F511" s="67">
        <v>2115.13</v>
      </c>
      <c r="G511">
        <v>1.2500000000000001E-2</v>
      </c>
      <c r="H511">
        <v>2.0999999999999999E-3</v>
      </c>
      <c r="I511">
        <v>0.1376</v>
      </c>
      <c r="J511">
        <v>0</v>
      </c>
      <c r="K511">
        <v>2.3E-2</v>
      </c>
      <c r="L511">
        <v>0.79079999999999995</v>
      </c>
      <c r="M511">
        <v>3.4099999999999998E-2</v>
      </c>
      <c r="N511">
        <v>0.37490000000000001</v>
      </c>
      <c r="O511">
        <v>1.38E-2</v>
      </c>
      <c r="P511">
        <v>0.13100000000000001</v>
      </c>
      <c r="Q511" s="67">
        <v>59614.21</v>
      </c>
      <c r="R511">
        <v>0.27739999999999998</v>
      </c>
      <c r="S511">
        <v>0.2117</v>
      </c>
      <c r="T511">
        <v>0.51090000000000002</v>
      </c>
      <c r="U511">
        <v>17.059999999999999</v>
      </c>
      <c r="V511">
        <v>19.5</v>
      </c>
      <c r="W511" s="67">
        <v>73108.56</v>
      </c>
      <c r="X511">
        <v>114.17</v>
      </c>
      <c r="Y511" s="67">
        <v>182934.47</v>
      </c>
      <c r="Z511">
        <v>0.59550000000000003</v>
      </c>
      <c r="AA511">
        <v>0.38500000000000001</v>
      </c>
      <c r="AB511">
        <v>1.95E-2</v>
      </c>
      <c r="AC511">
        <v>0.40450000000000003</v>
      </c>
      <c r="AD511">
        <v>182.93</v>
      </c>
      <c r="AE511" s="67">
        <v>6810.52</v>
      </c>
      <c r="AF511">
        <v>587.52</v>
      </c>
      <c r="AG511" s="67">
        <v>200642.51</v>
      </c>
      <c r="AH511">
        <v>526</v>
      </c>
      <c r="AI511" s="67">
        <v>37122</v>
      </c>
      <c r="AJ511" s="67">
        <v>50641.05</v>
      </c>
      <c r="AK511">
        <v>63.15</v>
      </c>
      <c r="AL511">
        <v>35.5</v>
      </c>
      <c r="AM511">
        <v>38.6</v>
      </c>
      <c r="AN511">
        <v>4.5999999999999996</v>
      </c>
      <c r="AO511">
        <v>0</v>
      </c>
      <c r="AP511">
        <v>0.83099999999999996</v>
      </c>
      <c r="AQ511" s="67">
        <v>1529.29</v>
      </c>
      <c r="AR511" s="67">
        <v>1828.15</v>
      </c>
      <c r="AS511" s="67">
        <v>6058.25</v>
      </c>
      <c r="AT511">
        <v>539.16</v>
      </c>
      <c r="AU511">
        <v>372.57</v>
      </c>
      <c r="AV511" s="67">
        <v>10327.4</v>
      </c>
      <c r="AW511" s="67">
        <v>3198.59</v>
      </c>
      <c r="AX511">
        <v>0.33139999999999997</v>
      </c>
      <c r="AY511" s="67">
        <v>5445.8</v>
      </c>
      <c r="AZ511">
        <v>0.56430000000000002</v>
      </c>
      <c r="BA511">
        <v>568.62</v>
      </c>
      <c r="BB511">
        <v>5.8900000000000001E-2</v>
      </c>
      <c r="BC511">
        <v>437.51</v>
      </c>
      <c r="BD511">
        <v>4.53E-2</v>
      </c>
      <c r="BE511" s="67">
        <v>9650.51</v>
      </c>
      <c r="BF511" s="67">
        <v>1481.79</v>
      </c>
      <c r="BG511">
        <v>0.29530000000000001</v>
      </c>
      <c r="BH511">
        <v>0.60929999999999995</v>
      </c>
      <c r="BI511">
        <v>0.21410000000000001</v>
      </c>
      <c r="BJ511">
        <v>0.1229</v>
      </c>
      <c r="BK511">
        <v>3.1899999999999998E-2</v>
      </c>
      <c r="BL511">
        <v>2.1600000000000001E-2</v>
      </c>
    </row>
    <row r="512" spans="1:64" x14ac:dyDescent="0.25">
      <c r="A512" t="s">
        <v>527</v>
      </c>
      <c r="B512">
        <v>44842</v>
      </c>
      <c r="C512">
        <v>25</v>
      </c>
      <c r="D512">
        <v>231.09</v>
      </c>
      <c r="E512" s="67">
        <v>5777.24</v>
      </c>
      <c r="F512" s="67">
        <v>5671.87</v>
      </c>
      <c r="G512">
        <v>5.1700000000000003E-2</v>
      </c>
      <c r="H512">
        <v>8.9999999999999998E-4</v>
      </c>
      <c r="I512">
        <v>2.1100000000000001E-2</v>
      </c>
      <c r="J512">
        <v>5.9999999999999995E-4</v>
      </c>
      <c r="K512">
        <v>3.15E-2</v>
      </c>
      <c r="L512">
        <v>0.85860000000000003</v>
      </c>
      <c r="M512">
        <v>3.5499999999999997E-2</v>
      </c>
      <c r="N512">
        <v>0.18479999999999999</v>
      </c>
      <c r="O512">
        <v>3.6600000000000001E-2</v>
      </c>
      <c r="P512">
        <v>9.6600000000000005E-2</v>
      </c>
      <c r="Q512" s="67">
        <v>67559.210000000006</v>
      </c>
      <c r="R512">
        <v>0.50780000000000003</v>
      </c>
      <c r="S512">
        <v>0.17879999999999999</v>
      </c>
      <c r="T512">
        <v>0.3135</v>
      </c>
      <c r="U512">
        <v>20.77</v>
      </c>
      <c r="V512">
        <v>35.33</v>
      </c>
      <c r="W512" s="67">
        <v>84580.35</v>
      </c>
      <c r="X512">
        <v>161.58000000000001</v>
      </c>
      <c r="Y512" s="67">
        <v>245160.42</v>
      </c>
      <c r="Z512">
        <v>0.73640000000000005</v>
      </c>
      <c r="AA512">
        <v>0.24129999999999999</v>
      </c>
      <c r="AB512">
        <v>2.23E-2</v>
      </c>
      <c r="AC512">
        <v>0.2636</v>
      </c>
      <c r="AD512">
        <v>245.16</v>
      </c>
      <c r="AE512" s="67">
        <v>10204.73</v>
      </c>
      <c r="AF512" s="67">
        <v>1138.1400000000001</v>
      </c>
      <c r="AG512" s="67">
        <v>248372.98</v>
      </c>
      <c r="AH512">
        <v>583</v>
      </c>
      <c r="AI512" s="67">
        <v>44879</v>
      </c>
      <c r="AJ512" s="67">
        <v>74455.19</v>
      </c>
      <c r="AK512">
        <v>80.180000000000007</v>
      </c>
      <c r="AL512">
        <v>40.43</v>
      </c>
      <c r="AM512">
        <v>41.7</v>
      </c>
      <c r="AN512">
        <v>5.6</v>
      </c>
      <c r="AO512">
        <v>0</v>
      </c>
      <c r="AP512">
        <v>0.80269999999999997</v>
      </c>
      <c r="AQ512" s="67">
        <v>1732.76</v>
      </c>
      <c r="AR512" s="67">
        <v>2507.73</v>
      </c>
      <c r="AS512" s="67">
        <v>6815.45</v>
      </c>
      <c r="AT512">
        <v>790.8</v>
      </c>
      <c r="AU512">
        <v>361.56</v>
      </c>
      <c r="AV512" s="67">
        <v>12208.3</v>
      </c>
      <c r="AW512" s="67">
        <v>3127.25</v>
      </c>
      <c r="AX512">
        <v>0.26040000000000002</v>
      </c>
      <c r="AY512" s="67">
        <v>7776.49</v>
      </c>
      <c r="AZ512">
        <v>0.64749999999999996</v>
      </c>
      <c r="BA512">
        <v>709.08</v>
      </c>
      <c r="BB512">
        <v>5.8999999999999997E-2</v>
      </c>
      <c r="BC512">
        <v>396.57</v>
      </c>
      <c r="BD512">
        <v>3.3000000000000002E-2</v>
      </c>
      <c r="BE512" s="67">
        <v>12009.39</v>
      </c>
      <c r="BF512" s="67">
        <v>1439.47</v>
      </c>
      <c r="BG512">
        <v>0.1474</v>
      </c>
      <c r="BH512">
        <v>0.58840000000000003</v>
      </c>
      <c r="BI512">
        <v>0.2994</v>
      </c>
      <c r="BJ512">
        <v>6.5299999999999997E-2</v>
      </c>
      <c r="BK512">
        <v>2.5999999999999999E-2</v>
      </c>
      <c r="BL512">
        <v>2.0899999999999998E-2</v>
      </c>
    </row>
    <row r="513" spans="1:64" x14ac:dyDescent="0.25">
      <c r="A513" t="s">
        <v>528</v>
      </c>
      <c r="B513">
        <v>44859</v>
      </c>
      <c r="C513">
        <v>6</v>
      </c>
      <c r="D513">
        <v>303.08999999999997</v>
      </c>
      <c r="E513" s="67">
        <v>1818.52</v>
      </c>
      <c r="F513" s="67">
        <v>1930.07</v>
      </c>
      <c r="G513">
        <v>3.5999999999999999E-3</v>
      </c>
      <c r="H513">
        <v>0</v>
      </c>
      <c r="I513">
        <v>4.7100000000000003E-2</v>
      </c>
      <c r="J513">
        <v>4.4000000000000003E-3</v>
      </c>
      <c r="K513">
        <v>5.4800000000000001E-2</v>
      </c>
      <c r="L513">
        <v>0.83689999999999998</v>
      </c>
      <c r="M513">
        <v>5.3100000000000001E-2</v>
      </c>
      <c r="N513">
        <v>0.61970000000000003</v>
      </c>
      <c r="O513">
        <v>1.5E-3</v>
      </c>
      <c r="P513">
        <v>0.13420000000000001</v>
      </c>
      <c r="Q513" s="67">
        <v>52837.599999999999</v>
      </c>
      <c r="R513">
        <v>0.2414</v>
      </c>
      <c r="S513">
        <v>0.1862</v>
      </c>
      <c r="T513">
        <v>0.57240000000000002</v>
      </c>
      <c r="U513">
        <v>17.440000000000001</v>
      </c>
      <c r="V513">
        <v>12.33</v>
      </c>
      <c r="W513" s="67">
        <v>68373.89</v>
      </c>
      <c r="X513">
        <v>143.94999999999999</v>
      </c>
      <c r="Y513" s="67">
        <v>75860.39</v>
      </c>
      <c r="Z513">
        <v>0.8488</v>
      </c>
      <c r="AA513">
        <v>0.1019</v>
      </c>
      <c r="AB513">
        <v>4.9299999999999997E-2</v>
      </c>
      <c r="AC513">
        <v>0.1512</v>
      </c>
      <c r="AD513">
        <v>75.86</v>
      </c>
      <c r="AE513" s="67">
        <v>3007.88</v>
      </c>
      <c r="AF513">
        <v>540.46</v>
      </c>
      <c r="AG513" s="67">
        <v>73210.039999999994</v>
      </c>
      <c r="AH513">
        <v>52</v>
      </c>
      <c r="AI513" s="67">
        <v>25839</v>
      </c>
      <c r="AJ513" s="67">
        <v>37016.75</v>
      </c>
      <c r="AK513">
        <v>62.7</v>
      </c>
      <c r="AL513">
        <v>37.4</v>
      </c>
      <c r="AM513">
        <v>47.29</v>
      </c>
      <c r="AN513">
        <v>3.9</v>
      </c>
      <c r="AO513">
        <v>0</v>
      </c>
      <c r="AP513">
        <v>1.1671</v>
      </c>
      <c r="AQ513" s="67">
        <v>1183.45</v>
      </c>
      <c r="AR513" s="67">
        <v>1625.9</v>
      </c>
      <c r="AS513" s="67">
        <v>5680.82</v>
      </c>
      <c r="AT513">
        <v>440.53</v>
      </c>
      <c r="AU513">
        <v>159.24</v>
      </c>
      <c r="AV513" s="67">
        <v>9089.93</v>
      </c>
      <c r="AW513" s="67">
        <v>5937.34</v>
      </c>
      <c r="AX513">
        <v>0.62170000000000003</v>
      </c>
      <c r="AY513" s="67">
        <v>2021.25</v>
      </c>
      <c r="AZ513">
        <v>0.21160000000000001</v>
      </c>
      <c r="BA513">
        <v>886.58</v>
      </c>
      <c r="BB513">
        <v>9.2799999999999994E-2</v>
      </c>
      <c r="BC513">
        <v>705.65</v>
      </c>
      <c r="BD513">
        <v>7.3899999999999993E-2</v>
      </c>
      <c r="BE513" s="67">
        <v>9550.82</v>
      </c>
      <c r="BF513" s="67">
        <v>5782.49</v>
      </c>
      <c r="BG513">
        <v>2.3929</v>
      </c>
      <c r="BH513">
        <v>0.55349999999999999</v>
      </c>
      <c r="BI513">
        <v>0.20860000000000001</v>
      </c>
      <c r="BJ513">
        <v>0.19670000000000001</v>
      </c>
      <c r="BK513">
        <v>2.47E-2</v>
      </c>
      <c r="BL513">
        <v>1.6400000000000001E-2</v>
      </c>
    </row>
    <row r="514" spans="1:64" x14ac:dyDescent="0.25">
      <c r="A514" t="s">
        <v>529</v>
      </c>
      <c r="B514">
        <v>50658</v>
      </c>
      <c r="C514">
        <v>51</v>
      </c>
      <c r="D514">
        <v>9.52</v>
      </c>
      <c r="E514">
        <v>485.39</v>
      </c>
      <c r="F514">
        <v>398.64</v>
      </c>
      <c r="G514">
        <v>5.0000000000000001E-3</v>
      </c>
      <c r="H514">
        <v>0</v>
      </c>
      <c r="I514">
        <v>7.4999999999999997E-3</v>
      </c>
      <c r="J514">
        <v>6.9999999999999999E-4</v>
      </c>
      <c r="K514">
        <v>6.1400000000000003E-2</v>
      </c>
      <c r="L514">
        <v>0.90029999999999999</v>
      </c>
      <c r="M514">
        <v>2.5100000000000001E-2</v>
      </c>
      <c r="N514">
        <v>0.42209999999999998</v>
      </c>
      <c r="O514">
        <v>0</v>
      </c>
      <c r="P514">
        <v>0.13320000000000001</v>
      </c>
      <c r="Q514" s="67">
        <v>42332.14</v>
      </c>
      <c r="R514">
        <v>0.3478</v>
      </c>
      <c r="S514">
        <v>0.13039999999999999</v>
      </c>
      <c r="T514">
        <v>0.52170000000000005</v>
      </c>
      <c r="U514">
        <v>11.3</v>
      </c>
      <c r="V514">
        <v>6.09</v>
      </c>
      <c r="W514" s="67">
        <v>62483.45</v>
      </c>
      <c r="X514">
        <v>75.86</v>
      </c>
      <c r="Y514" s="67">
        <v>118168.32000000001</v>
      </c>
      <c r="Z514">
        <v>0.79969999999999997</v>
      </c>
      <c r="AA514">
        <v>0.1057</v>
      </c>
      <c r="AB514">
        <v>9.4600000000000004E-2</v>
      </c>
      <c r="AC514">
        <v>0.20030000000000001</v>
      </c>
      <c r="AD514">
        <v>118.17</v>
      </c>
      <c r="AE514" s="67">
        <v>3578.42</v>
      </c>
      <c r="AF514">
        <v>546.02</v>
      </c>
      <c r="AG514" s="67">
        <v>123160.18</v>
      </c>
      <c r="AH514">
        <v>291</v>
      </c>
      <c r="AI514" s="67">
        <v>31689</v>
      </c>
      <c r="AJ514" s="67">
        <v>41725.15</v>
      </c>
      <c r="AK514">
        <v>43.9</v>
      </c>
      <c r="AL514">
        <v>28.24</v>
      </c>
      <c r="AM514">
        <v>33.590000000000003</v>
      </c>
      <c r="AN514">
        <v>4</v>
      </c>
      <c r="AO514" s="67">
        <v>1426.69</v>
      </c>
      <c r="AP514">
        <v>1.5583</v>
      </c>
      <c r="AQ514" s="67">
        <v>1993.42</v>
      </c>
      <c r="AR514" s="67">
        <v>1968.19</v>
      </c>
      <c r="AS514" s="67">
        <v>5942.12</v>
      </c>
      <c r="AT514">
        <v>264.45999999999998</v>
      </c>
      <c r="AU514">
        <v>568.61</v>
      </c>
      <c r="AV514" s="67">
        <v>10736.68</v>
      </c>
      <c r="AW514" s="67">
        <v>6056.17</v>
      </c>
      <c r="AX514">
        <v>0.45800000000000002</v>
      </c>
      <c r="AY514" s="67">
        <v>4941.5600000000004</v>
      </c>
      <c r="AZ514">
        <v>0.37369999999999998</v>
      </c>
      <c r="BA514">
        <v>868.93</v>
      </c>
      <c r="BB514">
        <v>6.5699999999999995E-2</v>
      </c>
      <c r="BC514" s="67">
        <v>1356.69</v>
      </c>
      <c r="BD514">
        <v>0.1026</v>
      </c>
      <c r="BE514" s="67">
        <v>13223.36</v>
      </c>
      <c r="BF514" s="67">
        <v>3226.63</v>
      </c>
      <c r="BG514">
        <v>1.0529999999999999</v>
      </c>
      <c r="BH514">
        <v>0.47949999999999998</v>
      </c>
      <c r="BI514">
        <v>0.19500000000000001</v>
      </c>
      <c r="BJ514">
        <v>0.26550000000000001</v>
      </c>
      <c r="BK514">
        <v>3.7699999999999997E-2</v>
      </c>
      <c r="BL514">
        <v>2.23E-2</v>
      </c>
    </row>
    <row r="515" spans="1:64" x14ac:dyDescent="0.25">
      <c r="A515" t="s">
        <v>530</v>
      </c>
      <c r="B515">
        <v>47274</v>
      </c>
      <c r="C515">
        <v>29</v>
      </c>
      <c r="D515">
        <v>87.54</v>
      </c>
      <c r="E515" s="67">
        <v>2538.5500000000002</v>
      </c>
      <c r="F515" s="67">
        <v>2525.09</v>
      </c>
      <c r="G515">
        <v>2.0799999999999999E-2</v>
      </c>
      <c r="H515">
        <v>0</v>
      </c>
      <c r="I515">
        <v>3.3099999999999997E-2</v>
      </c>
      <c r="J515">
        <v>2.3999999999999998E-3</v>
      </c>
      <c r="K515">
        <v>3.9800000000000002E-2</v>
      </c>
      <c r="L515">
        <v>0.87029999999999996</v>
      </c>
      <c r="M515">
        <v>3.3599999999999998E-2</v>
      </c>
      <c r="N515">
        <v>0.17030000000000001</v>
      </c>
      <c r="O515">
        <v>1.61E-2</v>
      </c>
      <c r="P515">
        <v>8.8700000000000001E-2</v>
      </c>
      <c r="Q515" s="67">
        <v>62051.88</v>
      </c>
      <c r="R515">
        <v>0.11799999999999999</v>
      </c>
      <c r="S515">
        <v>0.15529999999999999</v>
      </c>
      <c r="T515">
        <v>0.72670000000000001</v>
      </c>
      <c r="U515">
        <v>19.93</v>
      </c>
      <c r="V515">
        <v>10.88</v>
      </c>
      <c r="W515" s="67">
        <v>98341.91</v>
      </c>
      <c r="X515">
        <v>230.06</v>
      </c>
      <c r="Y515" s="67">
        <v>198642.26</v>
      </c>
      <c r="Z515">
        <v>0.86040000000000005</v>
      </c>
      <c r="AA515">
        <v>0.1085</v>
      </c>
      <c r="AB515">
        <v>3.1099999999999999E-2</v>
      </c>
      <c r="AC515">
        <v>0.1396</v>
      </c>
      <c r="AD515">
        <v>198.64</v>
      </c>
      <c r="AE515" s="67">
        <v>7160.59</v>
      </c>
      <c r="AF515">
        <v>933.73</v>
      </c>
      <c r="AG515" s="67">
        <v>218155.06</v>
      </c>
      <c r="AH515">
        <v>545</v>
      </c>
      <c r="AI515" s="67">
        <v>52515</v>
      </c>
      <c r="AJ515" s="67">
        <v>100366.34</v>
      </c>
      <c r="AK515">
        <v>62</v>
      </c>
      <c r="AL515">
        <v>35.03</v>
      </c>
      <c r="AM515">
        <v>36.68</v>
      </c>
      <c r="AN515">
        <v>4.5</v>
      </c>
      <c r="AO515">
        <v>0</v>
      </c>
      <c r="AP515">
        <v>0.59750000000000003</v>
      </c>
      <c r="AQ515" s="67">
        <v>1140.3</v>
      </c>
      <c r="AR515" s="67">
        <v>1924.11</v>
      </c>
      <c r="AS515" s="67">
        <v>5833.34</v>
      </c>
      <c r="AT515">
        <v>442.42</v>
      </c>
      <c r="AU515">
        <v>397.95</v>
      </c>
      <c r="AV515" s="67">
        <v>9738.1299999999992</v>
      </c>
      <c r="AW515" s="67">
        <v>2944.57</v>
      </c>
      <c r="AX515">
        <v>0.30430000000000001</v>
      </c>
      <c r="AY515" s="67">
        <v>5553.45</v>
      </c>
      <c r="AZ515">
        <v>0.57399999999999995</v>
      </c>
      <c r="BA515">
        <v>715.57</v>
      </c>
      <c r="BB515">
        <v>7.3999999999999996E-2</v>
      </c>
      <c r="BC515">
        <v>461.82</v>
      </c>
      <c r="BD515">
        <v>4.7699999999999999E-2</v>
      </c>
      <c r="BE515" s="67">
        <v>9675.42</v>
      </c>
      <c r="BF515" s="67">
        <v>2115.75</v>
      </c>
      <c r="BG515">
        <v>0.2089</v>
      </c>
      <c r="BH515">
        <v>0.58799999999999997</v>
      </c>
      <c r="BI515">
        <v>0.20960000000000001</v>
      </c>
      <c r="BJ515">
        <v>0.152</v>
      </c>
      <c r="BK515">
        <v>4.0300000000000002E-2</v>
      </c>
      <c r="BL515">
        <v>1.01E-2</v>
      </c>
    </row>
    <row r="516" spans="1:64" x14ac:dyDescent="0.25">
      <c r="A516" t="s">
        <v>531</v>
      </c>
      <c r="B516">
        <v>47092</v>
      </c>
      <c r="C516">
        <v>43</v>
      </c>
      <c r="D516">
        <v>31.9</v>
      </c>
      <c r="E516" s="67">
        <v>1371.56</v>
      </c>
      <c r="F516" s="67">
        <v>1329.6</v>
      </c>
      <c r="G516">
        <v>3.2000000000000002E-3</v>
      </c>
      <c r="H516">
        <v>2.3E-3</v>
      </c>
      <c r="I516">
        <v>1.3100000000000001E-2</v>
      </c>
      <c r="J516">
        <v>2.3E-3</v>
      </c>
      <c r="K516">
        <v>5.5599999999999997E-2</v>
      </c>
      <c r="L516">
        <v>0.89390000000000003</v>
      </c>
      <c r="M516">
        <v>2.9700000000000001E-2</v>
      </c>
      <c r="N516">
        <v>0.4304</v>
      </c>
      <c r="O516">
        <v>2.0999999999999999E-3</v>
      </c>
      <c r="P516">
        <v>0.15709999999999999</v>
      </c>
      <c r="Q516" s="67">
        <v>51517.78</v>
      </c>
      <c r="R516">
        <v>0.16520000000000001</v>
      </c>
      <c r="S516">
        <v>0.3478</v>
      </c>
      <c r="T516">
        <v>0.48699999999999999</v>
      </c>
      <c r="U516">
        <v>17.41</v>
      </c>
      <c r="V516">
        <v>9.18</v>
      </c>
      <c r="W516" s="67">
        <v>74235.570000000007</v>
      </c>
      <c r="X516">
        <v>140.4</v>
      </c>
      <c r="Y516" s="67">
        <v>130699.01</v>
      </c>
      <c r="Z516">
        <v>0.82179999999999997</v>
      </c>
      <c r="AA516">
        <v>0.14130000000000001</v>
      </c>
      <c r="AB516">
        <v>3.6900000000000002E-2</v>
      </c>
      <c r="AC516">
        <v>0.1782</v>
      </c>
      <c r="AD516">
        <v>130.69999999999999</v>
      </c>
      <c r="AE516" s="67">
        <v>4094.99</v>
      </c>
      <c r="AF516">
        <v>613.80999999999995</v>
      </c>
      <c r="AG516" s="67">
        <v>156268.69</v>
      </c>
      <c r="AH516">
        <v>438</v>
      </c>
      <c r="AI516" s="67">
        <v>35346</v>
      </c>
      <c r="AJ516" s="67">
        <v>51057.22</v>
      </c>
      <c r="AK516">
        <v>57.99</v>
      </c>
      <c r="AL516">
        <v>30</v>
      </c>
      <c r="AM516">
        <v>32.090000000000003</v>
      </c>
      <c r="AN516">
        <v>2.8</v>
      </c>
      <c r="AO516" s="67">
        <v>1138.78</v>
      </c>
      <c r="AP516">
        <v>1.1688000000000001</v>
      </c>
      <c r="AQ516" s="67">
        <v>1586.96</v>
      </c>
      <c r="AR516" s="67">
        <v>1942.47</v>
      </c>
      <c r="AS516" s="67">
        <v>5568.16</v>
      </c>
      <c r="AT516">
        <v>547.64</v>
      </c>
      <c r="AU516">
        <v>458.78</v>
      </c>
      <c r="AV516" s="67">
        <v>10104.030000000001</v>
      </c>
      <c r="AW516" s="67">
        <v>3932.53</v>
      </c>
      <c r="AX516">
        <v>0.40150000000000002</v>
      </c>
      <c r="AY516" s="67">
        <v>4358.57</v>
      </c>
      <c r="AZ516">
        <v>0.44500000000000001</v>
      </c>
      <c r="BA516">
        <v>863.31</v>
      </c>
      <c r="BB516">
        <v>8.8099999999999998E-2</v>
      </c>
      <c r="BC516">
        <v>640.23</v>
      </c>
      <c r="BD516">
        <v>6.54E-2</v>
      </c>
      <c r="BE516" s="67">
        <v>9794.64</v>
      </c>
      <c r="BF516" s="67">
        <v>2295.96</v>
      </c>
      <c r="BG516">
        <v>0.52080000000000004</v>
      </c>
      <c r="BH516">
        <v>0.53220000000000001</v>
      </c>
      <c r="BI516">
        <v>0.1991</v>
      </c>
      <c r="BJ516">
        <v>0.215</v>
      </c>
      <c r="BK516">
        <v>3.39E-2</v>
      </c>
      <c r="BL516">
        <v>1.9800000000000002E-2</v>
      </c>
    </row>
    <row r="517" spans="1:64" x14ac:dyDescent="0.25">
      <c r="A517" t="s">
        <v>532</v>
      </c>
      <c r="B517">
        <v>48652</v>
      </c>
      <c r="C517">
        <v>546</v>
      </c>
      <c r="D517">
        <v>4.63</v>
      </c>
      <c r="E517" s="67">
        <v>2525.5</v>
      </c>
      <c r="F517" s="67">
        <v>2371.5300000000002</v>
      </c>
      <c r="G517">
        <v>2.0000000000000001E-4</v>
      </c>
      <c r="H517">
        <v>0</v>
      </c>
      <c r="I517">
        <v>3.0999999999999999E-3</v>
      </c>
      <c r="J517">
        <v>0</v>
      </c>
      <c r="K517">
        <v>4.7000000000000002E-3</v>
      </c>
      <c r="L517">
        <v>0.98150000000000004</v>
      </c>
      <c r="M517">
        <v>1.0500000000000001E-2</v>
      </c>
      <c r="N517">
        <v>0.62380000000000002</v>
      </c>
      <c r="O517">
        <v>1.2999999999999999E-3</v>
      </c>
      <c r="P517">
        <v>0.19869999999999999</v>
      </c>
      <c r="Q517" s="67">
        <v>8707.81</v>
      </c>
      <c r="R517">
        <v>6.3799999999999996E-2</v>
      </c>
      <c r="S517">
        <v>0.61699999999999999</v>
      </c>
      <c r="T517">
        <v>0.31909999999999999</v>
      </c>
      <c r="U517">
        <v>14.33</v>
      </c>
      <c r="V517">
        <v>20.8</v>
      </c>
      <c r="W517" s="67">
        <v>52759.81</v>
      </c>
      <c r="X517">
        <v>121.13</v>
      </c>
      <c r="Y517" s="67">
        <v>161268.48000000001</v>
      </c>
      <c r="Z517">
        <v>0.59850000000000003</v>
      </c>
      <c r="AA517">
        <v>9.7199999999999995E-2</v>
      </c>
      <c r="AB517">
        <v>0.30430000000000001</v>
      </c>
      <c r="AC517">
        <v>0.40150000000000002</v>
      </c>
      <c r="AD517">
        <v>161.27000000000001</v>
      </c>
      <c r="AE517" s="67">
        <v>4211.2</v>
      </c>
      <c r="AF517">
        <v>400.34</v>
      </c>
      <c r="AG517" s="67">
        <v>135766.56</v>
      </c>
      <c r="AH517">
        <v>350</v>
      </c>
      <c r="AI517" s="67">
        <v>33547</v>
      </c>
      <c r="AJ517" s="67">
        <v>65825.69</v>
      </c>
      <c r="AK517">
        <v>35.4</v>
      </c>
      <c r="AL517">
        <v>20</v>
      </c>
      <c r="AM517">
        <v>34.67</v>
      </c>
      <c r="AN517">
        <v>3.9</v>
      </c>
      <c r="AO517">
        <v>0</v>
      </c>
      <c r="AP517">
        <v>0.37369999999999998</v>
      </c>
      <c r="AQ517" s="67">
        <v>1369.37</v>
      </c>
      <c r="AR517" s="67">
        <v>2666.89</v>
      </c>
      <c r="AS517" s="67">
        <v>5479.62</v>
      </c>
      <c r="AT517">
        <v>332.72</v>
      </c>
      <c r="AU517">
        <v>313.39999999999998</v>
      </c>
      <c r="AV517" s="67">
        <v>10162.01</v>
      </c>
      <c r="AW517" s="67">
        <v>5712.44</v>
      </c>
      <c r="AX517">
        <v>0.50729999999999997</v>
      </c>
      <c r="AY517" s="67">
        <v>3682.85</v>
      </c>
      <c r="AZ517">
        <v>0.3271</v>
      </c>
      <c r="BA517">
        <v>769.2</v>
      </c>
      <c r="BB517">
        <v>6.83E-2</v>
      </c>
      <c r="BC517" s="67">
        <v>1095.3399999999999</v>
      </c>
      <c r="BD517">
        <v>9.7299999999999998E-2</v>
      </c>
      <c r="BE517" s="67">
        <v>11259.83</v>
      </c>
      <c r="BF517" s="67">
        <v>4512.29</v>
      </c>
      <c r="BG517">
        <v>0.68679999999999997</v>
      </c>
      <c r="BH517">
        <v>0.4385</v>
      </c>
      <c r="BI517">
        <v>0.31559999999999999</v>
      </c>
      <c r="BJ517">
        <v>0.1636</v>
      </c>
      <c r="BK517">
        <v>5.5500000000000001E-2</v>
      </c>
      <c r="BL517">
        <v>2.6800000000000001E-2</v>
      </c>
    </row>
    <row r="518" spans="1:64" x14ac:dyDescent="0.25">
      <c r="A518" t="s">
        <v>533</v>
      </c>
      <c r="B518">
        <v>44867</v>
      </c>
      <c r="C518">
        <v>17</v>
      </c>
      <c r="D518">
        <v>309.77</v>
      </c>
      <c r="E518" s="67">
        <v>5266.03</v>
      </c>
      <c r="F518" s="67">
        <v>5184.71</v>
      </c>
      <c r="G518">
        <v>0.13320000000000001</v>
      </c>
      <c r="H518">
        <v>0</v>
      </c>
      <c r="I518">
        <v>7.8799999999999995E-2</v>
      </c>
      <c r="J518">
        <v>5.0000000000000001E-4</v>
      </c>
      <c r="K518">
        <v>4.6800000000000001E-2</v>
      </c>
      <c r="L518">
        <v>0.68320000000000003</v>
      </c>
      <c r="M518">
        <v>5.7599999999999998E-2</v>
      </c>
      <c r="N518">
        <v>0.17549999999999999</v>
      </c>
      <c r="O518">
        <v>5.1799999999999999E-2</v>
      </c>
      <c r="P518">
        <v>9.7000000000000003E-2</v>
      </c>
      <c r="Q518" s="67">
        <v>70363.06</v>
      </c>
      <c r="R518">
        <v>0.21179999999999999</v>
      </c>
      <c r="S518">
        <v>0.14749999999999999</v>
      </c>
      <c r="T518">
        <v>0.64080000000000004</v>
      </c>
      <c r="U518">
        <v>17.29</v>
      </c>
      <c r="V518">
        <v>27.23</v>
      </c>
      <c r="W518" s="67">
        <v>97639.82</v>
      </c>
      <c r="X518">
        <v>192.09</v>
      </c>
      <c r="Y518" s="67">
        <v>308335.33</v>
      </c>
      <c r="Z518">
        <v>0.61140000000000005</v>
      </c>
      <c r="AA518">
        <v>0.36359999999999998</v>
      </c>
      <c r="AB518">
        <v>2.5000000000000001E-2</v>
      </c>
      <c r="AC518">
        <v>0.3886</v>
      </c>
      <c r="AD518">
        <v>308.33999999999997</v>
      </c>
      <c r="AE518" s="67">
        <v>11675.7</v>
      </c>
      <c r="AF518">
        <v>874.55</v>
      </c>
      <c r="AG518" s="67">
        <v>345455.43</v>
      </c>
      <c r="AH518">
        <v>599</v>
      </c>
      <c r="AI518" s="67">
        <v>54966</v>
      </c>
      <c r="AJ518" s="67">
        <v>121078.02</v>
      </c>
      <c r="AK518">
        <v>66.650000000000006</v>
      </c>
      <c r="AL518">
        <v>33.01</v>
      </c>
      <c r="AM518">
        <v>44.05</v>
      </c>
      <c r="AN518">
        <v>4.63</v>
      </c>
      <c r="AO518">
        <v>0</v>
      </c>
      <c r="AP518">
        <v>0.43490000000000001</v>
      </c>
      <c r="AQ518" s="67">
        <v>1543.62</v>
      </c>
      <c r="AR518" s="67">
        <v>2562.0300000000002</v>
      </c>
      <c r="AS518" s="67">
        <v>8742.7199999999993</v>
      </c>
      <c r="AT518">
        <v>994.88</v>
      </c>
      <c r="AU518">
        <v>447.36</v>
      </c>
      <c r="AV518" s="67">
        <v>14290.6</v>
      </c>
      <c r="AW518" s="67">
        <v>2780.94</v>
      </c>
      <c r="AX518">
        <v>0.21629999999999999</v>
      </c>
      <c r="AY518" s="67">
        <v>8790.9</v>
      </c>
      <c r="AZ518">
        <v>0.68369999999999997</v>
      </c>
      <c r="BA518">
        <v>877.88</v>
      </c>
      <c r="BB518">
        <v>6.83E-2</v>
      </c>
      <c r="BC518">
        <v>408.17</v>
      </c>
      <c r="BD518">
        <v>3.1699999999999999E-2</v>
      </c>
      <c r="BE518" s="67">
        <v>12857.9</v>
      </c>
      <c r="BF518">
        <v>413.84</v>
      </c>
      <c r="BG518">
        <v>2.5899999999999999E-2</v>
      </c>
      <c r="BH518">
        <v>0.62280000000000002</v>
      </c>
      <c r="BI518">
        <v>0.22309999999999999</v>
      </c>
      <c r="BJ518">
        <v>8.7599999999999997E-2</v>
      </c>
      <c r="BK518">
        <v>3.5499999999999997E-2</v>
      </c>
      <c r="BL518">
        <v>3.1E-2</v>
      </c>
    </row>
    <row r="519" spans="1:64" x14ac:dyDescent="0.25">
      <c r="A519" t="s">
        <v>534</v>
      </c>
      <c r="B519">
        <v>44875</v>
      </c>
      <c r="C519">
        <v>29</v>
      </c>
      <c r="D519">
        <v>262.97000000000003</v>
      </c>
      <c r="E519" s="67">
        <v>7626.25</v>
      </c>
      <c r="F519" s="67">
        <v>7138.82</v>
      </c>
      <c r="G519">
        <v>4.2900000000000001E-2</v>
      </c>
      <c r="H519">
        <v>5.0000000000000001E-4</v>
      </c>
      <c r="I519">
        <v>5.3600000000000002E-2</v>
      </c>
      <c r="J519">
        <v>6.9999999999999999E-4</v>
      </c>
      <c r="K519">
        <v>2.5100000000000001E-2</v>
      </c>
      <c r="L519">
        <v>0.84670000000000001</v>
      </c>
      <c r="M519">
        <v>3.04E-2</v>
      </c>
      <c r="N519">
        <v>0.20830000000000001</v>
      </c>
      <c r="O519">
        <v>1.9800000000000002E-2</v>
      </c>
      <c r="P519">
        <v>0.13300000000000001</v>
      </c>
      <c r="Q519" s="67">
        <v>61338.74</v>
      </c>
      <c r="R519">
        <v>0.2571</v>
      </c>
      <c r="S519">
        <v>0.2122</v>
      </c>
      <c r="T519">
        <v>0.53059999999999996</v>
      </c>
      <c r="U519">
        <v>18.07</v>
      </c>
      <c r="V519">
        <v>48.24</v>
      </c>
      <c r="W519" s="67">
        <v>89599.34</v>
      </c>
      <c r="X519">
        <v>158.09</v>
      </c>
      <c r="Y519" s="67">
        <v>171704.55</v>
      </c>
      <c r="Z519">
        <v>0.76559999999999995</v>
      </c>
      <c r="AA519">
        <v>0.21820000000000001</v>
      </c>
      <c r="AB519">
        <v>1.6299999999999999E-2</v>
      </c>
      <c r="AC519">
        <v>0.2344</v>
      </c>
      <c r="AD519">
        <v>171.7</v>
      </c>
      <c r="AE519" s="67">
        <v>7937.64</v>
      </c>
      <c r="AF519" s="67">
        <v>1061.75</v>
      </c>
      <c r="AG519" s="67">
        <v>200606.66</v>
      </c>
      <c r="AH519">
        <v>525</v>
      </c>
      <c r="AI519" s="67">
        <v>43624</v>
      </c>
      <c r="AJ519" s="67">
        <v>87272.63</v>
      </c>
      <c r="AK519">
        <v>77.099999999999994</v>
      </c>
      <c r="AL519">
        <v>44.98</v>
      </c>
      <c r="AM519">
        <v>48.31</v>
      </c>
      <c r="AN519">
        <v>5</v>
      </c>
      <c r="AO519">
        <v>0</v>
      </c>
      <c r="AP519">
        <v>0.66949999999999998</v>
      </c>
      <c r="AQ519" s="67">
        <v>1556.25</v>
      </c>
      <c r="AR519" s="67">
        <v>2211.27</v>
      </c>
      <c r="AS519" s="67">
        <v>6831.65</v>
      </c>
      <c r="AT519">
        <v>535.78</v>
      </c>
      <c r="AU519">
        <v>247.6</v>
      </c>
      <c r="AV519" s="67">
        <v>11382.54</v>
      </c>
      <c r="AW519" s="67">
        <v>2714.55</v>
      </c>
      <c r="AX519">
        <v>0.27989999999999998</v>
      </c>
      <c r="AY519" s="67">
        <v>6199.5</v>
      </c>
      <c r="AZ519">
        <v>0.63919999999999999</v>
      </c>
      <c r="BA519">
        <v>367.4</v>
      </c>
      <c r="BB519">
        <v>3.7900000000000003E-2</v>
      </c>
      <c r="BC519">
        <v>416.77</v>
      </c>
      <c r="BD519">
        <v>4.2999999999999997E-2</v>
      </c>
      <c r="BE519" s="67">
        <v>9698.2199999999993</v>
      </c>
      <c r="BF519" s="67">
        <v>1517.57</v>
      </c>
      <c r="BG519">
        <v>0.14580000000000001</v>
      </c>
      <c r="BH519">
        <v>0.57399999999999995</v>
      </c>
      <c r="BI519">
        <v>0.25800000000000001</v>
      </c>
      <c r="BJ519">
        <v>0.1091</v>
      </c>
      <c r="BK519">
        <v>4.1200000000000001E-2</v>
      </c>
      <c r="BL519">
        <v>1.7600000000000001E-2</v>
      </c>
    </row>
    <row r="520" spans="1:64" x14ac:dyDescent="0.25">
      <c r="A520" t="s">
        <v>535</v>
      </c>
      <c r="B520">
        <v>47969</v>
      </c>
      <c r="C520">
        <v>150</v>
      </c>
      <c r="D520">
        <v>5.1100000000000003</v>
      </c>
      <c r="E520">
        <v>767.19</v>
      </c>
      <c r="F520">
        <v>785.95</v>
      </c>
      <c r="G520">
        <v>0</v>
      </c>
      <c r="H520">
        <v>0</v>
      </c>
      <c r="I520">
        <v>0</v>
      </c>
      <c r="J520">
        <v>0</v>
      </c>
      <c r="K520">
        <v>1.9E-3</v>
      </c>
      <c r="L520">
        <v>0.99099999999999999</v>
      </c>
      <c r="M520">
        <v>7.1000000000000004E-3</v>
      </c>
      <c r="N520">
        <v>0.54830000000000001</v>
      </c>
      <c r="O520">
        <v>0</v>
      </c>
      <c r="P520">
        <v>0.17680000000000001</v>
      </c>
      <c r="Q520" s="67">
        <v>48976.36</v>
      </c>
      <c r="R520">
        <v>0.2414</v>
      </c>
      <c r="S520">
        <v>0.2069</v>
      </c>
      <c r="T520">
        <v>0.55169999999999997</v>
      </c>
      <c r="U520">
        <v>15.56</v>
      </c>
      <c r="V520">
        <v>8</v>
      </c>
      <c r="W520" s="67">
        <v>63098.38</v>
      </c>
      <c r="X520">
        <v>91.89</v>
      </c>
      <c r="Y520" s="67">
        <v>77614.460000000006</v>
      </c>
      <c r="Z520">
        <v>0.85950000000000004</v>
      </c>
      <c r="AA520">
        <v>1.95E-2</v>
      </c>
      <c r="AB520">
        <v>0.121</v>
      </c>
      <c r="AC520">
        <v>0.14050000000000001</v>
      </c>
      <c r="AD520">
        <v>77.61</v>
      </c>
      <c r="AE520" s="67">
        <v>1718.36</v>
      </c>
      <c r="AF520">
        <v>238.08</v>
      </c>
      <c r="AG520" s="67">
        <v>67433.66</v>
      </c>
      <c r="AH520">
        <v>32</v>
      </c>
      <c r="AI520" s="67">
        <v>29874</v>
      </c>
      <c r="AJ520" s="67">
        <v>41802.85</v>
      </c>
      <c r="AK520">
        <v>23.1</v>
      </c>
      <c r="AL520">
        <v>22</v>
      </c>
      <c r="AM520">
        <v>22.34</v>
      </c>
      <c r="AN520">
        <v>4.9000000000000004</v>
      </c>
      <c r="AO520">
        <v>0</v>
      </c>
      <c r="AP520">
        <v>0.75139999999999996</v>
      </c>
      <c r="AQ520" s="67">
        <v>1353.46</v>
      </c>
      <c r="AR520" s="67">
        <v>3569.45</v>
      </c>
      <c r="AS520" s="67">
        <v>6222.65</v>
      </c>
      <c r="AT520">
        <v>427.4</v>
      </c>
      <c r="AU520">
        <v>249.39</v>
      </c>
      <c r="AV520" s="67">
        <v>11822.35</v>
      </c>
      <c r="AW520" s="67">
        <v>7465.28</v>
      </c>
      <c r="AX520">
        <v>0.6865</v>
      </c>
      <c r="AY520" s="67">
        <v>1275.01</v>
      </c>
      <c r="AZ520">
        <v>0.1172</v>
      </c>
      <c r="BA520" s="67">
        <v>1253.31</v>
      </c>
      <c r="BB520">
        <v>0.1153</v>
      </c>
      <c r="BC520">
        <v>881.09</v>
      </c>
      <c r="BD520">
        <v>8.1000000000000003E-2</v>
      </c>
      <c r="BE520" s="67">
        <v>10874.69</v>
      </c>
      <c r="BF520" s="67">
        <v>8220.27</v>
      </c>
      <c r="BG520">
        <v>4.0593000000000004</v>
      </c>
      <c r="BH520">
        <v>0.53010000000000002</v>
      </c>
      <c r="BI520">
        <v>0.2346</v>
      </c>
      <c r="BJ520">
        <v>0.13439999999999999</v>
      </c>
      <c r="BK520">
        <v>7.6700000000000004E-2</v>
      </c>
      <c r="BL520">
        <v>2.4199999999999999E-2</v>
      </c>
    </row>
    <row r="521" spans="1:64" x14ac:dyDescent="0.25">
      <c r="A521" t="s">
        <v>536</v>
      </c>
      <c r="B521">
        <v>46151</v>
      </c>
      <c r="C521">
        <v>138</v>
      </c>
      <c r="D521">
        <v>21.99</v>
      </c>
      <c r="E521" s="67">
        <v>3034.35</v>
      </c>
      <c r="F521" s="67">
        <v>3016.28</v>
      </c>
      <c r="G521">
        <v>2.5499999999999998E-2</v>
      </c>
      <c r="H521">
        <v>2E-3</v>
      </c>
      <c r="I521">
        <v>1.6299999999999999E-2</v>
      </c>
      <c r="J521">
        <v>1E-3</v>
      </c>
      <c r="K521">
        <v>1.8700000000000001E-2</v>
      </c>
      <c r="L521">
        <v>0.90549999999999997</v>
      </c>
      <c r="M521">
        <v>3.09E-2</v>
      </c>
      <c r="N521">
        <v>0.35510000000000003</v>
      </c>
      <c r="O521">
        <v>2.3800000000000002E-2</v>
      </c>
      <c r="P521">
        <v>9.4200000000000006E-2</v>
      </c>
      <c r="Q521" s="67">
        <v>59031.92</v>
      </c>
      <c r="R521">
        <v>0.20419999999999999</v>
      </c>
      <c r="S521">
        <v>0.21990000000000001</v>
      </c>
      <c r="T521">
        <v>0.57589999999999997</v>
      </c>
      <c r="U521">
        <v>17.55</v>
      </c>
      <c r="V521">
        <v>14.5</v>
      </c>
      <c r="W521" s="67">
        <v>84148.21</v>
      </c>
      <c r="X521">
        <v>199.13</v>
      </c>
      <c r="Y521" s="67">
        <v>223990.31</v>
      </c>
      <c r="Z521">
        <v>0.74150000000000005</v>
      </c>
      <c r="AA521">
        <v>0.1862</v>
      </c>
      <c r="AB521">
        <v>7.2300000000000003E-2</v>
      </c>
      <c r="AC521">
        <v>0.25850000000000001</v>
      </c>
      <c r="AD521">
        <v>223.99</v>
      </c>
      <c r="AE521" s="67">
        <v>5764.75</v>
      </c>
      <c r="AF521">
        <v>680.89</v>
      </c>
      <c r="AG521" s="67">
        <v>236693.64</v>
      </c>
      <c r="AH521">
        <v>571</v>
      </c>
      <c r="AI521" s="67">
        <v>34404</v>
      </c>
      <c r="AJ521" s="67">
        <v>54947.93</v>
      </c>
      <c r="AK521">
        <v>50.23</v>
      </c>
      <c r="AL521">
        <v>23.11</v>
      </c>
      <c r="AM521">
        <v>26.69</v>
      </c>
      <c r="AN521">
        <v>2.19</v>
      </c>
      <c r="AO521" s="67">
        <v>1811.62</v>
      </c>
      <c r="AP521">
        <v>1.2889999999999999</v>
      </c>
      <c r="AQ521" s="67">
        <v>1353.35</v>
      </c>
      <c r="AR521" s="67">
        <v>2433.79</v>
      </c>
      <c r="AS521" s="67">
        <v>7026.33</v>
      </c>
      <c r="AT521">
        <v>582.6</v>
      </c>
      <c r="AU521">
        <v>351.32</v>
      </c>
      <c r="AV521" s="67">
        <v>11747.37</v>
      </c>
      <c r="AW521" s="67">
        <v>3158.19</v>
      </c>
      <c r="AX521">
        <v>0.27900000000000003</v>
      </c>
      <c r="AY521" s="67">
        <v>6731.64</v>
      </c>
      <c r="AZ521">
        <v>0.59460000000000002</v>
      </c>
      <c r="BA521">
        <v>885.47</v>
      </c>
      <c r="BB521">
        <v>7.8200000000000006E-2</v>
      </c>
      <c r="BC521">
        <v>545.94000000000005</v>
      </c>
      <c r="BD521">
        <v>4.82E-2</v>
      </c>
      <c r="BE521" s="67">
        <v>11321.23</v>
      </c>
      <c r="BF521" s="67">
        <v>2787.53</v>
      </c>
      <c r="BG521">
        <v>0.48680000000000001</v>
      </c>
      <c r="BH521">
        <v>0.55049999999999999</v>
      </c>
      <c r="BI521">
        <v>0.20230000000000001</v>
      </c>
      <c r="BJ521">
        <v>0.193</v>
      </c>
      <c r="BK521">
        <v>2.8000000000000001E-2</v>
      </c>
      <c r="BL521">
        <v>2.6100000000000002E-2</v>
      </c>
    </row>
    <row r="522" spans="1:64" x14ac:dyDescent="0.25">
      <c r="A522" t="s">
        <v>537</v>
      </c>
      <c r="B522">
        <v>44883</v>
      </c>
      <c r="C522">
        <v>14</v>
      </c>
      <c r="D522">
        <v>182.86</v>
      </c>
      <c r="E522" s="67">
        <v>2560.0500000000002</v>
      </c>
      <c r="F522" s="67">
        <v>2386.7199999999998</v>
      </c>
      <c r="G522">
        <v>9.5999999999999992E-3</v>
      </c>
      <c r="H522">
        <v>1.9E-3</v>
      </c>
      <c r="I522">
        <v>3.5700000000000003E-2</v>
      </c>
      <c r="J522">
        <v>1.9E-3</v>
      </c>
      <c r="K522">
        <v>2.9000000000000001E-2</v>
      </c>
      <c r="L522">
        <v>0.87450000000000006</v>
      </c>
      <c r="M522">
        <v>4.7300000000000002E-2</v>
      </c>
      <c r="N522">
        <v>0.28189999999999998</v>
      </c>
      <c r="O522">
        <v>1.14E-2</v>
      </c>
      <c r="P522">
        <v>0.1211</v>
      </c>
      <c r="Q522" s="67">
        <v>59932.91</v>
      </c>
      <c r="R522">
        <v>0.44159999999999999</v>
      </c>
      <c r="S522">
        <v>0.20780000000000001</v>
      </c>
      <c r="T522">
        <v>0.35060000000000002</v>
      </c>
      <c r="U522">
        <v>16.829999999999998</v>
      </c>
      <c r="V522">
        <v>14.5</v>
      </c>
      <c r="W522" s="67">
        <v>82773.72</v>
      </c>
      <c r="X522">
        <v>176.56</v>
      </c>
      <c r="Y522" s="67">
        <v>149983.15</v>
      </c>
      <c r="Z522">
        <v>0.8115</v>
      </c>
      <c r="AA522">
        <v>0.1744</v>
      </c>
      <c r="AB522">
        <v>1.41E-2</v>
      </c>
      <c r="AC522">
        <v>0.1885</v>
      </c>
      <c r="AD522">
        <v>149.97999999999999</v>
      </c>
      <c r="AE522" s="67">
        <v>6280.21</v>
      </c>
      <c r="AF522">
        <v>940.25</v>
      </c>
      <c r="AG522" s="67">
        <v>158937.81</v>
      </c>
      <c r="AH522">
        <v>445</v>
      </c>
      <c r="AI522" s="67">
        <v>37092</v>
      </c>
      <c r="AJ522" s="67">
        <v>56772.74</v>
      </c>
      <c r="AK522">
        <v>66.13</v>
      </c>
      <c r="AL522">
        <v>39.840000000000003</v>
      </c>
      <c r="AM522">
        <v>49.39</v>
      </c>
      <c r="AN522">
        <v>5.4</v>
      </c>
      <c r="AO522">
        <v>0</v>
      </c>
      <c r="AP522">
        <v>0.97160000000000002</v>
      </c>
      <c r="AQ522" s="67">
        <v>1572</v>
      </c>
      <c r="AR522" s="67">
        <v>2003.4</v>
      </c>
      <c r="AS522" s="67">
        <v>6081.42</v>
      </c>
      <c r="AT522">
        <v>466.63</v>
      </c>
      <c r="AU522">
        <v>130.09</v>
      </c>
      <c r="AV522" s="67">
        <v>10253.549999999999</v>
      </c>
      <c r="AW522" s="67">
        <v>4050.97</v>
      </c>
      <c r="AX522">
        <v>0.38279999999999997</v>
      </c>
      <c r="AY522" s="67">
        <v>5356.95</v>
      </c>
      <c r="AZ522">
        <v>0.50629999999999997</v>
      </c>
      <c r="BA522">
        <v>642.65</v>
      </c>
      <c r="BB522">
        <v>6.0699999999999997E-2</v>
      </c>
      <c r="BC522">
        <v>530.75</v>
      </c>
      <c r="BD522">
        <v>5.0200000000000002E-2</v>
      </c>
      <c r="BE522" s="67">
        <v>10581.33</v>
      </c>
      <c r="BF522" s="67">
        <v>2323.69</v>
      </c>
      <c r="BG522">
        <v>0.4335</v>
      </c>
      <c r="BH522">
        <v>0.55269999999999997</v>
      </c>
      <c r="BI522">
        <v>0.1915</v>
      </c>
      <c r="BJ522">
        <v>0.2109</v>
      </c>
      <c r="BK522">
        <v>2.4E-2</v>
      </c>
      <c r="BL522">
        <v>2.0799999999999999E-2</v>
      </c>
    </row>
    <row r="523" spans="1:64" x14ac:dyDescent="0.25">
      <c r="A523" t="s">
        <v>538</v>
      </c>
      <c r="B523">
        <v>49098</v>
      </c>
      <c r="C523">
        <v>152</v>
      </c>
      <c r="D523">
        <v>24.12</v>
      </c>
      <c r="E523" s="67">
        <v>3665.74</v>
      </c>
      <c r="F523" s="67">
        <v>3519.08</v>
      </c>
      <c r="G523">
        <v>5.1000000000000004E-3</v>
      </c>
      <c r="H523">
        <v>0</v>
      </c>
      <c r="I523">
        <v>8.6999999999999994E-3</v>
      </c>
      <c r="J523">
        <v>5.0000000000000001E-4</v>
      </c>
      <c r="K523">
        <v>1.4E-2</v>
      </c>
      <c r="L523">
        <v>0.94820000000000004</v>
      </c>
      <c r="M523">
        <v>2.3400000000000001E-2</v>
      </c>
      <c r="N523">
        <v>0.33929999999999999</v>
      </c>
      <c r="O523">
        <v>1.1999999999999999E-3</v>
      </c>
      <c r="P523">
        <v>0.11509999999999999</v>
      </c>
      <c r="Q523" s="67">
        <v>59801.86</v>
      </c>
      <c r="R523">
        <v>0.2107</v>
      </c>
      <c r="S523">
        <v>0.19420000000000001</v>
      </c>
      <c r="T523">
        <v>0.59499999999999997</v>
      </c>
      <c r="U523">
        <v>18.89</v>
      </c>
      <c r="V523">
        <v>23</v>
      </c>
      <c r="W523" s="67">
        <v>86927.09</v>
      </c>
      <c r="X523">
        <v>155.55000000000001</v>
      </c>
      <c r="Y523" s="67">
        <v>125560.34</v>
      </c>
      <c r="Z523">
        <v>0.77610000000000001</v>
      </c>
      <c r="AA523">
        <v>0.1158</v>
      </c>
      <c r="AB523">
        <v>0.1081</v>
      </c>
      <c r="AC523">
        <v>0.22389999999999999</v>
      </c>
      <c r="AD523">
        <v>125.56</v>
      </c>
      <c r="AE523" s="67">
        <v>2805.32</v>
      </c>
      <c r="AF523">
        <v>388.52</v>
      </c>
      <c r="AG523" s="67">
        <v>123655.18</v>
      </c>
      <c r="AH523">
        <v>293</v>
      </c>
      <c r="AI523" s="67">
        <v>38766</v>
      </c>
      <c r="AJ523" s="67">
        <v>56664.59</v>
      </c>
      <c r="AK523">
        <v>24.7</v>
      </c>
      <c r="AL523">
        <v>22</v>
      </c>
      <c r="AM523">
        <v>22.44</v>
      </c>
      <c r="AN523">
        <v>1.4</v>
      </c>
      <c r="AO523" s="67">
        <v>1512.76</v>
      </c>
      <c r="AP523">
        <v>1.1254999999999999</v>
      </c>
      <c r="AQ523" s="67">
        <v>1270.6199999999999</v>
      </c>
      <c r="AR523" s="67">
        <v>2051.3000000000002</v>
      </c>
      <c r="AS523" s="67">
        <v>5918.16</v>
      </c>
      <c r="AT523">
        <v>365.26</v>
      </c>
      <c r="AU523">
        <v>95.72</v>
      </c>
      <c r="AV523" s="67">
        <v>9701.07</v>
      </c>
      <c r="AW523" s="67">
        <v>4800.6899999999996</v>
      </c>
      <c r="AX523">
        <v>0.49280000000000002</v>
      </c>
      <c r="AY523" s="67">
        <v>3829</v>
      </c>
      <c r="AZ523">
        <v>0.39300000000000002</v>
      </c>
      <c r="BA523">
        <v>575.47</v>
      </c>
      <c r="BB523">
        <v>5.91E-2</v>
      </c>
      <c r="BC523">
        <v>537.39</v>
      </c>
      <c r="BD523">
        <v>5.5199999999999999E-2</v>
      </c>
      <c r="BE523" s="67">
        <v>9742.5499999999993</v>
      </c>
      <c r="BF523" s="67">
        <v>4216.1400000000003</v>
      </c>
      <c r="BG523">
        <v>1.0974999999999999</v>
      </c>
      <c r="BH523">
        <v>0.5917</v>
      </c>
      <c r="BI523">
        <v>0.21759999999999999</v>
      </c>
      <c r="BJ523">
        <v>0.1135</v>
      </c>
      <c r="BK523">
        <v>3.1600000000000003E-2</v>
      </c>
      <c r="BL523">
        <v>4.5600000000000002E-2</v>
      </c>
    </row>
    <row r="524" spans="1:64" x14ac:dyDescent="0.25">
      <c r="A524" t="s">
        <v>539</v>
      </c>
      <c r="B524">
        <v>46243</v>
      </c>
      <c r="C524">
        <v>43</v>
      </c>
      <c r="D524">
        <v>69.97</v>
      </c>
      <c r="E524" s="67">
        <v>3008.65</v>
      </c>
      <c r="F524" s="67">
        <v>3008.56</v>
      </c>
      <c r="G524">
        <v>4.1999999999999997E-3</v>
      </c>
      <c r="H524">
        <v>5.9999999999999995E-4</v>
      </c>
      <c r="I524">
        <v>8.2000000000000007E-3</v>
      </c>
      <c r="J524">
        <v>1.8E-3</v>
      </c>
      <c r="K524">
        <v>0.1163</v>
      </c>
      <c r="L524">
        <v>0.84030000000000005</v>
      </c>
      <c r="M524">
        <v>2.86E-2</v>
      </c>
      <c r="N524">
        <v>0.51160000000000005</v>
      </c>
      <c r="O524">
        <v>7.3599999999999999E-2</v>
      </c>
      <c r="P524">
        <v>0.1479</v>
      </c>
      <c r="Q524" s="67">
        <v>56029.59</v>
      </c>
      <c r="R524">
        <v>0.18440000000000001</v>
      </c>
      <c r="S524">
        <v>0.15640000000000001</v>
      </c>
      <c r="T524">
        <v>0.65920000000000001</v>
      </c>
      <c r="U524">
        <v>20.010000000000002</v>
      </c>
      <c r="V524">
        <v>14</v>
      </c>
      <c r="W524" s="67">
        <v>84896</v>
      </c>
      <c r="X524">
        <v>209.69</v>
      </c>
      <c r="Y524" s="67">
        <v>90197.77</v>
      </c>
      <c r="Z524">
        <v>0.83940000000000003</v>
      </c>
      <c r="AA524">
        <v>0.1198</v>
      </c>
      <c r="AB524">
        <v>4.07E-2</v>
      </c>
      <c r="AC524">
        <v>0.16059999999999999</v>
      </c>
      <c r="AD524">
        <v>90.2</v>
      </c>
      <c r="AE524" s="67">
        <v>3085.03</v>
      </c>
      <c r="AF524">
        <v>514.19000000000005</v>
      </c>
      <c r="AG524" s="67">
        <v>90097.21</v>
      </c>
      <c r="AH524">
        <v>108</v>
      </c>
      <c r="AI524" s="67">
        <v>29192</v>
      </c>
      <c r="AJ524" s="67">
        <v>44306.82</v>
      </c>
      <c r="AK524">
        <v>39.94</v>
      </c>
      <c r="AL524">
        <v>33.82</v>
      </c>
      <c r="AM524">
        <v>34.93</v>
      </c>
      <c r="AN524">
        <v>5.8</v>
      </c>
      <c r="AO524">
        <v>0</v>
      </c>
      <c r="AP524">
        <v>1.0132000000000001</v>
      </c>
      <c r="AQ524" s="67">
        <v>1191.6300000000001</v>
      </c>
      <c r="AR524" s="67">
        <v>1997.78</v>
      </c>
      <c r="AS524" s="67">
        <v>5603.9</v>
      </c>
      <c r="AT524">
        <v>585.96</v>
      </c>
      <c r="AU524">
        <v>314.83</v>
      </c>
      <c r="AV524" s="67">
        <v>9694.1</v>
      </c>
      <c r="AW524" s="67">
        <v>5380.93</v>
      </c>
      <c r="AX524">
        <v>0.5867</v>
      </c>
      <c r="AY524" s="67">
        <v>2225.23</v>
      </c>
      <c r="AZ524">
        <v>0.24260000000000001</v>
      </c>
      <c r="BA524">
        <v>714.39</v>
      </c>
      <c r="BB524">
        <v>7.7899999999999997E-2</v>
      </c>
      <c r="BC524">
        <v>850.86</v>
      </c>
      <c r="BD524">
        <v>9.2799999999999994E-2</v>
      </c>
      <c r="BE524" s="67">
        <v>9171.41</v>
      </c>
      <c r="BF524" s="67">
        <v>5540.35</v>
      </c>
      <c r="BG524">
        <v>1.8263</v>
      </c>
      <c r="BH524">
        <v>0.56079999999999997</v>
      </c>
      <c r="BI524">
        <v>0.22770000000000001</v>
      </c>
      <c r="BJ524">
        <v>0.1641</v>
      </c>
      <c r="BK524">
        <v>3.5700000000000003E-2</v>
      </c>
      <c r="BL524">
        <v>1.17E-2</v>
      </c>
    </row>
    <row r="525" spans="1:64" x14ac:dyDescent="0.25">
      <c r="A525" t="s">
        <v>540</v>
      </c>
      <c r="B525">
        <v>47399</v>
      </c>
      <c r="C525">
        <v>24</v>
      </c>
      <c r="D525">
        <v>79.72</v>
      </c>
      <c r="E525" s="67">
        <v>1913.33</v>
      </c>
      <c r="F525" s="67">
        <v>1937.43</v>
      </c>
      <c r="G525">
        <v>7.1999999999999998E-3</v>
      </c>
      <c r="H525">
        <v>0</v>
      </c>
      <c r="I525">
        <v>6.0000000000000001E-3</v>
      </c>
      <c r="J525">
        <v>5.0000000000000001E-4</v>
      </c>
      <c r="K525">
        <v>1.72E-2</v>
      </c>
      <c r="L525">
        <v>0.93700000000000006</v>
      </c>
      <c r="M525">
        <v>3.2000000000000001E-2</v>
      </c>
      <c r="N525">
        <v>0.40060000000000001</v>
      </c>
      <c r="O525">
        <v>2.5999999999999999E-3</v>
      </c>
      <c r="P525">
        <v>0.17760000000000001</v>
      </c>
      <c r="Q525" s="67">
        <v>60153.5</v>
      </c>
      <c r="R525">
        <v>0.21820000000000001</v>
      </c>
      <c r="S525">
        <v>0.1636</v>
      </c>
      <c r="T525">
        <v>0.61819999999999997</v>
      </c>
      <c r="U525">
        <v>19.91</v>
      </c>
      <c r="V525">
        <v>11</v>
      </c>
      <c r="W525" s="67">
        <v>85196.64</v>
      </c>
      <c r="X525">
        <v>168.13</v>
      </c>
      <c r="Y525" s="67">
        <v>198736.75</v>
      </c>
      <c r="Z525">
        <v>0.72030000000000005</v>
      </c>
      <c r="AA525">
        <v>9.1700000000000004E-2</v>
      </c>
      <c r="AB525">
        <v>0.188</v>
      </c>
      <c r="AC525">
        <v>0.2797</v>
      </c>
      <c r="AD525">
        <v>198.74</v>
      </c>
      <c r="AE525" s="67">
        <v>7085.22</v>
      </c>
      <c r="AF525">
        <v>728.16</v>
      </c>
      <c r="AG525" s="67">
        <v>218186.65</v>
      </c>
      <c r="AH525">
        <v>546</v>
      </c>
      <c r="AI525" s="67">
        <v>44314</v>
      </c>
      <c r="AJ525" s="67">
        <v>75871.240000000005</v>
      </c>
      <c r="AK525">
        <v>47.6</v>
      </c>
      <c r="AL525">
        <v>32.11</v>
      </c>
      <c r="AM525">
        <v>38.979999999999997</v>
      </c>
      <c r="AN525">
        <v>3.4</v>
      </c>
      <c r="AO525">
        <v>0</v>
      </c>
      <c r="AP525">
        <v>0.51600000000000001</v>
      </c>
      <c r="AQ525" s="67">
        <v>1330.81</v>
      </c>
      <c r="AR525" s="67">
        <v>2036.94</v>
      </c>
      <c r="AS525" s="67">
        <v>6234.61</v>
      </c>
      <c r="AT525">
        <v>640.03</v>
      </c>
      <c r="AU525">
        <v>423.21</v>
      </c>
      <c r="AV525" s="67">
        <v>10665.6</v>
      </c>
      <c r="AW525" s="67">
        <v>2817.65</v>
      </c>
      <c r="AX525">
        <v>0.27550000000000002</v>
      </c>
      <c r="AY525" s="67">
        <v>5084.6899999999996</v>
      </c>
      <c r="AZ525">
        <v>0.49719999999999998</v>
      </c>
      <c r="BA525" s="67">
        <v>1842.17</v>
      </c>
      <c r="BB525">
        <v>0.18010000000000001</v>
      </c>
      <c r="BC525">
        <v>482.54</v>
      </c>
      <c r="BD525">
        <v>4.7199999999999999E-2</v>
      </c>
      <c r="BE525" s="67">
        <v>10227.06</v>
      </c>
      <c r="BF525" s="67">
        <v>1911.1</v>
      </c>
      <c r="BG525">
        <v>0.18729999999999999</v>
      </c>
      <c r="BH525">
        <v>0.56479999999999997</v>
      </c>
      <c r="BI525">
        <v>0.20530000000000001</v>
      </c>
      <c r="BJ525">
        <v>0.1847</v>
      </c>
      <c r="BK525">
        <v>2.6800000000000001E-2</v>
      </c>
      <c r="BL525">
        <v>1.83E-2</v>
      </c>
    </row>
    <row r="526" spans="1:64" x14ac:dyDescent="0.25">
      <c r="A526" t="s">
        <v>541</v>
      </c>
      <c r="B526">
        <v>44891</v>
      </c>
      <c r="C526">
        <v>41</v>
      </c>
      <c r="D526">
        <v>71.97</v>
      </c>
      <c r="E526" s="67">
        <v>2950.62</v>
      </c>
      <c r="F526" s="67">
        <v>2757.63</v>
      </c>
      <c r="G526">
        <v>5.1999999999999998E-3</v>
      </c>
      <c r="H526">
        <v>0</v>
      </c>
      <c r="I526">
        <v>1.6199999999999999E-2</v>
      </c>
      <c r="J526">
        <v>0</v>
      </c>
      <c r="K526">
        <v>3.9699999999999999E-2</v>
      </c>
      <c r="L526">
        <v>0.89849999999999997</v>
      </c>
      <c r="M526">
        <v>4.0399999999999998E-2</v>
      </c>
      <c r="N526">
        <v>0.47989999999999999</v>
      </c>
      <c r="O526">
        <v>1.9E-3</v>
      </c>
      <c r="P526">
        <v>0.1646</v>
      </c>
      <c r="Q526" s="67">
        <v>50123.46</v>
      </c>
      <c r="R526">
        <v>0.19869999999999999</v>
      </c>
      <c r="S526">
        <v>0.16669999999999999</v>
      </c>
      <c r="T526">
        <v>0.63460000000000005</v>
      </c>
      <c r="U526">
        <v>19.82</v>
      </c>
      <c r="V526">
        <v>22</v>
      </c>
      <c r="W526" s="67">
        <v>67987.59</v>
      </c>
      <c r="X526">
        <v>131.74</v>
      </c>
      <c r="Y526" s="67">
        <v>114160.9</v>
      </c>
      <c r="Z526">
        <v>0.76659999999999995</v>
      </c>
      <c r="AA526">
        <v>0.16739999999999999</v>
      </c>
      <c r="AB526">
        <v>6.59E-2</v>
      </c>
      <c r="AC526">
        <v>0.2334</v>
      </c>
      <c r="AD526">
        <v>114.16</v>
      </c>
      <c r="AE526" s="67">
        <v>4142.91</v>
      </c>
      <c r="AF526">
        <v>490.78</v>
      </c>
      <c r="AG526" s="67">
        <v>116995.7</v>
      </c>
      <c r="AH526">
        <v>255</v>
      </c>
      <c r="AI526" s="67">
        <v>28665</v>
      </c>
      <c r="AJ526" s="67">
        <v>42349.919999999998</v>
      </c>
      <c r="AK526">
        <v>54.97</v>
      </c>
      <c r="AL526">
        <v>32.11</v>
      </c>
      <c r="AM526">
        <v>48.06</v>
      </c>
      <c r="AN526">
        <v>4</v>
      </c>
      <c r="AO526">
        <v>0</v>
      </c>
      <c r="AP526">
        <v>1.0121</v>
      </c>
      <c r="AQ526">
        <v>956.66</v>
      </c>
      <c r="AR526" s="67">
        <v>1344.27</v>
      </c>
      <c r="AS526" s="67">
        <v>4256.0600000000004</v>
      </c>
      <c r="AT526">
        <v>501.24</v>
      </c>
      <c r="AU526">
        <v>306.94</v>
      </c>
      <c r="AV526" s="67">
        <v>7365.19</v>
      </c>
      <c r="AW526" s="67">
        <v>4087.58</v>
      </c>
      <c r="AX526">
        <v>0.46160000000000001</v>
      </c>
      <c r="AY526" s="67">
        <v>3381.64</v>
      </c>
      <c r="AZ526">
        <v>0.38190000000000002</v>
      </c>
      <c r="BA526">
        <v>772.66</v>
      </c>
      <c r="BB526">
        <v>8.7300000000000003E-2</v>
      </c>
      <c r="BC526">
        <v>612.70000000000005</v>
      </c>
      <c r="BD526">
        <v>6.9199999999999998E-2</v>
      </c>
      <c r="BE526" s="67">
        <v>8854.58</v>
      </c>
      <c r="BF526" s="67">
        <v>2672.14</v>
      </c>
      <c r="BG526">
        <v>0.77649999999999997</v>
      </c>
      <c r="BH526">
        <v>0.50019999999999998</v>
      </c>
      <c r="BI526">
        <v>0.16619999999999999</v>
      </c>
      <c r="BJ526">
        <v>0.29060000000000002</v>
      </c>
      <c r="BK526">
        <v>2.6200000000000001E-2</v>
      </c>
      <c r="BL526">
        <v>1.67E-2</v>
      </c>
    </row>
    <row r="527" spans="1:64" x14ac:dyDescent="0.25">
      <c r="A527" t="s">
        <v>542</v>
      </c>
      <c r="B527">
        <v>45617</v>
      </c>
      <c r="C527">
        <v>28</v>
      </c>
      <c r="D527">
        <v>86.94</v>
      </c>
      <c r="E527" s="67">
        <v>2434.2800000000002</v>
      </c>
      <c r="F527" s="67">
        <v>2442.5100000000002</v>
      </c>
      <c r="G527">
        <v>0.01</v>
      </c>
      <c r="H527">
        <v>0</v>
      </c>
      <c r="I527">
        <v>7.4000000000000003E-3</v>
      </c>
      <c r="J527">
        <v>1E-3</v>
      </c>
      <c r="K527">
        <v>1.8700000000000001E-2</v>
      </c>
      <c r="L527">
        <v>0.94259999999999999</v>
      </c>
      <c r="M527">
        <v>2.0199999999999999E-2</v>
      </c>
      <c r="N527">
        <v>0.16420000000000001</v>
      </c>
      <c r="O527">
        <v>1.2999999999999999E-2</v>
      </c>
      <c r="P527">
        <v>0.13139999999999999</v>
      </c>
      <c r="Q527" s="67">
        <v>54143.79</v>
      </c>
      <c r="R527">
        <v>0.16569999999999999</v>
      </c>
      <c r="S527">
        <v>0.21890000000000001</v>
      </c>
      <c r="T527">
        <v>0.61539999999999995</v>
      </c>
      <c r="U527">
        <v>18.059999999999999</v>
      </c>
      <c r="V527">
        <v>16.5</v>
      </c>
      <c r="W527" s="67">
        <v>83032.61</v>
      </c>
      <c r="X527">
        <v>144.72999999999999</v>
      </c>
      <c r="Y527" s="67">
        <v>151344.49</v>
      </c>
      <c r="Z527">
        <v>0.76880000000000004</v>
      </c>
      <c r="AA527">
        <v>0.2064</v>
      </c>
      <c r="AB527">
        <v>2.4799999999999999E-2</v>
      </c>
      <c r="AC527">
        <v>0.23119999999999999</v>
      </c>
      <c r="AD527">
        <v>151.34</v>
      </c>
      <c r="AE527" s="67">
        <v>6004.67</v>
      </c>
      <c r="AF527">
        <v>735.27</v>
      </c>
      <c r="AG527" s="67">
        <v>163218.54</v>
      </c>
      <c r="AH527">
        <v>455</v>
      </c>
      <c r="AI527" s="67">
        <v>39052</v>
      </c>
      <c r="AJ527" s="67">
        <v>67959.350000000006</v>
      </c>
      <c r="AK527">
        <v>51.28</v>
      </c>
      <c r="AL527">
        <v>39.43</v>
      </c>
      <c r="AM527">
        <v>39.18</v>
      </c>
      <c r="AN527">
        <v>5.4</v>
      </c>
      <c r="AO527">
        <v>0</v>
      </c>
      <c r="AP527">
        <v>0.74709999999999999</v>
      </c>
      <c r="AQ527" s="67">
        <v>1238.8800000000001</v>
      </c>
      <c r="AR527" s="67">
        <v>1470.89</v>
      </c>
      <c r="AS527" s="67">
        <v>5584.93</v>
      </c>
      <c r="AT527">
        <v>456.45</v>
      </c>
      <c r="AU527">
        <v>241.69</v>
      </c>
      <c r="AV527" s="67">
        <v>8992.84</v>
      </c>
      <c r="AW527" s="67">
        <v>3574.79</v>
      </c>
      <c r="AX527">
        <v>0.40329999999999999</v>
      </c>
      <c r="AY527" s="67">
        <v>4169.87</v>
      </c>
      <c r="AZ527">
        <v>0.47039999999999998</v>
      </c>
      <c r="BA527">
        <v>792.83</v>
      </c>
      <c r="BB527">
        <v>8.9399999999999993E-2</v>
      </c>
      <c r="BC527">
        <v>326.97000000000003</v>
      </c>
      <c r="BD527">
        <v>3.6900000000000002E-2</v>
      </c>
      <c r="BE527" s="67">
        <v>8864.4599999999991</v>
      </c>
      <c r="BF527" s="67">
        <v>2597.0300000000002</v>
      </c>
      <c r="BG527">
        <v>0.41249999999999998</v>
      </c>
      <c r="BH527">
        <v>0.61150000000000004</v>
      </c>
      <c r="BI527">
        <v>0.2074</v>
      </c>
      <c r="BJ527">
        <v>0.1444</v>
      </c>
      <c r="BK527">
        <v>2.75E-2</v>
      </c>
      <c r="BL527">
        <v>9.1999999999999998E-3</v>
      </c>
    </row>
    <row r="528" spans="1:64" x14ac:dyDescent="0.25">
      <c r="A528" t="s">
        <v>543</v>
      </c>
      <c r="B528">
        <v>44909</v>
      </c>
      <c r="C528">
        <v>70</v>
      </c>
      <c r="D528">
        <v>471.36</v>
      </c>
      <c r="E528" s="67">
        <v>32995.08</v>
      </c>
      <c r="F528" s="67">
        <v>21336.03</v>
      </c>
      <c r="G528">
        <v>5.0000000000000001E-3</v>
      </c>
      <c r="H528">
        <v>0</v>
      </c>
      <c r="I528">
        <v>0.4103</v>
      </c>
      <c r="J528">
        <v>8.9999999999999998E-4</v>
      </c>
      <c r="K528">
        <v>0.1135</v>
      </c>
      <c r="L528">
        <v>0.38840000000000002</v>
      </c>
      <c r="M528">
        <v>8.1900000000000001E-2</v>
      </c>
      <c r="N528">
        <v>0.78349999999999997</v>
      </c>
      <c r="O528">
        <v>1.7100000000000001E-2</v>
      </c>
      <c r="P528">
        <v>0.2094</v>
      </c>
      <c r="Q528" s="67">
        <v>49927.16</v>
      </c>
      <c r="R528">
        <v>0.14960000000000001</v>
      </c>
      <c r="S528">
        <v>0.1227</v>
      </c>
      <c r="T528">
        <v>0.72770000000000001</v>
      </c>
      <c r="U528">
        <v>18.04</v>
      </c>
      <c r="V528">
        <v>148.5</v>
      </c>
      <c r="W528" s="67">
        <v>69462.22</v>
      </c>
      <c r="X528">
        <v>222.01</v>
      </c>
      <c r="Y528" s="67">
        <v>69717.63</v>
      </c>
      <c r="Z528">
        <v>0.63390000000000002</v>
      </c>
      <c r="AA528">
        <v>0.30709999999999998</v>
      </c>
      <c r="AB528">
        <v>5.8999999999999997E-2</v>
      </c>
      <c r="AC528">
        <v>0.36609999999999998</v>
      </c>
      <c r="AD528">
        <v>69.72</v>
      </c>
      <c r="AE528" s="67">
        <v>3031.57</v>
      </c>
      <c r="AF528">
        <v>362.47</v>
      </c>
      <c r="AG528" s="67">
        <v>75808.33</v>
      </c>
      <c r="AH528">
        <v>59</v>
      </c>
      <c r="AI528" s="67">
        <v>24547</v>
      </c>
      <c r="AJ528" s="67">
        <v>36254.31</v>
      </c>
      <c r="AK528">
        <v>61.7</v>
      </c>
      <c r="AL528">
        <v>36.74</v>
      </c>
      <c r="AM528">
        <v>53.89</v>
      </c>
      <c r="AN528">
        <v>3.6</v>
      </c>
      <c r="AO528">
        <v>0</v>
      </c>
      <c r="AP528">
        <v>0.96440000000000003</v>
      </c>
      <c r="AQ528" s="67">
        <v>1344.55</v>
      </c>
      <c r="AR528" s="67">
        <v>2419.67</v>
      </c>
      <c r="AS528" s="67">
        <v>6557.03</v>
      </c>
      <c r="AT528">
        <v>677.74</v>
      </c>
      <c r="AU528">
        <v>628.67999999999995</v>
      </c>
      <c r="AV528" s="67">
        <v>11627.67</v>
      </c>
      <c r="AW528" s="67">
        <v>8625</v>
      </c>
      <c r="AX528">
        <v>0.62339999999999995</v>
      </c>
      <c r="AY528" s="67">
        <v>3157.94</v>
      </c>
      <c r="AZ528">
        <v>0.2283</v>
      </c>
      <c r="BA528">
        <v>382.17</v>
      </c>
      <c r="BB528">
        <v>2.76E-2</v>
      </c>
      <c r="BC528" s="67">
        <v>1669.74</v>
      </c>
      <c r="BD528">
        <v>0.1207</v>
      </c>
      <c r="BE528" s="67">
        <v>13834.86</v>
      </c>
      <c r="BF528" s="67">
        <v>3925</v>
      </c>
      <c r="BG528">
        <v>1.9077999999999999</v>
      </c>
      <c r="BH528">
        <v>0.43049999999999999</v>
      </c>
      <c r="BI528">
        <v>0.17649999999999999</v>
      </c>
      <c r="BJ528">
        <v>0.35460000000000003</v>
      </c>
      <c r="BK528">
        <v>2.75E-2</v>
      </c>
      <c r="BL528">
        <v>1.09E-2</v>
      </c>
    </row>
    <row r="529" spans="1:64" x14ac:dyDescent="0.25">
      <c r="A529" t="s">
        <v>544</v>
      </c>
      <c r="B529">
        <v>44917</v>
      </c>
      <c r="C529">
        <v>5</v>
      </c>
      <c r="D529">
        <v>162.58000000000001</v>
      </c>
      <c r="E529">
        <v>812.91</v>
      </c>
      <c r="F529">
        <v>880.64</v>
      </c>
      <c r="G529">
        <v>1.1000000000000001E-3</v>
      </c>
      <c r="H529">
        <v>0</v>
      </c>
      <c r="I529">
        <v>2.0400000000000001E-2</v>
      </c>
      <c r="J529">
        <v>0</v>
      </c>
      <c r="K529">
        <v>6.1999999999999998E-3</v>
      </c>
      <c r="L529">
        <v>0.93420000000000003</v>
      </c>
      <c r="M529">
        <v>3.8100000000000002E-2</v>
      </c>
      <c r="N529">
        <v>0.60680000000000001</v>
      </c>
      <c r="O529">
        <v>0</v>
      </c>
      <c r="P529">
        <v>0.1305</v>
      </c>
      <c r="Q529" s="67">
        <v>41304.29</v>
      </c>
      <c r="R529">
        <v>0.1429</v>
      </c>
      <c r="S529">
        <v>0.1857</v>
      </c>
      <c r="T529">
        <v>0.6714</v>
      </c>
      <c r="U529">
        <v>14.45</v>
      </c>
      <c r="V529">
        <v>6</v>
      </c>
      <c r="W529" s="67">
        <v>69469.83</v>
      </c>
      <c r="X529">
        <v>131.36000000000001</v>
      </c>
      <c r="Y529" s="67">
        <v>78897.789999999994</v>
      </c>
      <c r="Z529">
        <v>0.77100000000000002</v>
      </c>
      <c r="AA529">
        <v>0.1565</v>
      </c>
      <c r="AB529">
        <v>7.2400000000000006E-2</v>
      </c>
      <c r="AC529">
        <v>0.22900000000000001</v>
      </c>
      <c r="AD529">
        <v>78.900000000000006</v>
      </c>
      <c r="AE529" s="67">
        <v>2108.4699999999998</v>
      </c>
      <c r="AF529">
        <v>382.84</v>
      </c>
      <c r="AG529" s="67">
        <v>80958.48</v>
      </c>
      <c r="AH529">
        <v>71</v>
      </c>
      <c r="AI529" s="67">
        <v>28336</v>
      </c>
      <c r="AJ529" s="67">
        <v>44030.09</v>
      </c>
      <c r="AK529">
        <v>40.049999999999997</v>
      </c>
      <c r="AL529">
        <v>24.24</v>
      </c>
      <c r="AM529">
        <v>32.81</v>
      </c>
      <c r="AN529">
        <v>5.15</v>
      </c>
      <c r="AO529">
        <v>0</v>
      </c>
      <c r="AP529">
        <v>0.47399999999999998</v>
      </c>
      <c r="AQ529" s="67">
        <v>1492.95</v>
      </c>
      <c r="AR529" s="67">
        <v>1462.9</v>
      </c>
      <c r="AS529" s="67">
        <v>4842.7299999999996</v>
      </c>
      <c r="AT529">
        <v>260.04000000000002</v>
      </c>
      <c r="AU529">
        <v>143.79</v>
      </c>
      <c r="AV529" s="67">
        <v>8202.42</v>
      </c>
      <c r="AW529" s="67">
        <v>4688.8999999999996</v>
      </c>
      <c r="AX529">
        <v>0.56969999999999998</v>
      </c>
      <c r="AY529" s="67">
        <v>1374.02</v>
      </c>
      <c r="AZ529">
        <v>0.16689999999999999</v>
      </c>
      <c r="BA529" s="67">
        <v>1323.1</v>
      </c>
      <c r="BB529">
        <v>0.16070000000000001</v>
      </c>
      <c r="BC529">
        <v>844.84</v>
      </c>
      <c r="BD529">
        <v>0.1026</v>
      </c>
      <c r="BE529" s="67">
        <v>8230.86</v>
      </c>
      <c r="BF529" s="67">
        <v>4978.7700000000004</v>
      </c>
      <c r="BG529">
        <v>1.492</v>
      </c>
      <c r="BH529">
        <v>0.53610000000000002</v>
      </c>
      <c r="BI529">
        <v>0.26019999999999999</v>
      </c>
      <c r="BJ529">
        <v>0.1701</v>
      </c>
      <c r="BK529">
        <v>2.3099999999999999E-2</v>
      </c>
      <c r="BL529">
        <v>1.06E-2</v>
      </c>
    </row>
    <row r="530" spans="1:64" x14ac:dyDescent="0.25">
      <c r="A530" t="s">
        <v>545</v>
      </c>
      <c r="B530">
        <v>91397</v>
      </c>
      <c r="C530">
        <v>58</v>
      </c>
      <c r="D530">
        <v>17.100000000000001</v>
      </c>
      <c r="E530">
        <v>991.62</v>
      </c>
      <c r="F530">
        <v>998.86</v>
      </c>
      <c r="G530">
        <v>5.8999999999999999E-3</v>
      </c>
      <c r="H530">
        <v>0</v>
      </c>
      <c r="I530">
        <v>4.8999999999999998E-3</v>
      </c>
      <c r="J530">
        <v>1E-3</v>
      </c>
      <c r="K530">
        <v>6.4999999999999997E-3</v>
      </c>
      <c r="L530">
        <v>0.96930000000000005</v>
      </c>
      <c r="M530">
        <v>1.2500000000000001E-2</v>
      </c>
      <c r="N530">
        <v>0.40239999999999998</v>
      </c>
      <c r="O530">
        <v>0</v>
      </c>
      <c r="P530">
        <v>9.7100000000000006E-2</v>
      </c>
      <c r="Q530" s="67">
        <v>52370.66</v>
      </c>
      <c r="R530">
        <v>0.13919999999999999</v>
      </c>
      <c r="S530">
        <v>0.15190000000000001</v>
      </c>
      <c r="T530">
        <v>0.70889999999999997</v>
      </c>
      <c r="U530">
        <v>16.940000000000001</v>
      </c>
      <c r="V530">
        <v>7.29</v>
      </c>
      <c r="W530" s="67">
        <v>56733.33</v>
      </c>
      <c r="X530">
        <v>124.13</v>
      </c>
      <c r="Y530" s="67">
        <v>120918.32</v>
      </c>
      <c r="Z530">
        <v>0.82340000000000002</v>
      </c>
      <c r="AA530">
        <v>0.1227</v>
      </c>
      <c r="AB530">
        <v>5.3800000000000001E-2</v>
      </c>
      <c r="AC530">
        <v>0.17660000000000001</v>
      </c>
      <c r="AD530">
        <v>120.92</v>
      </c>
      <c r="AE530" s="67">
        <v>4547.49</v>
      </c>
      <c r="AF530">
        <v>555.74</v>
      </c>
      <c r="AG530" s="67">
        <v>133661.07999999999</v>
      </c>
      <c r="AH530">
        <v>338</v>
      </c>
      <c r="AI530" s="67">
        <v>31828</v>
      </c>
      <c r="AJ530" s="67">
        <v>45244</v>
      </c>
      <c r="AK530">
        <v>44.13</v>
      </c>
      <c r="AL530">
        <v>36.590000000000003</v>
      </c>
      <c r="AM530">
        <v>41.6</v>
      </c>
      <c r="AN530">
        <v>4.4000000000000004</v>
      </c>
      <c r="AO530">
        <v>0</v>
      </c>
      <c r="AP530">
        <v>1.3396999999999999</v>
      </c>
      <c r="AQ530" s="67">
        <v>1256.6300000000001</v>
      </c>
      <c r="AR530" s="67">
        <v>1838.42</v>
      </c>
      <c r="AS530" s="67">
        <v>6200.6</v>
      </c>
      <c r="AT530">
        <v>678.39</v>
      </c>
      <c r="AU530">
        <v>354.73</v>
      </c>
      <c r="AV530" s="67">
        <v>10328.81</v>
      </c>
      <c r="AW530" s="67">
        <v>4913.6899999999996</v>
      </c>
      <c r="AX530">
        <v>0.49609999999999999</v>
      </c>
      <c r="AY530" s="67">
        <v>3694.8</v>
      </c>
      <c r="AZ530">
        <v>0.37309999999999999</v>
      </c>
      <c r="BA530">
        <v>698.1</v>
      </c>
      <c r="BB530">
        <v>7.0499999999999993E-2</v>
      </c>
      <c r="BC530">
        <v>597.29999999999995</v>
      </c>
      <c r="BD530">
        <v>6.0299999999999999E-2</v>
      </c>
      <c r="BE530" s="67">
        <v>9903.9</v>
      </c>
      <c r="BF530" s="67">
        <v>3266.75</v>
      </c>
      <c r="BG530">
        <v>0.99239999999999995</v>
      </c>
      <c r="BH530">
        <v>0.53449999999999998</v>
      </c>
      <c r="BI530">
        <v>0.24199999999999999</v>
      </c>
      <c r="BJ530">
        <v>0.1706</v>
      </c>
      <c r="BK530">
        <v>3.6299999999999999E-2</v>
      </c>
      <c r="BL530">
        <v>1.66E-2</v>
      </c>
    </row>
    <row r="531" spans="1:64" x14ac:dyDescent="0.25">
      <c r="A531" t="s">
        <v>546</v>
      </c>
      <c r="B531">
        <v>48876</v>
      </c>
      <c r="C531">
        <v>230</v>
      </c>
      <c r="D531">
        <v>13.31</v>
      </c>
      <c r="E531" s="67">
        <v>3060.58</v>
      </c>
      <c r="F531" s="67">
        <v>3029.06</v>
      </c>
      <c r="G531">
        <v>4.4000000000000003E-3</v>
      </c>
      <c r="H531">
        <v>0</v>
      </c>
      <c r="I531">
        <v>1.04E-2</v>
      </c>
      <c r="J531">
        <v>1.2999999999999999E-3</v>
      </c>
      <c r="K531">
        <v>5.7999999999999996E-3</v>
      </c>
      <c r="L531">
        <v>0.94920000000000004</v>
      </c>
      <c r="M531">
        <v>2.8899999999999999E-2</v>
      </c>
      <c r="N531">
        <v>0.4199</v>
      </c>
      <c r="O531">
        <v>2.9999999999999997E-4</v>
      </c>
      <c r="P531">
        <v>0.1585</v>
      </c>
      <c r="Q531" s="67">
        <v>52327.8</v>
      </c>
      <c r="R531">
        <v>0.30049999999999999</v>
      </c>
      <c r="S531">
        <v>0.16389999999999999</v>
      </c>
      <c r="T531">
        <v>0.53549999999999998</v>
      </c>
      <c r="U531">
        <v>21.78</v>
      </c>
      <c r="V531">
        <v>20</v>
      </c>
      <c r="W531" s="67">
        <v>71815.399999999994</v>
      </c>
      <c r="X531">
        <v>148.94</v>
      </c>
      <c r="Y531" s="67">
        <v>106827.39</v>
      </c>
      <c r="Z531">
        <v>0.75009999999999999</v>
      </c>
      <c r="AA531">
        <v>0.15240000000000001</v>
      </c>
      <c r="AB531">
        <v>9.7500000000000003E-2</v>
      </c>
      <c r="AC531">
        <v>0.24990000000000001</v>
      </c>
      <c r="AD531">
        <v>106.83</v>
      </c>
      <c r="AE531" s="67">
        <v>2682.81</v>
      </c>
      <c r="AF531">
        <v>311.69</v>
      </c>
      <c r="AG531" s="67">
        <v>108841.45</v>
      </c>
      <c r="AH531">
        <v>194</v>
      </c>
      <c r="AI531" s="67">
        <v>31090</v>
      </c>
      <c r="AJ531" s="67">
        <v>49759.83</v>
      </c>
      <c r="AK531">
        <v>38.75</v>
      </c>
      <c r="AL531">
        <v>23.69</v>
      </c>
      <c r="AM531">
        <v>23.39</v>
      </c>
      <c r="AN531">
        <v>4.45</v>
      </c>
      <c r="AO531">
        <v>0</v>
      </c>
      <c r="AP531">
        <v>0.72919999999999996</v>
      </c>
      <c r="AQ531" s="67">
        <v>1328.76</v>
      </c>
      <c r="AR531" s="67">
        <v>1897.41</v>
      </c>
      <c r="AS531" s="67">
        <v>5580.92</v>
      </c>
      <c r="AT531">
        <v>230.89</v>
      </c>
      <c r="AU531">
        <v>54.91</v>
      </c>
      <c r="AV531" s="67">
        <v>9092.8799999999992</v>
      </c>
      <c r="AW531" s="67">
        <v>5513.04</v>
      </c>
      <c r="AX531">
        <v>0.64470000000000005</v>
      </c>
      <c r="AY531" s="67">
        <v>1960.04</v>
      </c>
      <c r="AZ531">
        <v>0.22919999999999999</v>
      </c>
      <c r="BA531">
        <v>484.13</v>
      </c>
      <c r="BB531">
        <v>5.6599999999999998E-2</v>
      </c>
      <c r="BC531">
        <v>594.66999999999996</v>
      </c>
      <c r="BD531">
        <v>6.9500000000000006E-2</v>
      </c>
      <c r="BE531" s="67">
        <v>8551.8799999999992</v>
      </c>
      <c r="BF531" s="67">
        <v>4924.47</v>
      </c>
      <c r="BG531">
        <v>1.4232</v>
      </c>
      <c r="BH531">
        <v>0.55600000000000005</v>
      </c>
      <c r="BI531">
        <v>0.21609999999999999</v>
      </c>
      <c r="BJ531">
        <v>0.1123</v>
      </c>
      <c r="BK531">
        <v>3.9800000000000002E-2</v>
      </c>
      <c r="BL531">
        <v>7.5800000000000006E-2</v>
      </c>
    </row>
    <row r="532" spans="1:64" x14ac:dyDescent="0.25">
      <c r="A532" t="s">
        <v>547</v>
      </c>
      <c r="B532">
        <v>46680</v>
      </c>
      <c r="C532">
        <v>86</v>
      </c>
      <c r="D532">
        <v>8.42</v>
      </c>
      <c r="E532">
        <v>724.04</v>
      </c>
      <c r="F532">
        <v>764.14</v>
      </c>
      <c r="G532">
        <v>1.2999999999999999E-3</v>
      </c>
      <c r="H532">
        <v>0</v>
      </c>
      <c r="I532">
        <v>4.4999999999999997E-3</v>
      </c>
      <c r="J532">
        <v>5.1999999999999998E-3</v>
      </c>
      <c r="K532">
        <v>5.1999999999999998E-3</v>
      </c>
      <c r="L532">
        <v>0.95630000000000004</v>
      </c>
      <c r="M532">
        <v>2.75E-2</v>
      </c>
      <c r="N532">
        <v>0.42280000000000001</v>
      </c>
      <c r="O532">
        <v>0</v>
      </c>
      <c r="P532">
        <v>9.9500000000000005E-2</v>
      </c>
      <c r="Q532" s="67">
        <v>45923.6</v>
      </c>
      <c r="R532">
        <v>0.18029999999999999</v>
      </c>
      <c r="S532">
        <v>0.3115</v>
      </c>
      <c r="T532">
        <v>0.50819999999999999</v>
      </c>
      <c r="U532">
        <v>16.59</v>
      </c>
      <c r="V532">
        <v>7.2</v>
      </c>
      <c r="W532" s="67">
        <v>65828.19</v>
      </c>
      <c r="X532">
        <v>96.52</v>
      </c>
      <c r="Y532" s="67">
        <v>126445.4</v>
      </c>
      <c r="Z532">
        <v>0.81459999999999999</v>
      </c>
      <c r="AA532">
        <v>3.4799999999999998E-2</v>
      </c>
      <c r="AB532">
        <v>0.15060000000000001</v>
      </c>
      <c r="AC532">
        <v>0.18540000000000001</v>
      </c>
      <c r="AD532">
        <v>126.45</v>
      </c>
      <c r="AE532" s="67">
        <v>2943.08</v>
      </c>
      <c r="AF532">
        <v>390.13</v>
      </c>
      <c r="AG532" s="67">
        <v>120948.61</v>
      </c>
      <c r="AH532">
        <v>277</v>
      </c>
      <c r="AI532" s="67">
        <v>32280</v>
      </c>
      <c r="AJ532" s="67">
        <v>44123.86</v>
      </c>
      <c r="AK532">
        <v>27.68</v>
      </c>
      <c r="AL532">
        <v>22.46</v>
      </c>
      <c r="AM532">
        <v>23.41</v>
      </c>
      <c r="AN532">
        <v>4.8</v>
      </c>
      <c r="AO532" s="67">
        <v>1700.79</v>
      </c>
      <c r="AP532">
        <v>1.6509</v>
      </c>
      <c r="AQ532" s="67">
        <v>1153.78</v>
      </c>
      <c r="AR532" s="67">
        <v>1789.8</v>
      </c>
      <c r="AS532" s="67">
        <v>4837.5</v>
      </c>
      <c r="AT532">
        <v>539.85</v>
      </c>
      <c r="AU532">
        <v>337.63</v>
      </c>
      <c r="AV532" s="67">
        <v>8658.6</v>
      </c>
      <c r="AW532" s="67">
        <v>4095.68</v>
      </c>
      <c r="AX532">
        <v>0.41520000000000001</v>
      </c>
      <c r="AY532" s="67">
        <v>3667.23</v>
      </c>
      <c r="AZ532">
        <v>0.37169999999999997</v>
      </c>
      <c r="BA532" s="67">
        <v>1456.24</v>
      </c>
      <c r="BB532">
        <v>0.14760000000000001</v>
      </c>
      <c r="BC532">
        <v>645.99</v>
      </c>
      <c r="BD532">
        <v>6.5500000000000003E-2</v>
      </c>
      <c r="BE532" s="67">
        <v>9865.14</v>
      </c>
      <c r="BF532" s="67">
        <v>4449.62</v>
      </c>
      <c r="BG532">
        <v>1.4624999999999999</v>
      </c>
      <c r="BH532">
        <v>0.54210000000000003</v>
      </c>
      <c r="BI532">
        <v>0.22520000000000001</v>
      </c>
      <c r="BJ532">
        <v>0.16370000000000001</v>
      </c>
      <c r="BK532">
        <v>3.9600000000000003E-2</v>
      </c>
      <c r="BL532">
        <v>2.9499999999999998E-2</v>
      </c>
    </row>
    <row r="533" spans="1:64" x14ac:dyDescent="0.25">
      <c r="A533" t="s">
        <v>548</v>
      </c>
      <c r="B533">
        <v>46201</v>
      </c>
      <c r="C533">
        <v>83</v>
      </c>
      <c r="D533">
        <v>11.29</v>
      </c>
      <c r="E533">
        <v>936.85</v>
      </c>
      <c r="F533">
        <v>921.81</v>
      </c>
      <c r="G533">
        <v>0</v>
      </c>
      <c r="H533">
        <v>1.2999999999999999E-3</v>
      </c>
      <c r="I533">
        <v>3.5000000000000001E-3</v>
      </c>
      <c r="J533">
        <v>1.2999999999999999E-3</v>
      </c>
      <c r="K533">
        <v>1.2800000000000001E-2</v>
      </c>
      <c r="L533">
        <v>0.95889999999999997</v>
      </c>
      <c r="M533">
        <v>2.2200000000000001E-2</v>
      </c>
      <c r="N533">
        <v>0.36259999999999998</v>
      </c>
      <c r="O533">
        <v>0</v>
      </c>
      <c r="P533">
        <v>0.1356</v>
      </c>
      <c r="Q533" s="67">
        <v>49379</v>
      </c>
      <c r="R533">
        <v>0.18990000000000001</v>
      </c>
      <c r="S533">
        <v>0.30380000000000001</v>
      </c>
      <c r="T533">
        <v>0.50629999999999997</v>
      </c>
      <c r="U533">
        <v>17.75</v>
      </c>
      <c r="V533">
        <v>11.03</v>
      </c>
      <c r="W533" s="67">
        <v>59735.17</v>
      </c>
      <c r="X533">
        <v>83.22</v>
      </c>
      <c r="Y533" s="67">
        <v>129355.63</v>
      </c>
      <c r="Z533">
        <v>0.92359999999999998</v>
      </c>
      <c r="AA533">
        <v>4.1500000000000002E-2</v>
      </c>
      <c r="AB533">
        <v>3.49E-2</v>
      </c>
      <c r="AC533">
        <v>7.6399999999999996E-2</v>
      </c>
      <c r="AD533">
        <v>129.36000000000001</v>
      </c>
      <c r="AE533" s="67">
        <v>2895.35</v>
      </c>
      <c r="AF533">
        <v>338.96</v>
      </c>
      <c r="AG533" s="67">
        <v>108357.07</v>
      </c>
      <c r="AH533">
        <v>189</v>
      </c>
      <c r="AI533" s="67">
        <v>36771</v>
      </c>
      <c r="AJ533" s="67">
        <v>51304.480000000003</v>
      </c>
      <c r="AK533">
        <v>27.6</v>
      </c>
      <c r="AL533">
        <v>22</v>
      </c>
      <c r="AM533">
        <v>26.52</v>
      </c>
      <c r="AN533">
        <v>5</v>
      </c>
      <c r="AO533" s="67">
        <v>1877.87</v>
      </c>
      <c r="AP533">
        <v>1.3631</v>
      </c>
      <c r="AQ533" s="67">
        <v>1508.81</v>
      </c>
      <c r="AR533" s="67">
        <v>2303.69</v>
      </c>
      <c r="AS533" s="67">
        <v>5430.74</v>
      </c>
      <c r="AT533">
        <v>332.7</v>
      </c>
      <c r="AU533">
        <v>155</v>
      </c>
      <c r="AV533" s="67">
        <v>9730.94</v>
      </c>
      <c r="AW533" s="67">
        <v>5325.43</v>
      </c>
      <c r="AX533">
        <v>0.49719999999999998</v>
      </c>
      <c r="AY533" s="67">
        <v>3757.05</v>
      </c>
      <c r="AZ533">
        <v>0.3508</v>
      </c>
      <c r="BA533" s="67">
        <v>1052.48</v>
      </c>
      <c r="BB533">
        <v>9.8299999999999998E-2</v>
      </c>
      <c r="BC533">
        <v>575.15</v>
      </c>
      <c r="BD533">
        <v>5.3699999999999998E-2</v>
      </c>
      <c r="BE533" s="67">
        <v>10710.12</v>
      </c>
      <c r="BF533" s="67">
        <v>4556.6499999999996</v>
      </c>
      <c r="BG533">
        <v>1.2588999999999999</v>
      </c>
      <c r="BH533">
        <v>0.50209999999999999</v>
      </c>
      <c r="BI533">
        <v>0.18260000000000001</v>
      </c>
      <c r="BJ533">
        <v>0.24779999999999999</v>
      </c>
      <c r="BK533">
        <v>5.5199999999999999E-2</v>
      </c>
      <c r="BL533">
        <v>1.2200000000000001E-2</v>
      </c>
    </row>
    <row r="534" spans="1:64" x14ac:dyDescent="0.25">
      <c r="A534" t="s">
        <v>549</v>
      </c>
      <c r="B534">
        <v>45922</v>
      </c>
      <c r="C534">
        <v>39</v>
      </c>
      <c r="D534">
        <v>21.02</v>
      </c>
      <c r="E534">
        <v>819.67</v>
      </c>
      <c r="F534">
        <v>849.28</v>
      </c>
      <c r="G534">
        <v>2.5000000000000001E-3</v>
      </c>
      <c r="H534">
        <v>0</v>
      </c>
      <c r="I534">
        <v>8.0999999999999996E-3</v>
      </c>
      <c r="J534">
        <v>0</v>
      </c>
      <c r="K534">
        <v>2.0000000000000001E-4</v>
      </c>
      <c r="L534">
        <v>0.97629999999999995</v>
      </c>
      <c r="M534">
        <v>1.2999999999999999E-2</v>
      </c>
      <c r="N534">
        <v>0.67759999999999998</v>
      </c>
      <c r="O534">
        <v>1.1999999999999999E-3</v>
      </c>
      <c r="P534">
        <v>0.2261</v>
      </c>
      <c r="Q534" s="67">
        <v>51845.45</v>
      </c>
      <c r="R534">
        <v>0.17910000000000001</v>
      </c>
      <c r="S534">
        <v>8.9599999999999999E-2</v>
      </c>
      <c r="T534">
        <v>0.73129999999999995</v>
      </c>
      <c r="U534">
        <v>15.89</v>
      </c>
      <c r="V534">
        <v>8.5</v>
      </c>
      <c r="W534" s="67">
        <v>53825.760000000002</v>
      </c>
      <c r="X534">
        <v>91.92</v>
      </c>
      <c r="Y534" s="67">
        <v>49803.19</v>
      </c>
      <c r="Z534">
        <v>0.85619999999999996</v>
      </c>
      <c r="AA534">
        <v>5.9499999999999997E-2</v>
      </c>
      <c r="AB534">
        <v>8.4400000000000003E-2</v>
      </c>
      <c r="AC534">
        <v>0.14380000000000001</v>
      </c>
      <c r="AD534">
        <v>49.8</v>
      </c>
      <c r="AE534" s="67">
        <v>1165.32</v>
      </c>
      <c r="AF534">
        <v>186.75</v>
      </c>
      <c r="AG534" s="67">
        <v>46025.15</v>
      </c>
      <c r="AH534">
        <v>5</v>
      </c>
      <c r="AI534" s="67">
        <v>26324</v>
      </c>
      <c r="AJ534" s="67">
        <v>35206.559999999998</v>
      </c>
      <c r="AK534">
        <v>30.7</v>
      </c>
      <c r="AL534">
        <v>22.69</v>
      </c>
      <c r="AM534">
        <v>23.25</v>
      </c>
      <c r="AN534">
        <v>3.9</v>
      </c>
      <c r="AO534">
        <v>0</v>
      </c>
      <c r="AP534">
        <v>0.71199999999999997</v>
      </c>
      <c r="AQ534" s="67">
        <v>1561.94</v>
      </c>
      <c r="AR534" s="67">
        <v>2431.58</v>
      </c>
      <c r="AS534" s="67">
        <v>6779.77</v>
      </c>
      <c r="AT534">
        <v>502.71</v>
      </c>
      <c r="AU534">
        <v>345.83</v>
      </c>
      <c r="AV534" s="67">
        <v>11621.85</v>
      </c>
      <c r="AW534" s="67">
        <v>7758.77</v>
      </c>
      <c r="AX534">
        <v>0.69120000000000004</v>
      </c>
      <c r="AY534">
        <v>785.01</v>
      </c>
      <c r="AZ534">
        <v>6.9900000000000004E-2</v>
      </c>
      <c r="BA534">
        <v>904.6</v>
      </c>
      <c r="BB534">
        <v>8.0600000000000005E-2</v>
      </c>
      <c r="BC534" s="67">
        <v>1777.02</v>
      </c>
      <c r="BD534">
        <v>0.1583</v>
      </c>
      <c r="BE534" s="67">
        <v>11225.39</v>
      </c>
      <c r="BF534" s="67">
        <v>9062.94</v>
      </c>
      <c r="BG534">
        <v>6.0141</v>
      </c>
      <c r="BH534">
        <v>0.55669999999999997</v>
      </c>
      <c r="BI534">
        <v>0.222</v>
      </c>
      <c r="BJ534">
        <v>0.14749999999999999</v>
      </c>
      <c r="BK534">
        <v>3.2800000000000003E-2</v>
      </c>
      <c r="BL534">
        <v>4.1000000000000002E-2</v>
      </c>
    </row>
    <row r="535" spans="1:64" x14ac:dyDescent="0.25">
      <c r="A535" t="s">
        <v>550</v>
      </c>
      <c r="B535">
        <v>50591</v>
      </c>
      <c r="C535">
        <v>97</v>
      </c>
      <c r="D535">
        <v>18.88</v>
      </c>
      <c r="E535" s="67">
        <v>1831.09</v>
      </c>
      <c r="F535" s="67">
        <v>1779.82</v>
      </c>
      <c r="G535">
        <v>5.5999999999999999E-3</v>
      </c>
      <c r="H535">
        <v>0</v>
      </c>
      <c r="I535">
        <v>2.2000000000000001E-3</v>
      </c>
      <c r="J535">
        <v>1.4E-3</v>
      </c>
      <c r="K535">
        <v>1.54E-2</v>
      </c>
      <c r="L535">
        <v>0.95960000000000001</v>
      </c>
      <c r="M535">
        <v>1.5800000000000002E-2</v>
      </c>
      <c r="N535">
        <v>0.3826</v>
      </c>
      <c r="O535">
        <v>1.18E-2</v>
      </c>
      <c r="P535">
        <v>0.11070000000000001</v>
      </c>
      <c r="Q535" s="67">
        <v>49169.58</v>
      </c>
      <c r="R535">
        <v>0.1799</v>
      </c>
      <c r="S535">
        <v>0.21579999999999999</v>
      </c>
      <c r="T535">
        <v>0.60429999999999995</v>
      </c>
      <c r="U535">
        <v>17.66</v>
      </c>
      <c r="V535">
        <v>13</v>
      </c>
      <c r="W535" s="67">
        <v>61574.85</v>
      </c>
      <c r="X535">
        <v>134.85</v>
      </c>
      <c r="Y535" s="67">
        <v>142075.79</v>
      </c>
      <c r="Z535">
        <v>0.79690000000000005</v>
      </c>
      <c r="AA535">
        <v>0.1268</v>
      </c>
      <c r="AB535">
        <v>7.6300000000000007E-2</v>
      </c>
      <c r="AC535">
        <v>0.2031</v>
      </c>
      <c r="AD535">
        <v>142.08000000000001</v>
      </c>
      <c r="AE535" s="67">
        <v>4244.51</v>
      </c>
      <c r="AF535">
        <v>478.17</v>
      </c>
      <c r="AG535" s="67">
        <v>141592.56</v>
      </c>
      <c r="AH535">
        <v>381</v>
      </c>
      <c r="AI535" s="67">
        <v>33167</v>
      </c>
      <c r="AJ535" s="67">
        <v>50094.44</v>
      </c>
      <c r="AK535">
        <v>50.5</v>
      </c>
      <c r="AL535">
        <v>27.58</v>
      </c>
      <c r="AM535">
        <v>31.87</v>
      </c>
      <c r="AN535">
        <v>4.4000000000000004</v>
      </c>
      <c r="AO535">
        <v>578.15</v>
      </c>
      <c r="AP535">
        <v>1.0838000000000001</v>
      </c>
      <c r="AQ535">
        <v>945.31</v>
      </c>
      <c r="AR535" s="67">
        <v>2006.43</v>
      </c>
      <c r="AS535" s="67">
        <v>6124.07</v>
      </c>
      <c r="AT535">
        <v>318.73</v>
      </c>
      <c r="AU535">
        <v>463.68</v>
      </c>
      <c r="AV535" s="67">
        <v>9858.2199999999993</v>
      </c>
      <c r="AW535" s="67">
        <v>4523.87</v>
      </c>
      <c r="AX535">
        <v>0.4536</v>
      </c>
      <c r="AY535" s="67">
        <v>3967.42</v>
      </c>
      <c r="AZ535">
        <v>0.39779999999999999</v>
      </c>
      <c r="BA535">
        <v>768.37</v>
      </c>
      <c r="BB535">
        <v>7.6999999999999999E-2</v>
      </c>
      <c r="BC535">
        <v>714.07</v>
      </c>
      <c r="BD535">
        <v>7.1599999999999997E-2</v>
      </c>
      <c r="BE535" s="67">
        <v>9973.73</v>
      </c>
      <c r="BF535" s="67">
        <v>3818.66</v>
      </c>
      <c r="BG535">
        <v>0.88170000000000004</v>
      </c>
      <c r="BH535">
        <v>0.55549999999999999</v>
      </c>
      <c r="BI535">
        <v>0.25919999999999999</v>
      </c>
      <c r="BJ535">
        <v>0.14230000000000001</v>
      </c>
      <c r="BK535">
        <v>2.9600000000000001E-2</v>
      </c>
      <c r="BL535">
        <v>1.34E-2</v>
      </c>
    </row>
    <row r="536" spans="1:64" x14ac:dyDescent="0.25">
      <c r="A536" t="s">
        <v>551</v>
      </c>
      <c r="B536">
        <v>48694</v>
      </c>
      <c r="C536">
        <v>31</v>
      </c>
      <c r="D536">
        <v>107.99</v>
      </c>
      <c r="E536" s="67">
        <v>3347.78</v>
      </c>
      <c r="F536" s="67">
        <v>2552.48</v>
      </c>
      <c r="G536">
        <v>8.9999999999999998E-4</v>
      </c>
      <c r="H536">
        <v>4.0000000000000002E-4</v>
      </c>
      <c r="I536">
        <v>0.89270000000000005</v>
      </c>
      <c r="J536">
        <v>0</v>
      </c>
      <c r="K536">
        <v>1.18E-2</v>
      </c>
      <c r="L536">
        <v>6.6799999999999998E-2</v>
      </c>
      <c r="M536">
        <v>2.7400000000000001E-2</v>
      </c>
      <c r="N536">
        <v>0.99919999999999998</v>
      </c>
      <c r="O536">
        <v>1.2999999999999999E-3</v>
      </c>
      <c r="P536">
        <v>0.1638</v>
      </c>
      <c r="Q536" s="67">
        <v>55004.17</v>
      </c>
      <c r="R536">
        <v>0.2235</v>
      </c>
      <c r="S536">
        <v>0.15640000000000001</v>
      </c>
      <c r="T536">
        <v>0.62009999999999998</v>
      </c>
      <c r="U536">
        <v>18.989999999999998</v>
      </c>
      <c r="V536">
        <v>14</v>
      </c>
      <c r="W536" s="67">
        <v>97444</v>
      </c>
      <c r="X536">
        <v>235.55</v>
      </c>
      <c r="Y536" s="67">
        <v>69414.77</v>
      </c>
      <c r="Z536">
        <v>0.70299999999999996</v>
      </c>
      <c r="AA536">
        <v>0.25419999999999998</v>
      </c>
      <c r="AB536">
        <v>4.2900000000000001E-2</v>
      </c>
      <c r="AC536">
        <v>0.29699999999999999</v>
      </c>
      <c r="AD536">
        <v>69.41</v>
      </c>
      <c r="AE536" s="67">
        <v>2943.98</v>
      </c>
      <c r="AF536">
        <v>496.39</v>
      </c>
      <c r="AG536" s="67">
        <v>72445.45</v>
      </c>
      <c r="AH536">
        <v>48</v>
      </c>
      <c r="AI536" s="67">
        <v>23864</v>
      </c>
      <c r="AJ536" s="67">
        <v>34115.9</v>
      </c>
      <c r="AK536">
        <v>51.52</v>
      </c>
      <c r="AL536">
        <v>40.24</v>
      </c>
      <c r="AM536">
        <v>46.88</v>
      </c>
      <c r="AN536">
        <v>6.2</v>
      </c>
      <c r="AO536">
        <v>0</v>
      </c>
      <c r="AP536">
        <v>1.2397</v>
      </c>
      <c r="AQ536" s="67">
        <v>2718.14</v>
      </c>
      <c r="AR536" s="67">
        <v>2298.71</v>
      </c>
      <c r="AS536" s="67">
        <v>5998.21</v>
      </c>
      <c r="AT536">
        <v>546.79999999999995</v>
      </c>
      <c r="AU536">
        <v>290.58999999999997</v>
      </c>
      <c r="AV536" s="67">
        <v>11852.45</v>
      </c>
      <c r="AW536" s="67">
        <v>8091.34</v>
      </c>
      <c r="AX536">
        <v>0.59930000000000005</v>
      </c>
      <c r="AY536" s="67">
        <v>2655.88</v>
      </c>
      <c r="AZ536">
        <v>0.19670000000000001</v>
      </c>
      <c r="BA536" s="67">
        <v>1274.52</v>
      </c>
      <c r="BB536">
        <v>9.4399999999999998E-2</v>
      </c>
      <c r="BC536" s="67">
        <v>1478.69</v>
      </c>
      <c r="BD536">
        <v>0.1095</v>
      </c>
      <c r="BE536" s="67">
        <v>13500.44</v>
      </c>
      <c r="BF536" s="67">
        <v>4805.8599999999997</v>
      </c>
      <c r="BG536">
        <v>2.7860999999999998</v>
      </c>
      <c r="BH536">
        <v>0.43209999999999998</v>
      </c>
      <c r="BI536">
        <v>0.156</v>
      </c>
      <c r="BJ536">
        <v>0.311</v>
      </c>
      <c r="BK536">
        <v>3.5700000000000003E-2</v>
      </c>
      <c r="BL536">
        <v>6.5199999999999994E-2</v>
      </c>
    </row>
    <row r="537" spans="1:64" x14ac:dyDescent="0.25">
      <c r="A537" t="s">
        <v>552</v>
      </c>
      <c r="B537">
        <v>44925</v>
      </c>
      <c r="C537">
        <v>39</v>
      </c>
      <c r="D537">
        <v>117.34</v>
      </c>
      <c r="E537" s="67">
        <v>4576.2</v>
      </c>
      <c r="F537" s="67">
        <v>4358.5</v>
      </c>
      <c r="G537">
        <v>2.7400000000000001E-2</v>
      </c>
      <c r="H537">
        <v>1.4E-3</v>
      </c>
      <c r="I537">
        <v>4.2700000000000002E-2</v>
      </c>
      <c r="J537">
        <v>1.2999999999999999E-3</v>
      </c>
      <c r="K537">
        <v>2.3199999999999998E-2</v>
      </c>
      <c r="L537">
        <v>0.83630000000000004</v>
      </c>
      <c r="M537">
        <v>6.7599999999999993E-2</v>
      </c>
      <c r="N537">
        <v>0.37419999999999998</v>
      </c>
      <c r="O537">
        <v>1.6400000000000001E-2</v>
      </c>
      <c r="P537">
        <v>0.1115</v>
      </c>
      <c r="Q537" s="67">
        <v>55594.99</v>
      </c>
      <c r="R537">
        <v>0.19550000000000001</v>
      </c>
      <c r="S537">
        <v>0.25559999999999999</v>
      </c>
      <c r="T537">
        <v>0.54890000000000005</v>
      </c>
      <c r="U537">
        <v>19.82</v>
      </c>
      <c r="V537">
        <v>26</v>
      </c>
      <c r="W537" s="67">
        <v>92732.65</v>
      </c>
      <c r="X537">
        <v>168.28</v>
      </c>
      <c r="Y537" s="67">
        <v>138212.24</v>
      </c>
      <c r="Z537">
        <v>0.71750000000000003</v>
      </c>
      <c r="AA537">
        <v>0.25009999999999999</v>
      </c>
      <c r="AB537">
        <v>3.2399999999999998E-2</v>
      </c>
      <c r="AC537">
        <v>0.28249999999999997</v>
      </c>
      <c r="AD537">
        <v>138.21</v>
      </c>
      <c r="AE537" s="67">
        <v>4007.04</v>
      </c>
      <c r="AF537">
        <v>411.74</v>
      </c>
      <c r="AG537" s="67">
        <v>150239.64000000001</v>
      </c>
      <c r="AH537">
        <v>415</v>
      </c>
      <c r="AI537" s="67">
        <v>35020</v>
      </c>
      <c r="AJ537" s="67">
        <v>56185.01</v>
      </c>
      <c r="AK537">
        <v>54.1</v>
      </c>
      <c r="AL537">
        <v>25.38</v>
      </c>
      <c r="AM537">
        <v>36.11</v>
      </c>
      <c r="AN537">
        <v>4.5</v>
      </c>
      <c r="AO537" s="67">
        <v>2159.08</v>
      </c>
      <c r="AP537">
        <v>1.238</v>
      </c>
      <c r="AQ537" s="67">
        <v>1332.78</v>
      </c>
      <c r="AR537" s="67">
        <v>1675.98</v>
      </c>
      <c r="AS537" s="67">
        <v>6348.48</v>
      </c>
      <c r="AT537">
        <v>415.46</v>
      </c>
      <c r="AU537">
        <v>248.93</v>
      </c>
      <c r="AV537" s="67">
        <v>10021.620000000001</v>
      </c>
      <c r="AW537" s="67">
        <v>3490.84</v>
      </c>
      <c r="AX537">
        <v>0.3417</v>
      </c>
      <c r="AY537" s="67">
        <v>5295.92</v>
      </c>
      <c r="AZ537">
        <v>0.51839999999999997</v>
      </c>
      <c r="BA537">
        <v>697.05</v>
      </c>
      <c r="BB537">
        <v>6.8199999999999997E-2</v>
      </c>
      <c r="BC537">
        <v>732.01</v>
      </c>
      <c r="BD537">
        <v>7.17E-2</v>
      </c>
      <c r="BE537" s="67">
        <v>10215.83</v>
      </c>
      <c r="BF537" s="67">
        <v>1772.06</v>
      </c>
      <c r="BG537">
        <v>0.33810000000000001</v>
      </c>
      <c r="BH537">
        <v>0.55210000000000004</v>
      </c>
      <c r="BI537">
        <v>0.2475</v>
      </c>
      <c r="BJ537">
        <v>0.15740000000000001</v>
      </c>
      <c r="BK537">
        <v>2.9700000000000001E-2</v>
      </c>
      <c r="BL537">
        <v>1.3299999999999999E-2</v>
      </c>
    </row>
    <row r="538" spans="1:64" x14ac:dyDescent="0.25">
      <c r="A538" t="s">
        <v>553</v>
      </c>
      <c r="B538">
        <v>50302</v>
      </c>
      <c r="C538">
        <v>95</v>
      </c>
      <c r="D538">
        <v>16.73</v>
      </c>
      <c r="E538" s="67">
        <v>1589.59</v>
      </c>
      <c r="F538" s="67">
        <v>1537.28</v>
      </c>
      <c r="G538">
        <v>3.7000000000000002E-3</v>
      </c>
      <c r="H538">
        <v>6.9999999999999999E-4</v>
      </c>
      <c r="I538">
        <v>7.7999999999999996E-3</v>
      </c>
      <c r="J538">
        <v>5.9999999999999995E-4</v>
      </c>
      <c r="K538">
        <v>8.8999999999999999E-3</v>
      </c>
      <c r="L538">
        <v>0.95879999999999999</v>
      </c>
      <c r="M538">
        <v>1.95E-2</v>
      </c>
      <c r="N538">
        <v>0.28110000000000002</v>
      </c>
      <c r="O538">
        <v>1.6000000000000001E-3</v>
      </c>
      <c r="P538">
        <v>0.1087</v>
      </c>
      <c r="Q538" s="67">
        <v>47162.3</v>
      </c>
      <c r="R538">
        <v>0.23230000000000001</v>
      </c>
      <c r="S538">
        <v>0.1414</v>
      </c>
      <c r="T538">
        <v>0.62629999999999997</v>
      </c>
      <c r="U538">
        <v>17.46</v>
      </c>
      <c r="V538">
        <v>9.1999999999999993</v>
      </c>
      <c r="W538" s="67">
        <v>54760.43</v>
      </c>
      <c r="X538">
        <v>165.62</v>
      </c>
      <c r="Y538" s="67">
        <v>133209.76</v>
      </c>
      <c r="Z538">
        <v>0.82499999999999996</v>
      </c>
      <c r="AA538">
        <v>0.10929999999999999</v>
      </c>
      <c r="AB538">
        <v>6.5600000000000006E-2</v>
      </c>
      <c r="AC538">
        <v>0.17499999999999999</v>
      </c>
      <c r="AD538">
        <v>133.21</v>
      </c>
      <c r="AE538" s="67">
        <v>3990.51</v>
      </c>
      <c r="AF538">
        <v>490.32</v>
      </c>
      <c r="AG538" s="67">
        <v>137064.04999999999</v>
      </c>
      <c r="AH538">
        <v>356</v>
      </c>
      <c r="AI538" s="67">
        <v>36086</v>
      </c>
      <c r="AJ538" s="67">
        <v>55559.46</v>
      </c>
      <c r="AK538">
        <v>35.9</v>
      </c>
      <c r="AL538">
        <v>29.49</v>
      </c>
      <c r="AM538">
        <v>29.94</v>
      </c>
      <c r="AN538">
        <v>5</v>
      </c>
      <c r="AO538">
        <v>0</v>
      </c>
      <c r="AP538">
        <v>0.79010000000000002</v>
      </c>
      <c r="AQ538" s="67">
        <v>1138.68</v>
      </c>
      <c r="AR538" s="67">
        <v>1622.86</v>
      </c>
      <c r="AS538" s="67">
        <v>5190.78</v>
      </c>
      <c r="AT538">
        <v>231.35</v>
      </c>
      <c r="AU538">
        <v>171.17</v>
      </c>
      <c r="AV538" s="67">
        <v>8354.7999999999993</v>
      </c>
      <c r="AW538" s="67">
        <v>4393.95</v>
      </c>
      <c r="AX538">
        <v>0.49890000000000001</v>
      </c>
      <c r="AY538" s="67">
        <v>3178.14</v>
      </c>
      <c r="AZ538">
        <v>0.36080000000000001</v>
      </c>
      <c r="BA538">
        <v>673.38</v>
      </c>
      <c r="BB538">
        <v>7.6499999999999999E-2</v>
      </c>
      <c r="BC538">
        <v>562.12</v>
      </c>
      <c r="BD538">
        <v>6.3799999999999996E-2</v>
      </c>
      <c r="BE538" s="67">
        <v>8807.59</v>
      </c>
      <c r="BF538" s="67">
        <v>3148.5</v>
      </c>
      <c r="BG538">
        <v>0.65710000000000002</v>
      </c>
      <c r="BH538">
        <v>0.52180000000000004</v>
      </c>
      <c r="BI538">
        <v>0.2326</v>
      </c>
      <c r="BJ538">
        <v>0.15290000000000001</v>
      </c>
      <c r="BK538">
        <v>4.7800000000000002E-2</v>
      </c>
      <c r="BL538">
        <v>4.48E-2</v>
      </c>
    </row>
    <row r="539" spans="1:64" x14ac:dyDescent="0.25">
      <c r="A539" t="s">
        <v>554</v>
      </c>
      <c r="B539">
        <v>49957</v>
      </c>
      <c r="C539">
        <v>45</v>
      </c>
      <c r="D539">
        <v>29.12</v>
      </c>
      <c r="E539" s="67">
        <v>1310.3800000000001</v>
      </c>
      <c r="F539" s="67">
        <v>1382.52</v>
      </c>
      <c r="G539">
        <v>1.8E-3</v>
      </c>
      <c r="H539">
        <v>0</v>
      </c>
      <c r="I539">
        <v>5.5999999999999999E-3</v>
      </c>
      <c r="J539">
        <v>0</v>
      </c>
      <c r="K539">
        <v>4.8999999999999998E-3</v>
      </c>
      <c r="L539">
        <v>0.97040000000000004</v>
      </c>
      <c r="M539">
        <v>1.7299999999999999E-2</v>
      </c>
      <c r="N539">
        <v>0.26829999999999998</v>
      </c>
      <c r="O539">
        <v>1.4E-3</v>
      </c>
      <c r="P539">
        <v>0.1368</v>
      </c>
      <c r="Q539" s="67">
        <v>50500.83</v>
      </c>
      <c r="R539">
        <v>0.16159999999999999</v>
      </c>
      <c r="S539">
        <v>0.16159999999999999</v>
      </c>
      <c r="T539">
        <v>0.67679999999999996</v>
      </c>
      <c r="U539">
        <v>22.24</v>
      </c>
      <c r="V539">
        <v>9.5399999999999991</v>
      </c>
      <c r="W539" s="67">
        <v>77088.77</v>
      </c>
      <c r="X539">
        <v>130.68</v>
      </c>
      <c r="Y539" s="67">
        <v>131657.10999999999</v>
      </c>
      <c r="Z539">
        <v>0.86160000000000003</v>
      </c>
      <c r="AA539">
        <v>7.3200000000000001E-2</v>
      </c>
      <c r="AB539">
        <v>6.5299999999999997E-2</v>
      </c>
      <c r="AC539">
        <v>0.1384</v>
      </c>
      <c r="AD539">
        <v>131.66</v>
      </c>
      <c r="AE539" s="67">
        <v>4452.18</v>
      </c>
      <c r="AF539">
        <v>604.11</v>
      </c>
      <c r="AG539" s="67">
        <v>143363.07</v>
      </c>
      <c r="AH539">
        <v>388</v>
      </c>
      <c r="AI539" s="67">
        <v>35889</v>
      </c>
      <c r="AJ539" s="67">
        <v>54264.57</v>
      </c>
      <c r="AK539">
        <v>63.1</v>
      </c>
      <c r="AL539">
        <v>30.84</v>
      </c>
      <c r="AM539">
        <v>42.68</v>
      </c>
      <c r="AN539">
        <v>5.6</v>
      </c>
      <c r="AO539">
        <v>0</v>
      </c>
      <c r="AP539">
        <v>0.78869999999999996</v>
      </c>
      <c r="AQ539" s="67">
        <v>1155.27</v>
      </c>
      <c r="AR539" s="67">
        <v>1880.14</v>
      </c>
      <c r="AS539" s="67">
        <v>5270.62</v>
      </c>
      <c r="AT539">
        <v>490.67</v>
      </c>
      <c r="AU539">
        <v>317.45999999999998</v>
      </c>
      <c r="AV539" s="67">
        <v>9114.16</v>
      </c>
      <c r="AW539" s="67">
        <v>4611.2700000000004</v>
      </c>
      <c r="AX539">
        <v>0.4667</v>
      </c>
      <c r="AY539" s="67">
        <v>3419.79</v>
      </c>
      <c r="AZ539">
        <v>0.34610000000000002</v>
      </c>
      <c r="BA539" s="67">
        <v>1233.73</v>
      </c>
      <c r="BB539">
        <v>0.1249</v>
      </c>
      <c r="BC539">
        <v>615.74</v>
      </c>
      <c r="BD539">
        <v>6.2300000000000001E-2</v>
      </c>
      <c r="BE539" s="67">
        <v>9880.52</v>
      </c>
      <c r="BF539" s="67">
        <v>4670.3</v>
      </c>
      <c r="BG539">
        <v>0.85850000000000004</v>
      </c>
      <c r="BH539">
        <v>0.56340000000000001</v>
      </c>
      <c r="BI539">
        <v>0.22689999999999999</v>
      </c>
      <c r="BJ539">
        <v>0.16189999999999999</v>
      </c>
      <c r="BK539">
        <v>3.5200000000000002E-2</v>
      </c>
      <c r="BL539">
        <v>1.26E-2</v>
      </c>
    </row>
    <row r="540" spans="1:64" x14ac:dyDescent="0.25">
      <c r="A540" t="s">
        <v>555</v>
      </c>
      <c r="B540">
        <v>49296</v>
      </c>
      <c r="C540">
        <v>60</v>
      </c>
      <c r="D540">
        <v>14.53</v>
      </c>
      <c r="E540">
        <v>871.62</v>
      </c>
      <c r="F540">
        <v>866.89</v>
      </c>
      <c r="G540">
        <v>4.0000000000000002E-4</v>
      </c>
      <c r="H540">
        <v>0</v>
      </c>
      <c r="I540">
        <v>1.1999999999999999E-3</v>
      </c>
      <c r="J540">
        <v>0</v>
      </c>
      <c r="K540">
        <v>2.2000000000000001E-3</v>
      </c>
      <c r="L540">
        <v>0.97909999999999997</v>
      </c>
      <c r="M540">
        <v>1.7000000000000001E-2</v>
      </c>
      <c r="N540">
        <v>0.40479999999999999</v>
      </c>
      <c r="O540">
        <v>3.5000000000000001E-3</v>
      </c>
      <c r="P540">
        <v>0.12</v>
      </c>
      <c r="Q540" s="67">
        <v>45330.42</v>
      </c>
      <c r="R540">
        <v>0.1268</v>
      </c>
      <c r="S540">
        <v>0.2535</v>
      </c>
      <c r="T540">
        <v>0.61970000000000003</v>
      </c>
      <c r="U540">
        <v>18.12</v>
      </c>
      <c r="V540">
        <v>5</v>
      </c>
      <c r="W540" s="67">
        <v>76391</v>
      </c>
      <c r="X540">
        <v>168.23</v>
      </c>
      <c r="Y540" s="67">
        <v>124254.79</v>
      </c>
      <c r="Z540">
        <v>0.87170000000000003</v>
      </c>
      <c r="AA540">
        <v>5.2900000000000003E-2</v>
      </c>
      <c r="AB540">
        <v>7.5300000000000006E-2</v>
      </c>
      <c r="AC540">
        <v>0.1283</v>
      </c>
      <c r="AD540">
        <v>124.25</v>
      </c>
      <c r="AE540" s="67">
        <v>3331.23</v>
      </c>
      <c r="AF540">
        <v>462.23</v>
      </c>
      <c r="AG540" s="67">
        <v>124248.24</v>
      </c>
      <c r="AH540">
        <v>296</v>
      </c>
      <c r="AI540" s="67">
        <v>32526</v>
      </c>
      <c r="AJ540" s="67">
        <v>47635.95</v>
      </c>
      <c r="AK540">
        <v>39.979999999999997</v>
      </c>
      <c r="AL540">
        <v>25.46</v>
      </c>
      <c r="AM540">
        <v>30.35</v>
      </c>
      <c r="AN540">
        <v>4.4000000000000004</v>
      </c>
      <c r="AO540">
        <v>988.34</v>
      </c>
      <c r="AP540">
        <v>1.3043</v>
      </c>
      <c r="AQ540" s="67">
        <v>1421.08</v>
      </c>
      <c r="AR540" s="67">
        <v>2059.02</v>
      </c>
      <c r="AS540" s="67">
        <v>5567.68</v>
      </c>
      <c r="AT540">
        <v>201.8</v>
      </c>
      <c r="AU540">
        <v>263.45999999999998</v>
      </c>
      <c r="AV540" s="67">
        <v>9513.06</v>
      </c>
      <c r="AW540" s="67">
        <v>4712.49</v>
      </c>
      <c r="AX540">
        <v>0.48159999999999997</v>
      </c>
      <c r="AY540" s="67">
        <v>3451.09</v>
      </c>
      <c r="AZ540">
        <v>0.35270000000000001</v>
      </c>
      <c r="BA540">
        <v>940.66</v>
      </c>
      <c r="BB540">
        <v>9.6100000000000005E-2</v>
      </c>
      <c r="BC540">
        <v>679.91</v>
      </c>
      <c r="BD540">
        <v>6.9500000000000006E-2</v>
      </c>
      <c r="BE540" s="67">
        <v>9784.15</v>
      </c>
      <c r="BF540" s="67">
        <v>4303.58</v>
      </c>
      <c r="BG540">
        <v>1.1964999999999999</v>
      </c>
      <c r="BH540">
        <v>0.5252</v>
      </c>
      <c r="BI540">
        <v>0.25380000000000003</v>
      </c>
      <c r="BJ540">
        <v>0.16800000000000001</v>
      </c>
      <c r="BK540">
        <v>3.1199999999999999E-2</v>
      </c>
      <c r="BL540">
        <v>2.18E-2</v>
      </c>
    </row>
    <row r="541" spans="1:64" x14ac:dyDescent="0.25">
      <c r="A541" t="s">
        <v>556</v>
      </c>
      <c r="B541">
        <v>50070</v>
      </c>
      <c r="C541">
        <v>23</v>
      </c>
      <c r="D541">
        <v>183.98</v>
      </c>
      <c r="E541" s="67">
        <v>4231.58</v>
      </c>
      <c r="F541" s="67">
        <v>4070.69</v>
      </c>
      <c r="G541">
        <v>7.3800000000000004E-2</v>
      </c>
      <c r="H541">
        <v>1E-3</v>
      </c>
      <c r="I541">
        <v>0.23499999999999999</v>
      </c>
      <c r="J541">
        <v>1.8E-3</v>
      </c>
      <c r="K541">
        <v>2.4799999999999999E-2</v>
      </c>
      <c r="L541">
        <v>0.61799999999999999</v>
      </c>
      <c r="M541">
        <v>4.5499999999999999E-2</v>
      </c>
      <c r="N541">
        <v>0.1757</v>
      </c>
      <c r="O541">
        <v>2.6700000000000002E-2</v>
      </c>
      <c r="P541">
        <v>9.6799999999999997E-2</v>
      </c>
      <c r="Q541" s="67">
        <v>70584.56</v>
      </c>
      <c r="R541">
        <v>0.70669999999999999</v>
      </c>
      <c r="S541">
        <v>0.15110000000000001</v>
      </c>
      <c r="T541">
        <v>0.14219999999999999</v>
      </c>
      <c r="U541">
        <v>21.4</v>
      </c>
      <c r="V541">
        <v>24.44</v>
      </c>
      <c r="W541" s="67">
        <v>86810.86</v>
      </c>
      <c r="X541">
        <v>171.58</v>
      </c>
      <c r="Y541" s="67">
        <v>185732.12</v>
      </c>
      <c r="Z541">
        <v>0.71430000000000005</v>
      </c>
      <c r="AA541">
        <v>0.26390000000000002</v>
      </c>
      <c r="AB541">
        <v>2.1700000000000001E-2</v>
      </c>
      <c r="AC541">
        <v>0.28570000000000001</v>
      </c>
      <c r="AD541">
        <v>185.73</v>
      </c>
      <c r="AE541" s="67">
        <v>7484.61</v>
      </c>
      <c r="AF541">
        <v>769.02</v>
      </c>
      <c r="AG541" s="67">
        <v>208051.92</v>
      </c>
      <c r="AH541">
        <v>531</v>
      </c>
      <c r="AI541" s="67">
        <v>46418</v>
      </c>
      <c r="AJ541" s="67">
        <v>69663.63</v>
      </c>
      <c r="AK541">
        <v>62.86</v>
      </c>
      <c r="AL541">
        <v>37.93</v>
      </c>
      <c r="AM541">
        <v>44.85</v>
      </c>
      <c r="AN541">
        <v>4.97</v>
      </c>
      <c r="AO541">
        <v>0</v>
      </c>
      <c r="AP541">
        <v>0.78449999999999998</v>
      </c>
      <c r="AQ541" s="67">
        <v>1539.24</v>
      </c>
      <c r="AR541" s="67">
        <v>1941.23</v>
      </c>
      <c r="AS541" s="67">
        <v>6147.09</v>
      </c>
      <c r="AT541">
        <v>612.09</v>
      </c>
      <c r="AU541">
        <v>166.72</v>
      </c>
      <c r="AV541" s="67">
        <v>10406.370000000001</v>
      </c>
      <c r="AW541" s="67">
        <v>3101.72</v>
      </c>
      <c r="AX541">
        <v>0.30959999999999999</v>
      </c>
      <c r="AY541" s="67">
        <v>6152.62</v>
      </c>
      <c r="AZ541">
        <v>0.61409999999999998</v>
      </c>
      <c r="BA541">
        <v>462.97</v>
      </c>
      <c r="BB541">
        <v>4.6199999999999998E-2</v>
      </c>
      <c r="BC541">
        <v>301.43</v>
      </c>
      <c r="BD541">
        <v>3.0099999999999998E-2</v>
      </c>
      <c r="BE541" s="67">
        <v>10018.74</v>
      </c>
      <c r="BF541">
        <v>886.12</v>
      </c>
      <c r="BG541">
        <v>0.13700000000000001</v>
      </c>
      <c r="BH541">
        <v>0.60119999999999996</v>
      </c>
      <c r="BI541">
        <v>0.23599999999999999</v>
      </c>
      <c r="BJ541">
        <v>0.1069</v>
      </c>
      <c r="BK541">
        <v>3.32E-2</v>
      </c>
      <c r="BL541">
        <v>2.2700000000000001E-2</v>
      </c>
    </row>
    <row r="542" spans="1:64" x14ac:dyDescent="0.25">
      <c r="A542" t="s">
        <v>557</v>
      </c>
      <c r="B542">
        <v>46011</v>
      </c>
      <c r="C542">
        <v>148</v>
      </c>
      <c r="D542">
        <v>9.42</v>
      </c>
      <c r="E542" s="67">
        <v>1393.44</v>
      </c>
      <c r="F542" s="67">
        <v>1518.31</v>
      </c>
      <c r="G542">
        <v>2E-3</v>
      </c>
      <c r="H542">
        <v>0</v>
      </c>
      <c r="I542">
        <v>3.0999999999999999E-3</v>
      </c>
      <c r="J542">
        <v>0</v>
      </c>
      <c r="K542">
        <v>2.3999999999999998E-3</v>
      </c>
      <c r="L542">
        <v>0.9839</v>
      </c>
      <c r="M542">
        <v>8.6E-3</v>
      </c>
      <c r="N542">
        <v>0.40679999999999999</v>
      </c>
      <c r="O542">
        <v>0</v>
      </c>
      <c r="P542">
        <v>0.14419999999999999</v>
      </c>
      <c r="Q542" s="67">
        <v>47414.69</v>
      </c>
      <c r="R542">
        <v>0.1376</v>
      </c>
      <c r="S542">
        <v>0.14680000000000001</v>
      </c>
      <c r="T542">
        <v>0.71560000000000001</v>
      </c>
      <c r="U542">
        <v>14.91</v>
      </c>
      <c r="V542">
        <v>19.329999999999998</v>
      </c>
      <c r="W542" s="67">
        <v>52821.68</v>
      </c>
      <c r="X542">
        <v>70.349999999999994</v>
      </c>
      <c r="Y542" s="67">
        <v>117291.39</v>
      </c>
      <c r="Z542">
        <v>0.78369999999999995</v>
      </c>
      <c r="AA542">
        <v>0.15970000000000001</v>
      </c>
      <c r="AB542">
        <v>5.6500000000000002E-2</v>
      </c>
      <c r="AC542">
        <v>0.21629999999999999</v>
      </c>
      <c r="AD542">
        <v>117.29</v>
      </c>
      <c r="AE542" s="67">
        <v>2663.59</v>
      </c>
      <c r="AF542">
        <v>332.47</v>
      </c>
      <c r="AG542" s="67">
        <v>100889.04</v>
      </c>
      <c r="AH542">
        <v>152</v>
      </c>
      <c r="AI542" s="67">
        <v>33073</v>
      </c>
      <c r="AJ542" s="67">
        <v>54385.22</v>
      </c>
      <c r="AK542">
        <v>29.95</v>
      </c>
      <c r="AL542">
        <v>22.24</v>
      </c>
      <c r="AM542">
        <v>22.43</v>
      </c>
      <c r="AN542">
        <v>4.6500000000000004</v>
      </c>
      <c r="AO542">
        <v>0</v>
      </c>
      <c r="AP542">
        <v>0.57289999999999996</v>
      </c>
      <c r="AQ542" s="67">
        <v>1039.6400000000001</v>
      </c>
      <c r="AR542" s="67">
        <v>1547.05</v>
      </c>
      <c r="AS542" s="67">
        <v>5461.75</v>
      </c>
      <c r="AT542">
        <v>358.58</v>
      </c>
      <c r="AU542">
        <v>227.14</v>
      </c>
      <c r="AV542" s="67">
        <v>8634.19</v>
      </c>
      <c r="AW542" s="67">
        <v>5080.1099999999997</v>
      </c>
      <c r="AX542">
        <v>0.57299999999999995</v>
      </c>
      <c r="AY542" s="67">
        <v>1894.93</v>
      </c>
      <c r="AZ542">
        <v>0.2137</v>
      </c>
      <c r="BA542" s="67">
        <v>1137.56</v>
      </c>
      <c r="BB542">
        <v>0.1283</v>
      </c>
      <c r="BC542">
        <v>753.8</v>
      </c>
      <c r="BD542">
        <v>8.5000000000000006E-2</v>
      </c>
      <c r="BE542" s="67">
        <v>8866.39</v>
      </c>
      <c r="BF542" s="67">
        <v>5954.91</v>
      </c>
      <c r="BG542">
        <v>1.2739</v>
      </c>
      <c r="BH542">
        <v>0.56540000000000001</v>
      </c>
      <c r="BI542">
        <v>0.26119999999999999</v>
      </c>
      <c r="BJ542">
        <v>0.12509999999999999</v>
      </c>
      <c r="BK542">
        <v>3.3399999999999999E-2</v>
      </c>
      <c r="BL542">
        <v>1.4999999999999999E-2</v>
      </c>
    </row>
    <row r="543" spans="1:64" x14ac:dyDescent="0.25">
      <c r="A543" t="s">
        <v>558</v>
      </c>
      <c r="B543">
        <v>49536</v>
      </c>
      <c r="C543">
        <v>63</v>
      </c>
      <c r="D543">
        <v>29.42</v>
      </c>
      <c r="E543" s="67">
        <v>1853.69</v>
      </c>
      <c r="F543" s="67">
        <v>2088.89</v>
      </c>
      <c r="G543">
        <v>6.6E-3</v>
      </c>
      <c r="H543">
        <v>0</v>
      </c>
      <c r="I543">
        <v>2.3900000000000001E-2</v>
      </c>
      <c r="J543">
        <v>2.3E-3</v>
      </c>
      <c r="K543">
        <v>2.1899999999999999E-2</v>
      </c>
      <c r="L543">
        <v>0.88419999999999999</v>
      </c>
      <c r="M543">
        <v>6.1100000000000002E-2</v>
      </c>
      <c r="N543">
        <v>0.3836</v>
      </c>
      <c r="O543">
        <v>2.3E-3</v>
      </c>
      <c r="P543">
        <v>0.1182</v>
      </c>
      <c r="Q543" s="67">
        <v>48937.45</v>
      </c>
      <c r="R543">
        <v>0.55410000000000004</v>
      </c>
      <c r="S543">
        <v>0.15540000000000001</v>
      </c>
      <c r="T543">
        <v>0.29049999999999998</v>
      </c>
      <c r="U543">
        <v>22.51</v>
      </c>
      <c r="V543">
        <v>10.14</v>
      </c>
      <c r="W543" s="67">
        <v>73501.72</v>
      </c>
      <c r="X543">
        <v>175.97</v>
      </c>
      <c r="Y543" s="67">
        <v>101546.78</v>
      </c>
      <c r="Z543">
        <v>0.85289999999999999</v>
      </c>
      <c r="AA543">
        <v>0.10979999999999999</v>
      </c>
      <c r="AB543">
        <v>3.73E-2</v>
      </c>
      <c r="AC543">
        <v>0.14710000000000001</v>
      </c>
      <c r="AD543">
        <v>101.55</v>
      </c>
      <c r="AE543" s="67">
        <v>2350.89</v>
      </c>
      <c r="AF543">
        <v>294.66000000000003</v>
      </c>
      <c r="AG543" s="67">
        <v>83010.259999999995</v>
      </c>
      <c r="AH543">
        <v>79</v>
      </c>
      <c r="AI543" s="67">
        <v>32484</v>
      </c>
      <c r="AJ543" s="67">
        <v>51812</v>
      </c>
      <c r="AK543">
        <v>36</v>
      </c>
      <c r="AL543">
        <v>22.58</v>
      </c>
      <c r="AM543">
        <v>23.19</v>
      </c>
      <c r="AN543">
        <v>4.5</v>
      </c>
      <c r="AO543">
        <v>667.99</v>
      </c>
      <c r="AP543">
        <v>0.94379999999999997</v>
      </c>
      <c r="AQ543" s="67">
        <v>1007.87</v>
      </c>
      <c r="AR543" s="67">
        <v>1744.88</v>
      </c>
      <c r="AS543" s="67">
        <v>6011.38</v>
      </c>
      <c r="AT543">
        <v>256.74</v>
      </c>
      <c r="AU543">
        <v>218.95</v>
      </c>
      <c r="AV543" s="67">
        <v>9239.84</v>
      </c>
      <c r="AW543" s="67">
        <v>4778.01</v>
      </c>
      <c r="AX543">
        <v>0.48959999999999998</v>
      </c>
      <c r="AY543" s="67">
        <v>2131.81</v>
      </c>
      <c r="AZ543">
        <v>0.21840000000000001</v>
      </c>
      <c r="BA543" s="67">
        <v>1920.78</v>
      </c>
      <c r="BB543">
        <v>0.1968</v>
      </c>
      <c r="BC543">
        <v>928.97</v>
      </c>
      <c r="BD543">
        <v>9.5200000000000007E-2</v>
      </c>
      <c r="BE543" s="67">
        <v>9759.57</v>
      </c>
      <c r="BF543" s="67">
        <v>6006.83</v>
      </c>
      <c r="BG543">
        <v>1.5931</v>
      </c>
      <c r="BH543">
        <v>0.53580000000000005</v>
      </c>
      <c r="BI543">
        <v>0.24229999999999999</v>
      </c>
      <c r="BJ543">
        <v>0.16850000000000001</v>
      </c>
      <c r="BK543">
        <v>3.6200000000000003E-2</v>
      </c>
      <c r="BL543">
        <v>1.72E-2</v>
      </c>
    </row>
    <row r="544" spans="1:64" x14ac:dyDescent="0.25">
      <c r="A544" t="s">
        <v>559</v>
      </c>
      <c r="B544">
        <v>46458</v>
      </c>
      <c r="C544">
        <v>81</v>
      </c>
      <c r="D544">
        <v>15.07</v>
      </c>
      <c r="E544" s="67">
        <v>1220.3399999999999</v>
      </c>
      <c r="F544" s="67">
        <v>1270.96</v>
      </c>
      <c r="G544">
        <v>2.3999999999999998E-3</v>
      </c>
      <c r="H544">
        <v>0</v>
      </c>
      <c r="I544">
        <v>5.8999999999999999E-3</v>
      </c>
      <c r="J544">
        <v>0</v>
      </c>
      <c r="K544">
        <v>3.7000000000000002E-3</v>
      </c>
      <c r="L544">
        <v>0.97370000000000001</v>
      </c>
      <c r="M544">
        <v>1.43E-2</v>
      </c>
      <c r="N544">
        <v>0.4839</v>
      </c>
      <c r="O544">
        <v>0</v>
      </c>
      <c r="P544">
        <v>0.15110000000000001</v>
      </c>
      <c r="Q544" s="67">
        <v>47009.79</v>
      </c>
      <c r="R544">
        <v>0.33660000000000001</v>
      </c>
      <c r="S544">
        <v>0.1089</v>
      </c>
      <c r="T544">
        <v>0.55449999999999999</v>
      </c>
      <c r="U544">
        <v>18.66</v>
      </c>
      <c r="V544">
        <v>12.3</v>
      </c>
      <c r="W544" s="67">
        <v>67282.09</v>
      </c>
      <c r="X544">
        <v>96.97</v>
      </c>
      <c r="Y544" s="67">
        <v>113539.3</v>
      </c>
      <c r="Z544">
        <v>0.86870000000000003</v>
      </c>
      <c r="AA544">
        <v>5.4800000000000001E-2</v>
      </c>
      <c r="AB544">
        <v>7.6499999999999999E-2</v>
      </c>
      <c r="AC544">
        <v>0.1313</v>
      </c>
      <c r="AD544">
        <v>113.54</v>
      </c>
      <c r="AE544" s="67">
        <v>2564.4299999999998</v>
      </c>
      <c r="AF544">
        <v>338.66</v>
      </c>
      <c r="AG544" s="67">
        <v>105434.26</v>
      </c>
      <c r="AH544">
        <v>178</v>
      </c>
      <c r="AI544" s="67">
        <v>33308</v>
      </c>
      <c r="AJ544" s="67">
        <v>55891.26</v>
      </c>
      <c r="AK544">
        <v>29.4</v>
      </c>
      <c r="AL544">
        <v>22</v>
      </c>
      <c r="AM544">
        <v>22.29</v>
      </c>
      <c r="AN544">
        <v>3.3</v>
      </c>
      <c r="AO544">
        <v>725.48</v>
      </c>
      <c r="AP544">
        <v>0.85640000000000005</v>
      </c>
      <c r="AQ544" s="67">
        <v>1299.6199999999999</v>
      </c>
      <c r="AR544" s="67">
        <v>1853.86</v>
      </c>
      <c r="AS544" s="67">
        <v>5332.7</v>
      </c>
      <c r="AT544">
        <v>398.69</v>
      </c>
      <c r="AU544">
        <v>346.65</v>
      </c>
      <c r="AV544" s="67">
        <v>9231.5400000000009</v>
      </c>
      <c r="AW544" s="67">
        <v>5114.78</v>
      </c>
      <c r="AX544">
        <v>0.56979999999999997</v>
      </c>
      <c r="AY544" s="67">
        <v>2312.89</v>
      </c>
      <c r="AZ544">
        <v>0.25769999999999998</v>
      </c>
      <c r="BA544">
        <v>926.81</v>
      </c>
      <c r="BB544">
        <v>0.1032</v>
      </c>
      <c r="BC544">
        <v>622.22</v>
      </c>
      <c r="BD544">
        <v>6.93E-2</v>
      </c>
      <c r="BE544" s="67">
        <v>8976.69</v>
      </c>
      <c r="BF544" s="67">
        <v>5667.36</v>
      </c>
      <c r="BG544">
        <v>1.1995</v>
      </c>
      <c r="BH544">
        <v>0.53269999999999995</v>
      </c>
      <c r="BI544">
        <v>0.24030000000000001</v>
      </c>
      <c r="BJ544">
        <v>0.16520000000000001</v>
      </c>
      <c r="BK544">
        <v>4.2900000000000001E-2</v>
      </c>
      <c r="BL544">
        <v>1.9E-2</v>
      </c>
    </row>
    <row r="545" spans="1:64" x14ac:dyDescent="0.25">
      <c r="A545" t="s">
        <v>560</v>
      </c>
      <c r="B545">
        <v>44933</v>
      </c>
      <c r="C545">
        <v>10</v>
      </c>
      <c r="D545">
        <v>564.84</v>
      </c>
      <c r="E545" s="67">
        <v>5648.36</v>
      </c>
      <c r="F545" s="67">
        <v>5560.45</v>
      </c>
      <c r="G545">
        <v>6.2E-2</v>
      </c>
      <c r="H545">
        <v>2.9999999999999997E-4</v>
      </c>
      <c r="I545">
        <v>8.8000000000000005E-3</v>
      </c>
      <c r="J545">
        <v>8.9999999999999998E-4</v>
      </c>
      <c r="K545">
        <v>1.3599999999999999E-2</v>
      </c>
      <c r="L545">
        <v>0.87909999999999999</v>
      </c>
      <c r="M545">
        <v>3.5299999999999998E-2</v>
      </c>
      <c r="N545">
        <v>1.37E-2</v>
      </c>
      <c r="O545">
        <v>1.5100000000000001E-2</v>
      </c>
      <c r="P545">
        <v>0.1235</v>
      </c>
      <c r="Q545" s="67">
        <v>79523.820000000007</v>
      </c>
      <c r="R545">
        <v>0.1502</v>
      </c>
      <c r="S545">
        <v>0.1749</v>
      </c>
      <c r="T545">
        <v>0.67490000000000006</v>
      </c>
      <c r="U545">
        <v>14.59</v>
      </c>
      <c r="V545">
        <v>26</v>
      </c>
      <c r="W545" s="67">
        <v>101164.04</v>
      </c>
      <c r="X545">
        <v>217.24</v>
      </c>
      <c r="Y545" s="67">
        <v>278783.23</v>
      </c>
      <c r="Z545">
        <v>0.90410000000000001</v>
      </c>
      <c r="AA545">
        <v>8.0399999999999999E-2</v>
      </c>
      <c r="AB545">
        <v>1.55E-2</v>
      </c>
      <c r="AC545">
        <v>9.5899999999999999E-2</v>
      </c>
      <c r="AD545">
        <v>278.77999999999997</v>
      </c>
      <c r="AE545" s="67">
        <v>13764.55</v>
      </c>
      <c r="AF545" s="67">
        <v>1695.23</v>
      </c>
      <c r="AG545" s="67">
        <v>303195.40000000002</v>
      </c>
      <c r="AH545">
        <v>595</v>
      </c>
      <c r="AI545" s="67">
        <v>64930</v>
      </c>
      <c r="AJ545" s="67">
        <v>139899.70000000001</v>
      </c>
      <c r="AK545">
        <v>102.11</v>
      </c>
      <c r="AL545">
        <v>47.97</v>
      </c>
      <c r="AM545">
        <v>55.06</v>
      </c>
      <c r="AN545">
        <v>5.65</v>
      </c>
      <c r="AO545">
        <v>0</v>
      </c>
      <c r="AP545">
        <v>0.57769999999999999</v>
      </c>
      <c r="AQ545" s="67">
        <v>1594.59</v>
      </c>
      <c r="AR545" s="67">
        <v>1765.3</v>
      </c>
      <c r="AS545" s="67">
        <v>9223.07</v>
      </c>
      <c r="AT545">
        <v>999.84</v>
      </c>
      <c r="AU545">
        <v>830.72</v>
      </c>
      <c r="AV545" s="67">
        <v>14413.52</v>
      </c>
      <c r="AW545" s="67">
        <v>2075.9</v>
      </c>
      <c r="AX545">
        <v>0.1542</v>
      </c>
      <c r="AY545" s="67">
        <v>10260.61</v>
      </c>
      <c r="AZ545">
        <v>0.76229999999999998</v>
      </c>
      <c r="BA545">
        <v>867.15</v>
      </c>
      <c r="BB545">
        <v>6.4399999999999999E-2</v>
      </c>
      <c r="BC545">
        <v>257.13</v>
      </c>
      <c r="BD545">
        <v>1.9099999999999999E-2</v>
      </c>
      <c r="BE545" s="67">
        <v>13460.78</v>
      </c>
      <c r="BF545">
        <v>453.09</v>
      </c>
      <c r="BG545">
        <v>2.5499999999999998E-2</v>
      </c>
      <c r="BH545">
        <v>0.64100000000000001</v>
      </c>
      <c r="BI545">
        <v>0.2137</v>
      </c>
      <c r="BJ545">
        <v>0.10489999999999999</v>
      </c>
      <c r="BK545">
        <v>2.5499999999999998E-2</v>
      </c>
      <c r="BL545">
        <v>1.4999999999999999E-2</v>
      </c>
    </row>
    <row r="546" spans="1:64" x14ac:dyDescent="0.25">
      <c r="A546" t="s">
        <v>561</v>
      </c>
      <c r="B546">
        <v>45625</v>
      </c>
      <c r="C546">
        <v>214</v>
      </c>
      <c r="D546">
        <v>7.99</v>
      </c>
      <c r="E546" s="67">
        <v>1710.58</v>
      </c>
      <c r="F546" s="67">
        <v>1641.15</v>
      </c>
      <c r="G546">
        <v>8.5000000000000006E-3</v>
      </c>
      <c r="H546">
        <v>0</v>
      </c>
      <c r="I546">
        <v>4.7000000000000002E-3</v>
      </c>
      <c r="J546">
        <v>1.8E-3</v>
      </c>
      <c r="K546">
        <v>5.4300000000000001E-2</v>
      </c>
      <c r="L546">
        <v>0.91049999999999998</v>
      </c>
      <c r="M546">
        <v>2.0299999999999999E-2</v>
      </c>
      <c r="N546">
        <v>0.42049999999999998</v>
      </c>
      <c r="O546">
        <v>1.4999999999999999E-2</v>
      </c>
      <c r="P546">
        <v>0.14199999999999999</v>
      </c>
      <c r="Q546" s="67">
        <v>55208.26</v>
      </c>
      <c r="R546">
        <v>0.11940000000000001</v>
      </c>
      <c r="S546">
        <v>0.19400000000000001</v>
      </c>
      <c r="T546">
        <v>0.68659999999999999</v>
      </c>
      <c r="U546">
        <v>19.77</v>
      </c>
      <c r="V546">
        <v>11</v>
      </c>
      <c r="W546" s="67">
        <v>73696</v>
      </c>
      <c r="X546">
        <v>151.55000000000001</v>
      </c>
      <c r="Y546" s="67">
        <v>162462.73000000001</v>
      </c>
      <c r="Z546">
        <v>0.82269999999999999</v>
      </c>
      <c r="AA546">
        <v>0.14419999999999999</v>
      </c>
      <c r="AB546">
        <v>3.3099999999999997E-2</v>
      </c>
      <c r="AC546">
        <v>0.17730000000000001</v>
      </c>
      <c r="AD546">
        <v>162.46</v>
      </c>
      <c r="AE546" s="67">
        <v>3629.4</v>
      </c>
      <c r="AF546">
        <v>358.92</v>
      </c>
      <c r="AG546" s="67">
        <v>132703.10999999999</v>
      </c>
      <c r="AH546">
        <v>333</v>
      </c>
      <c r="AI546" s="67">
        <v>31160</v>
      </c>
      <c r="AJ546" s="67">
        <v>47895.03</v>
      </c>
      <c r="AK546">
        <v>35.299999999999997</v>
      </c>
      <c r="AL546">
        <v>21.6</v>
      </c>
      <c r="AM546">
        <v>23.59</v>
      </c>
      <c r="AN546">
        <v>4.8</v>
      </c>
      <c r="AO546" s="67">
        <v>1806.05</v>
      </c>
      <c r="AP546">
        <v>1.3593999999999999</v>
      </c>
      <c r="AQ546" s="67">
        <v>1672.17</v>
      </c>
      <c r="AR546" s="67">
        <v>1721.66</v>
      </c>
      <c r="AS546" s="67">
        <v>5481.96</v>
      </c>
      <c r="AT546">
        <v>430.34</v>
      </c>
      <c r="AU546">
        <v>478.45</v>
      </c>
      <c r="AV546" s="67">
        <v>9784.57</v>
      </c>
      <c r="AW546" s="67">
        <v>4028.81</v>
      </c>
      <c r="AX546">
        <v>0.4103</v>
      </c>
      <c r="AY546" s="67">
        <v>4455.2299999999996</v>
      </c>
      <c r="AZ546">
        <v>0.45369999999999999</v>
      </c>
      <c r="BA546">
        <v>793.8</v>
      </c>
      <c r="BB546">
        <v>8.0799999999999997E-2</v>
      </c>
      <c r="BC546">
        <v>541.98</v>
      </c>
      <c r="BD546">
        <v>5.5199999999999999E-2</v>
      </c>
      <c r="BE546" s="67">
        <v>9819.83</v>
      </c>
      <c r="BF546" s="67">
        <v>3224.32</v>
      </c>
      <c r="BG546">
        <v>0.72709999999999997</v>
      </c>
      <c r="BH546">
        <v>0.59950000000000003</v>
      </c>
      <c r="BI546">
        <v>0.23649999999999999</v>
      </c>
      <c r="BJ546">
        <v>0.1056</v>
      </c>
      <c r="BK546">
        <v>2.1100000000000001E-2</v>
      </c>
      <c r="BL546">
        <v>3.73E-2</v>
      </c>
    </row>
    <row r="547" spans="1:64" x14ac:dyDescent="0.25">
      <c r="A547" t="s">
        <v>562</v>
      </c>
      <c r="B547">
        <v>47522</v>
      </c>
      <c r="C547">
        <v>98</v>
      </c>
      <c r="D547">
        <v>6.83</v>
      </c>
      <c r="E547">
        <v>669.23</v>
      </c>
      <c r="F547">
        <v>542.66999999999996</v>
      </c>
      <c r="G547">
        <v>0</v>
      </c>
      <c r="H547">
        <v>0</v>
      </c>
      <c r="I547">
        <v>6.4000000000000003E-3</v>
      </c>
      <c r="J547">
        <v>0</v>
      </c>
      <c r="K547">
        <v>1.47E-2</v>
      </c>
      <c r="L547">
        <v>0.94699999999999995</v>
      </c>
      <c r="M547">
        <v>3.1800000000000002E-2</v>
      </c>
      <c r="N547">
        <v>0.47149999999999997</v>
      </c>
      <c r="O547">
        <v>0</v>
      </c>
      <c r="P547">
        <v>0.1971</v>
      </c>
      <c r="Q547" s="67">
        <v>43729.24</v>
      </c>
      <c r="R547">
        <v>0.17499999999999999</v>
      </c>
      <c r="S547">
        <v>0.3</v>
      </c>
      <c r="T547">
        <v>0.52500000000000002</v>
      </c>
      <c r="U547">
        <v>17.3</v>
      </c>
      <c r="V547">
        <v>11</v>
      </c>
      <c r="W547" s="67">
        <v>29302.18</v>
      </c>
      <c r="X547">
        <v>57.92</v>
      </c>
      <c r="Y547" s="67">
        <v>123141.88</v>
      </c>
      <c r="Z547">
        <v>0.91290000000000004</v>
      </c>
      <c r="AA547">
        <v>2.9100000000000001E-2</v>
      </c>
      <c r="AB547">
        <v>5.8099999999999999E-2</v>
      </c>
      <c r="AC547">
        <v>8.7099999999999997E-2</v>
      </c>
      <c r="AD547">
        <v>123.14</v>
      </c>
      <c r="AE547" s="67">
        <v>3132.18</v>
      </c>
      <c r="AF547">
        <v>432.75</v>
      </c>
      <c r="AG547" s="67">
        <v>102940.7</v>
      </c>
      <c r="AH547">
        <v>167</v>
      </c>
      <c r="AI547" s="67">
        <v>30045</v>
      </c>
      <c r="AJ547" s="67">
        <v>41968.78</v>
      </c>
      <c r="AK547">
        <v>31.7</v>
      </c>
      <c r="AL547">
        <v>25.03</v>
      </c>
      <c r="AM547">
        <v>25.74</v>
      </c>
      <c r="AN547">
        <v>3.6</v>
      </c>
      <c r="AO547">
        <v>530.55999999999995</v>
      </c>
      <c r="AP547">
        <v>1.5049999999999999</v>
      </c>
      <c r="AQ547" s="67">
        <v>1542.57</v>
      </c>
      <c r="AR547" s="67">
        <v>2721.81</v>
      </c>
      <c r="AS547" s="67">
        <v>5787.03</v>
      </c>
      <c r="AT547">
        <v>666.55</v>
      </c>
      <c r="AU547">
        <v>379.98</v>
      </c>
      <c r="AV547" s="67">
        <v>11097.96</v>
      </c>
      <c r="AW547" s="67">
        <v>7963.19</v>
      </c>
      <c r="AX547">
        <v>0.62509999999999999</v>
      </c>
      <c r="AY547" s="67">
        <v>3368.28</v>
      </c>
      <c r="AZ547">
        <v>0.26440000000000002</v>
      </c>
      <c r="BA547">
        <v>637.9</v>
      </c>
      <c r="BB547">
        <v>5.0099999999999999E-2</v>
      </c>
      <c r="BC547">
        <v>769.07</v>
      </c>
      <c r="BD547">
        <v>6.0400000000000002E-2</v>
      </c>
      <c r="BE547" s="67">
        <v>12738.44</v>
      </c>
      <c r="BF547" s="67">
        <v>5537.14</v>
      </c>
      <c r="BG547">
        <v>2.0066000000000002</v>
      </c>
      <c r="BH547">
        <v>0.42699999999999999</v>
      </c>
      <c r="BI547">
        <v>0.19400000000000001</v>
      </c>
      <c r="BJ547">
        <v>0.33139999999999997</v>
      </c>
      <c r="BK547">
        <v>2.6200000000000001E-2</v>
      </c>
      <c r="BL547">
        <v>2.1399999999999999E-2</v>
      </c>
    </row>
    <row r="548" spans="1:64" x14ac:dyDescent="0.25">
      <c r="A548" t="s">
        <v>563</v>
      </c>
      <c r="B548">
        <v>44941</v>
      </c>
      <c r="C548">
        <v>53</v>
      </c>
      <c r="D548">
        <v>42.36</v>
      </c>
      <c r="E548" s="67">
        <v>2245.21</v>
      </c>
      <c r="F548" s="67">
        <v>2023.2</v>
      </c>
      <c r="G548">
        <v>3.5000000000000001E-3</v>
      </c>
      <c r="H548">
        <v>5.9999999999999995E-4</v>
      </c>
      <c r="I548">
        <v>4.0300000000000002E-2</v>
      </c>
      <c r="J548">
        <v>5.0000000000000001E-4</v>
      </c>
      <c r="K548">
        <v>1.89E-2</v>
      </c>
      <c r="L548">
        <v>0.85399999999999998</v>
      </c>
      <c r="M548">
        <v>8.2299999999999998E-2</v>
      </c>
      <c r="N548">
        <v>0.499</v>
      </c>
      <c r="O548">
        <v>0</v>
      </c>
      <c r="P548">
        <v>0.1898</v>
      </c>
      <c r="Q548" s="67">
        <v>53653.54</v>
      </c>
      <c r="R548">
        <v>0.20269999999999999</v>
      </c>
      <c r="S548">
        <v>0.16889999999999999</v>
      </c>
      <c r="T548">
        <v>0.62839999999999996</v>
      </c>
      <c r="U548">
        <v>15.86</v>
      </c>
      <c r="V548">
        <v>11.25</v>
      </c>
      <c r="W548" s="67">
        <v>80678.16</v>
      </c>
      <c r="X548">
        <v>196.61</v>
      </c>
      <c r="Y548" s="67">
        <v>117359.65</v>
      </c>
      <c r="Z548">
        <v>0.73850000000000005</v>
      </c>
      <c r="AA548">
        <v>0.21840000000000001</v>
      </c>
      <c r="AB548">
        <v>4.3200000000000002E-2</v>
      </c>
      <c r="AC548">
        <v>0.26150000000000001</v>
      </c>
      <c r="AD548">
        <v>117.36</v>
      </c>
      <c r="AE548" s="67">
        <v>4508.24</v>
      </c>
      <c r="AF548">
        <v>491.9</v>
      </c>
      <c r="AG548" s="67">
        <v>110696.08</v>
      </c>
      <c r="AH548">
        <v>213</v>
      </c>
      <c r="AI548" s="67">
        <v>28643</v>
      </c>
      <c r="AJ548" s="67">
        <v>42592.59</v>
      </c>
      <c r="AK548">
        <v>66.55</v>
      </c>
      <c r="AL548">
        <v>34.200000000000003</v>
      </c>
      <c r="AM548">
        <v>47.12</v>
      </c>
      <c r="AN548">
        <v>3.9</v>
      </c>
      <c r="AO548">
        <v>0</v>
      </c>
      <c r="AP548">
        <v>1.1967000000000001</v>
      </c>
      <c r="AQ548" s="67">
        <v>1152.03</v>
      </c>
      <c r="AR548" s="67">
        <v>1439.72</v>
      </c>
      <c r="AS548" s="67">
        <v>6899.65</v>
      </c>
      <c r="AT548">
        <v>801.11</v>
      </c>
      <c r="AU548">
        <v>254.71</v>
      </c>
      <c r="AV548" s="67">
        <v>10547.22</v>
      </c>
      <c r="AW548" s="67">
        <v>5526.84</v>
      </c>
      <c r="AX548">
        <v>0.50700000000000001</v>
      </c>
      <c r="AY548" s="67">
        <v>3524.42</v>
      </c>
      <c r="AZ548">
        <v>0.32329999999999998</v>
      </c>
      <c r="BA548">
        <v>899.12</v>
      </c>
      <c r="BB548">
        <v>8.2500000000000004E-2</v>
      </c>
      <c r="BC548">
        <v>950.33</v>
      </c>
      <c r="BD548">
        <v>8.72E-2</v>
      </c>
      <c r="BE548" s="67">
        <v>10900.71</v>
      </c>
      <c r="BF548" s="67">
        <v>2954.89</v>
      </c>
      <c r="BG548">
        <v>0.96089999999999998</v>
      </c>
      <c r="BH548">
        <v>0.49330000000000002</v>
      </c>
      <c r="BI548">
        <v>0.1996</v>
      </c>
      <c r="BJ548">
        <v>0.25779999999999997</v>
      </c>
      <c r="BK548">
        <v>2.3099999999999999E-2</v>
      </c>
      <c r="BL548">
        <v>2.63E-2</v>
      </c>
    </row>
    <row r="549" spans="1:64" x14ac:dyDescent="0.25">
      <c r="A549" t="s">
        <v>564</v>
      </c>
      <c r="B549">
        <v>49643</v>
      </c>
      <c r="C549">
        <v>49</v>
      </c>
      <c r="D549">
        <v>20.059999999999999</v>
      </c>
      <c r="E549">
        <v>982.73</v>
      </c>
      <c r="F549">
        <v>973.5</v>
      </c>
      <c r="G549">
        <v>8.9999999999999998E-4</v>
      </c>
      <c r="H549">
        <v>0</v>
      </c>
      <c r="I549">
        <v>4.4999999999999997E-3</v>
      </c>
      <c r="J549">
        <v>0</v>
      </c>
      <c r="K549">
        <v>5.5999999999999999E-3</v>
      </c>
      <c r="L549">
        <v>0.96799999999999997</v>
      </c>
      <c r="M549">
        <v>2.0899999999999998E-2</v>
      </c>
      <c r="N549">
        <v>0.66910000000000003</v>
      </c>
      <c r="O549">
        <v>0</v>
      </c>
      <c r="P549">
        <v>0.15620000000000001</v>
      </c>
      <c r="Q549" s="67">
        <v>52658.54</v>
      </c>
      <c r="R549">
        <v>0.1</v>
      </c>
      <c r="S549">
        <v>0.45</v>
      </c>
      <c r="T549">
        <v>0.45</v>
      </c>
      <c r="U549">
        <v>16.64</v>
      </c>
      <c r="V549">
        <v>8.1999999999999993</v>
      </c>
      <c r="W549" s="67">
        <v>67443.490000000005</v>
      </c>
      <c r="X549">
        <v>115.47</v>
      </c>
      <c r="Y549" s="67">
        <v>75132.83</v>
      </c>
      <c r="Z549">
        <v>0.85609999999999997</v>
      </c>
      <c r="AA549">
        <v>7.0499999999999993E-2</v>
      </c>
      <c r="AB549">
        <v>7.3400000000000007E-2</v>
      </c>
      <c r="AC549">
        <v>0.1439</v>
      </c>
      <c r="AD549">
        <v>75.13</v>
      </c>
      <c r="AE549" s="67">
        <v>1702.67</v>
      </c>
      <c r="AF549">
        <v>230.92</v>
      </c>
      <c r="AG549" s="67">
        <v>70603.009999999995</v>
      </c>
      <c r="AH549">
        <v>44</v>
      </c>
      <c r="AI549" s="67">
        <v>32998</v>
      </c>
      <c r="AJ549" s="67">
        <v>49231.8</v>
      </c>
      <c r="AK549">
        <v>29.58</v>
      </c>
      <c r="AL549">
        <v>22</v>
      </c>
      <c r="AM549">
        <v>23.5</v>
      </c>
      <c r="AN549">
        <v>4.21</v>
      </c>
      <c r="AO549">
        <v>0</v>
      </c>
      <c r="AP549">
        <v>0.61280000000000001</v>
      </c>
      <c r="AQ549" s="67">
        <v>1297.69</v>
      </c>
      <c r="AR549" s="67">
        <v>2442.96</v>
      </c>
      <c r="AS549" s="67">
        <v>5964.47</v>
      </c>
      <c r="AT549">
        <v>401.2</v>
      </c>
      <c r="AU549">
        <v>239.08</v>
      </c>
      <c r="AV549" s="67">
        <v>10345.44</v>
      </c>
      <c r="AW549" s="67">
        <v>7244.4</v>
      </c>
      <c r="AX549">
        <v>0.65429999999999999</v>
      </c>
      <c r="AY549" s="67">
        <v>1215.18</v>
      </c>
      <c r="AZ549">
        <v>0.10970000000000001</v>
      </c>
      <c r="BA549" s="67">
        <v>1630.28</v>
      </c>
      <c r="BB549">
        <v>0.1472</v>
      </c>
      <c r="BC549">
        <v>982.95</v>
      </c>
      <c r="BD549">
        <v>8.8800000000000004E-2</v>
      </c>
      <c r="BE549" s="67">
        <v>11072.82</v>
      </c>
      <c r="BF549" s="67">
        <v>7777.01</v>
      </c>
      <c r="BG549">
        <v>3.1114000000000002</v>
      </c>
      <c r="BH549">
        <v>0.51780000000000004</v>
      </c>
      <c r="BI549">
        <v>0.2036</v>
      </c>
      <c r="BJ549">
        <v>0.17050000000000001</v>
      </c>
      <c r="BK549">
        <v>4.0099999999999997E-2</v>
      </c>
      <c r="BL549">
        <v>6.7900000000000002E-2</v>
      </c>
    </row>
    <row r="550" spans="1:64" x14ac:dyDescent="0.25">
      <c r="A550" t="s">
        <v>565</v>
      </c>
      <c r="B550">
        <v>48744</v>
      </c>
      <c r="C550">
        <v>61</v>
      </c>
      <c r="D550">
        <v>30.67</v>
      </c>
      <c r="E550" s="67">
        <v>1871.06</v>
      </c>
      <c r="F550" s="67">
        <v>1715.93</v>
      </c>
      <c r="G550">
        <v>6.8999999999999999E-3</v>
      </c>
      <c r="H550">
        <v>5.9999999999999995E-4</v>
      </c>
      <c r="I550">
        <v>5.7000000000000002E-3</v>
      </c>
      <c r="J550">
        <v>2.2000000000000001E-3</v>
      </c>
      <c r="K550">
        <v>1.23E-2</v>
      </c>
      <c r="L550">
        <v>0.95030000000000003</v>
      </c>
      <c r="M550">
        <v>2.1999999999999999E-2</v>
      </c>
      <c r="N550">
        <v>0.24529999999999999</v>
      </c>
      <c r="O550">
        <v>7.3000000000000001E-3</v>
      </c>
      <c r="P550">
        <v>0.13289999999999999</v>
      </c>
      <c r="Q550" s="67">
        <v>60649.38</v>
      </c>
      <c r="R550">
        <v>0.33329999999999999</v>
      </c>
      <c r="S550">
        <v>0.22220000000000001</v>
      </c>
      <c r="T550">
        <v>0.44440000000000002</v>
      </c>
      <c r="U550">
        <v>17.64</v>
      </c>
      <c r="V550">
        <v>12.4</v>
      </c>
      <c r="W550" s="67">
        <v>58748.58</v>
      </c>
      <c r="X550">
        <v>146.16999999999999</v>
      </c>
      <c r="Y550" s="67">
        <v>118992.21</v>
      </c>
      <c r="Z550">
        <v>0.88449999999999995</v>
      </c>
      <c r="AA550">
        <v>5.6099999999999997E-2</v>
      </c>
      <c r="AB550">
        <v>5.9400000000000001E-2</v>
      </c>
      <c r="AC550">
        <v>0.11550000000000001</v>
      </c>
      <c r="AD550">
        <v>118.99</v>
      </c>
      <c r="AE550" s="67">
        <v>3623.17</v>
      </c>
      <c r="AF550">
        <v>459.02</v>
      </c>
      <c r="AG550" s="67">
        <v>122379.03</v>
      </c>
      <c r="AH550">
        <v>287</v>
      </c>
      <c r="AI550" s="67">
        <v>36956</v>
      </c>
      <c r="AJ550" s="67">
        <v>53281.11</v>
      </c>
      <c r="AK550">
        <v>38.11</v>
      </c>
      <c r="AL550">
        <v>29.89</v>
      </c>
      <c r="AM550">
        <v>31.16</v>
      </c>
      <c r="AN550">
        <v>4.46</v>
      </c>
      <c r="AO550" s="67">
        <v>1637.92</v>
      </c>
      <c r="AP550">
        <v>1.2202</v>
      </c>
      <c r="AQ550">
        <v>935.71</v>
      </c>
      <c r="AR550" s="67">
        <v>2003.65</v>
      </c>
      <c r="AS550" s="67">
        <v>7064.27</v>
      </c>
      <c r="AT550">
        <v>785.1</v>
      </c>
      <c r="AU550">
        <v>279.98</v>
      </c>
      <c r="AV550" s="67">
        <v>11068.74</v>
      </c>
      <c r="AW550" s="67">
        <v>4767.33</v>
      </c>
      <c r="AX550">
        <v>0.45900000000000002</v>
      </c>
      <c r="AY550" s="67">
        <v>4289.1899999999996</v>
      </c>
      <c r="AZ550">
        <v>0.41299999999999998</v>
      </c>
      <c r="BA550">
        <v>884.45</v>
      </c>
      <c r="BB550">
        <v>8.5199999999999998E-2</v>
      </c>
      <c r="BC550">
        <v>445.35</v>
      </c>
      <c r="BD550">
        <v>4.2900000000000001E-2</v>
      </c>
      <c r="BE550" s="67">
        <v>10386.34</v>
      </c>
      <c r="BF550" s="67">
        <v>4107.68</v>
      </c>
      <c r="BG550">
        <v>1.0634999999999999</v>
      </c>
      <c r="BH550">
        <v>0.56430000000000002</v>
      </c>
      <c r="BI550">
        <v>0.2072</v>
      </c>
      <c r="BJ550">
        <v>0.16980000000000001</v>
      </c>
      <c r="BK550">
        <v>2.87E-2</v>
      </c>
      <c r="BL550">
        <v>0.03</v>
      </c>
    </row>
    <row r="551" spans="1:64" x14ac:dyDescent="0.25">
      <c r="A551" t="s">
        <v>566</v>
      </c>
      <c r="B551">
        <v>47464</v>
      </c>
      <c r="C551">
        <v>48</v>
      </c>
      <c r="D551">
        <v>18.84</v>
      </c>
      <c r="E551">
        <v>904.33</v>
      </c>
      <c r="F551" s="67">
        <v>1017.97</v>
      </c>
      <c r="G551">
        <v>2.3E-2</v>
      </c>
      <c r="H551">
        <v>0</v>
      </c>
      <c r="I551">
        <v>4.8999999999999998E-3</v>
      </c>
      <c r="J551">
        <v>1.1000000000000001E-3</v>
      </c>
      <c r="K551">
        <v>2.8199999999999999E-2</v>
      </c>
      <c r="L551">
        <v>0.92259999999999998</v>
      </c>
      <c r="M551">
        <v>2.0199999999999999E-2</v>
      </c>
      <c r="N551">
        <v>0.19450000000000001</v>
      </c>
      <c r="O551">
        <v>2E-3</v>
      </c>
      <c r="P551">
        <v>7.17E-2</v>
      </c>
      <c r="Q551" s="67">
        <v>52944.34</v>
      </c>
      <c r="R551">
        <v>0.20830000000000001</v>
      </c>
      <c r="S551">
        <v>0.22220000000000001</v>
      </c>
      <c r="T551">
        <v>0.56940000000000002</v>
      </c>
      <c r="U551">
        <v>17.84</v>
      </c>
      <c r="V551">
        <v>12.17</v>
      </c>
      <c r="W551" s="67">
        <v>66065.070000000007</v>
      </c>
      <c r="X551">
        <v>74.3</v>
      </c>
      <c r="Y551" s="67">
        <v>258377.84</v>
      </c>
      <c r="Z551">
        <v>0.60099999999999998</v>
      </c>
      <c r="AA551">
        <v>0.36530000000000001</v>
      </c>
      <c r="AB551">
        <v>3.3799999999999997E-2</v>
      </c>
      <c r="AC551">
        <v>0.39900000000000002</v>
      </c>
      <c r="AD551">
        <v>258.38</v>
      </c>
      <c r="AE551" s="67">
        <v>7186.48</v>
      </c>
      <c r="AF551">
        <v>646.26</v>
      </c>
      <c r="AG551" s="67">
        <v>221354.76</v>
      </c>
      <c r="AH551">
        <v>553</v>
      </c>
      <c r="AI551" s="67">
        <v>44623</v>
      </c>
      <c r="AJ551" s="67">
        <v>67020.45</v>
      </c>
      <c r="AK551">
        <v>35.43</v>
      </c>
      <c r="AL551">
        <v>24.27</v>
      </c>
      <c r="AM551">
        <v>32.94</v>
      </c>
      <c r="AN551">
        <v>5.3</v>
      </c>
      <c r="AO551">
        <v>0</v>
      </c>
      <c r="AP551">
        <v>0.52339999999999998</v>
      </c>
      <c r="AQ551" s="67">
        <v>1448.95</v>
      </c>
      <c r="AR551" s="67">
        <v>2191.91</v>
      </c>
      <c r="AS551" s="67">
        <v>6369.79</v>
      </c>
      <c r="AT551">
        <v>464.04</v>
      </c>
      <c r="AU551">
        <v>213.6</v>
      </c>
      <c r="AV551" s="67">
        <v>10688.26</v>
      </c>
      <c r="AW551" s="67">
        <v>2858.15</v>
      </c>
      <c r="AX551">
        <v>0.28570000000000001</v>
      </c>
      <c r="AY551" s="67">
        <v>5326.74</v>
      </c>
      <c r="AZ551">
        <v>0.53249999999999997</v>
      </c>
      <c r="BA551" s="67">
        <v>1497.83</v>
      </c>
      <c r="BB551">
        <v>0.1497</v>
      </c>
      <c r="BC551">
        <v>321.19</v>
      </c>
      <c r="BD551">
        <v>3.2099999999999997E-2</v>
      </c>
      <c r="BE551" s="67">
        <v>10003.92</v>
      </c>
      <c r="BF551">
        <v>719.8</v>
      </c>
      <c r="BG551">
        <v>0.1041</v>
      </c>
      <c r="BH551">
        <v>0.52839999999999998</v>
      </c>
      <c r="BI551">
        <v>0.21970000000000001</v>
      </c>
      <c r="BJ551">
        <v>0.1918</v>
      </c>
      <c r="BK551">
        <v>4.1200000000000001E-2</v>
      </c>
      <c r="BL551">
        <v>1.9E-2</v>
      </c>
    </row>
    <row r="552" spans="1:64" x14ac:dyDescent="0.25">
      <c r="A552" t="s">
        <v>567</v>
      </c>
      <c r="B552">
        <v>44966</v>
      </c>
      <c r="C552">
        <v>71</v>
      </c>
      <c r="D552">
        <v>32.54</v>
      </c>
      <c r="E552" s="67">
        <v>2310.21</v>
      </c>
      <c r="F552" s="67">
        <v>2119.69</v>
      </c>
      <c r="G552">
        <v>7.6E-3</v>
      </c>
      <c r="H552">
        <v>0</v>
      </c>
      <c r="I552">
        <v>8.3000000000000001E-3</v>
      </c>
      <c r="J552">
        <v>1.2999999999999999E-3</v>
      </c>
      <c r="K552">
        <v>3.5900000000000001E-2</v>
      </c>
      <c r="L552">
        <v>0.91180000000000005</v>
      </c>
      <c r="M552">
        <v>3.5099999999999999E-2</v>
      </c>
      <c r="N552">
        <v>0.54059999999999997</v>
      </c>
      <c r="O552">
        <v>2.5999999999999999E-3</v>
      </c>
      <c r="P552">
        <v>0.20619999999999999</v>
      </c>
      <c r="Q552" s="67">
        <v>51783.63</v>
      </c>
      <c r="R552">
        <v>0.218</v>
      </c>
      <c r="S552">
        <v>0.1053</v>
      </c>
      <c r="T552">
        <v>0.67669999999999997</v>
      </c>
      <c r="U552">
        <v>16.489999999999998</v>
      </c>
      <c r="V552">
        <v>10</v>
      </c>
      <c r="W552" s="67">
        <v>78392.3</v>
      </c>
      <c r="X552">
        <v>222.74</v>
      </c>
      <c r="Y552" s="67">
        <v>96835.05</v>
      </c>
      <c r="Z552">
        <v>0.7883</v>
      </c>
      <c r="AA552">
        <v>0.1721</v>
      </c>
      <c r="AB552">
        <v>3.9600000000000003E-2</v>
      </c>
      <c r="AC552">
        <v>0.2117</v>
      </c>
      <c r="AD552">
        <v>96.84</v>
      </c>
      <c r="AE552" s="67">
        <v>2664.38</v>
      </c>
      <c r="AF552">
        <v>407.17</v>
      </c>
      <c r="AG552" s="67">
        <v>96811.28</v>
      </c>
      <c r="AH552">
        <v>131</v>
      </c>
      <c r="AI552" s="67">
        <v>28820</v>
      </c>
      <c r="AJ552" s="67">
        <v>42799.02</v>
      </c>
      <c r="AK552">
        <v>47.1</v>
      </c>
      <c r="AL552">
        <v>22.92</v>
      </c>
      <c r="AM552">
        <v>44.05</v>
      </c>
      <c r="AN552">
        <v>4.3</v>
      </c>
      <c r="AO552" s="67">
        <v>1139.26</v>
      </c>
      <c r="AP552">
        <v>1.2656000000000001</v>
      </c>
      <c r="AQ552" s="67">
        <v>1293.6500000000001</v>
      </c>
      <c r="AR552" s="67">
        <v>1638.34</v>
      </c>
      <c r="AS552" s="67">
        <v>6237.56</v>
      </c>
      <c r="AT552">
        <v>764.24</v>
      </c>
      <c r="AU552">
        <v>293.31</v>
      </c>
      <c r="AV552" s="67">
        <v>10227.09</v>
      </c>
      <c r="AW552" s="67">
        <v>4610.71</v>
      </c>
      <c r="AX552">
        <v>0.4798</v>
      </c>
      <c r="AY552" s="67">
        <v>3153.24</v>
      </c>
      <c r="AZ552">
        <v>0.3281</v>
      </c>
      <c r="BA552" s="67">
        <v>1019.28</v>
      </c>
      <c r="BB552">
        <v>0.1061</v>
      </c>
      <c r="BC552">
        <v>826.24</v>
      </c>
      <c r="BD552">
        <v>8.5999999999999993E-2</v>
      </c>
      <c r="BE552" s="67">
        <v>9609.4599999999991</v>
      </c>
      <c r="BF552" s="67">
        <v>3679.31</v>
      </c>
      <c r="BG552">
        <v>1.2218</v>
      </c>
      <c r="BH552">
        <v>0.52829999999999999</v>
      </c>
      <c r="BI552">
        <v>0.2412</v>
      </c>
      <c r="BJ552">
        <v>0.18809999999999999</v>
      </c>
      <c r="BK552">
        <v>2.7699999999999999E-2</v>
      </c>
      <c r="BL552">
        <v>1.46E-2</v>
      </c>
    </row>
    <row r="553" spans="1:64" x14ac:dyDescent="0.25">
      <c r="A553" t="s">
        <v>568</v>
      </c>
      <c r="B553">
        <v>44958</v>
      </c>
      <c r="C553">
        <v>37</v>
      </c>
      <c r="D553">
        <v>85.36</v>
      </c>
      <c r="E553" s="67">
        <v>3158.37</v>
      </c>
      <c r="F553" s="67">
        <v>3137.23</v>
      </c>
      <c r="G553">
        <v>1.9300000000000001E-2</v>
      </c>
      <c r="H553">
        <v>1.2999999999999999E-3</v>
      </c>
      <c r="I553">
        <v>6.0400000000000002E-2</v>
      </c>
      <c r="J553">
        <v>2.3E-3</v>
      </c>
      <c r="K553">
        <v>2.5499999999999998E-2</v>
      </c>
      <c r="L553">
        <v>0.83069999999999999</v>
      </c>
      <c r="M553">
        <v>6.0499999999999998E-2</v>
      </c>
      <c r="N553">
        <v>0.34050000000000002</v>
      </c>
      <c r="O553">
        <v>7.1999999999999998E-3</v>
      </c>
      <c r="P553">
        <v>0.16289999999999999</v>
      </c>
      <c r="Q553" s="67">
        <v>59757.13</v>
      </c>
      <c r="R553">
        <v>0.10100000000000001</v>
      </c>
      <c r="S553">
        <v>0.14419999999999999</v>
      </c>
      <c r="T553">
        <v>0.75480000000000003</v>
      </c>
      <c r="U553">
        <v>16.89</v>
      </c>
      <c r="V553">
        <v>28.87</v>
      </c>
      <c r="W553" s="67">
        <v>77295.570000000007</v>
      </c>
      <c r="X553">
        <v>107.08</v>
      </c>
      <c r="Y553" s="67">
        <v>186989.45</v>
      </c>
      <c r="Z553">
        <v>0.70960000000000001</v>
      </c>
      <c r="AA553">
        <v>0.26790000000000003</v>
      </c>
      <c r="AB553">
        <v>2.2499999999999999E-2</v>
      </c>
      <c r="AC553">
        <v>0.29039999999999999</v>
      </c>
      <c r="AD553">
        <v>186.99</v>
      </c>
      <c r="AE553" s="67">
        <v>8234.27</v>
      </c>
      <c r="AF553">
        <v>919.77</v>
      </c>
      <c r="AG553" s="67">
        <v>194490.76</v>
      </c>
      <c r="AH553">
        <v>516</v>
      </c>
      <c r="AI553" s="67">
        <v>34710</v>
      </c>
      <c r="AJ553" s="67">
        <v>62885.95</v>
      </c>
      <c r="AK553">
        <v>59.11</v>
      </c>
      <c r="AL553">
        <v>43.67</v>
      </c>
      <c r="AM553">
        <v>43.74</v>
      </c>
      <c r="AN553">
        <v>6.46</v>
      </c>
      <c r="AO553">
        <v>0</v>
      </c>
      <c r="AP553">
        <v>0.8286</v>
      </c>
      <c r="AQ553" s="67">
        <v>1367.36</v>
      </c>
      <c r="AR553" s="67">
        <v>1694.32</v>
      </c>
      <c r="AS553" s="67">
        <v>5695.69</v>
      </c>
      <c r="AT553">
        <v>891.09</v>
      </c>
      <c r="AU553">
        <v>169.95</v>
      </c>
      <c r="AV553" s="67">
        <v>9818.4</v>
      </c>
      <c r="AW553" s="67">
        <v>2719.51</v>
      </c>
      <c r="AX553">
        <v>0.27860000000000001</v>
      </c>
      <c r="AY553" s="67">
        <v>5426.11</v>
      </c>
      <c r="AZ553">
        <v>0.55579999999999996</v>
      </c>
      <c r="BA553">
        <v>871.68</v>
      </c>
      <c r="BB553">
        <v>8.9300000000000004E-2</v>
      </c>
      <c r="BC553">
        <v>745.35</v>
      </c>
      <c r="BD553">
        <v>7.6300000000000007E-2</v>
      </c>
      <c r="BE553" s="67">
        <v>9762.65</v>
      </c>
      <c r="BF553" s="67">
        <v>1025.67</v>
      </c>
      <c r="BG553">
        <v>0.1363</v>
      </c>
      <c r="BH553">
        <v>0.50280000000000002</v>
      </c>
      <c r="BI553">
        <v>0.23619999999999999</v>
      </c>
      <c r="BJ553">
        <v>0.21429999999999999</v>
      </c>
      <c r="BK553">
        <v>1.4500000000000001E-2</v>
      </c>
      <c r="BL553">
        <v>3.2199999999999999E-2</v>
      </c>
    </row>
    <row r="554" spans="1:64" x14ac:dyDescent="0.25">
      <c r="A554" t="s">
        <v>569</v>
      </c>
      <c r="B554">
        <v>47472</v>
      </c>
      <c r="C554">
        <v>48</v>
      </c>
      <c r="D554">
        <v>5.46</v>
      </c>
      <c r="E554">
        <v>262</v>
      </c>
      <c r="F554">
        <v>253.51</v>
      </c>
      <c r="G554">
        <v>0</v>
      </c>
      <c r="H554">
        <v>7.9000000000000008E-3</v>
      </c>
      <c r="I554">
        <v>1.18E-2</v>
      </c>
      <c r="J554">
        <v>0</v>
      </c>
      <c r="K554">
        <v>4.2000000000000003E-2</v>
      </c>
      <c r="L554">
        <v>0.91069999999999995</v>
      </c>
      <c r="M554">
        <v>2.76E-2</v>
      </c>
      <c r="N554">
        <v>0.32019999999999998</v>
      </c>
      <c r="O554">
        <v>0</v>
      </c>
      <c r="P554">
        <v>0.14960000000000001</v>
      </c>
      <c r="Q554" s="67">
        <v>39682.769999999997</v>
      </c>
      <c r="R554">
        <v>0.5</v>
      </c>
      <c r="S554">
        <v>0.28570000000000001</v>
      </c>
      <c r="T554">
        <v>0.21429999999999999</v>
      </c>
      <c r="U554">
        <v>15.67</v>
      </c>
      <c r="V554">
        <v>5.16</v>
      </c>
      <c r="W554" s="67">
        <v>60065.88</v>
      </c>
      <c r="X554">
        <v>50.76</v>
      </c>
      <c r="Y554" s="67">
        <v>183875.11</v>
      </c>
      <c r="Z554">
        <v>0.96140000000000003</v>
      </c>
      <c r="AA554">
        <v>1.78E-2</v>
      </c>
      <c r="AB554">
        <v>2.07E-2</v>
      </c>
      <c r="AC554">
        <v>3.8600000000000002E-2</v>
      </c>
      <c r="AD554">
        <v>183.88</v>
      </c>
      <c r="AE554" s="67">
        <v>4950.18</v>
      </c>
      <c r="AF554">
        <v>607.70000000000005</v>
      </c>
      <c r="AG554" s="67">
        <v>137451.63</v>
      </c>
      <c r="AH554">
        <v>359</v>
      </c>
      <c r="AI554" s="67">
        <v>38697</v>
      </c>
      <c r="AJ554" s="67">
        <v>74829.89</v>
      </c>
      <c r="AK554">
        <v>37.700000000000003</v>
      </c>
      <c r="AL554">
        <v>26.69</v>
      </c>
      <c r="AM554">
        <v>26.92</v>
      </c>
      <c r="AN554">
        <v>6</v>
      </c>
      <c r="AO554" s="67">
        <v>1957.02</v>
      </c>
      <c r="AP554">
        <v>1.0243</v>
      </c>
      <c r="AQ554" s="67">
        <v>1615.23</v>
      </c>
      <c r="AR554" s="67">
        <v>2871.18</v>
      </c>
      <c r="AS554" s="67">
        <v>5555.41</v>
      </c>
      <c r="AT554">
        <v>487.53</v>
      </c>
      <c r="AU554">
        <v>449.51</v>
      </c>
      <c r="AV554" s="67">
        <v>10978.84</v>
      </c>
      <c r="AW554" s="67">
        <v>5604.82</v>
      </c>
      <c r="AX554">
        <v>0.41510000000000002</v>
      </c>
      <c r="AY554" s="67">
        <v>5448.1</v>
      </c>
      <c r="AZ554">
        <v>0.40350000000000003</v>
      </c>
      <c r="BA554" s="67">
        <v>1912.59</v>
      </c>
      <c r="BB554">
        <v>0.14169999999999999</v>
      </c>
      <c r="BC554">
        <v>535.24</v>
      </c>
      <c r="BD554">
        <v>3.9600000000000003E-2</v>
      </c>
      <c r="BE554" s="67">
        <v>13500.75</v>
      </c>
      <c r="BF554" s="67">
        <v>4795.71</v>
      </c>
      <c r="BG554">
        <v>0.57689999999999997</v>
      </c>
      <c r="BH554">
        <v>0.4521</v>
      </c>
      <c r="BI554">
        <v>0.187</v>
      </c>
      <c r="BJ554">
        <v>0.28699999999999998</v>
      </c>
      <c r="BK554">
        <v>5.1999999999999998E-2</v>
      </c>
      <c r="BL554">
        <v>2.18E-2</v>
      </c>
    </row>
    <row r="555" spans="1:64" x14ac:dyDescent="0.25">
      <c r="A555" t="s">
        <v>570</v>
      </c>
      <c r="B555">
        <v>46821</v>
      </c>
      <c r="C555">
        <v>30</v>
      </c>
      <c r="D555">
        <v>68.94</v>
      </c>
      <c r="E555" s="67">
        <v>2068.17</v>
      </c>
      <c r="F555" s="67">
        <v>1999.16</v>
      </c>
      <c r="G555">
        <v>4.4000000000000003E-3</v>
      </c>
      <c r="H555">
        <v>0</v>
      </c>
      <c r="I555">
        <v>4.0000000000000001E-3</v>
      </c>
      <c r="J555">
        <v>2.5000000000000001E-3</v>
      </c>
      <c r="K555">
        <v>3.9E-2</v>
      </c>
      <c r="L555">
        <v>0.93059999999999998</v>
      </c>
      <c r="M555">
        <v>1.95E-2</v>
      </c>
      <c r="N555">
        <v>0.38200000000000001</v>
      </c>
      <c r="O555">
        <v>1.4E-3</v>
      </c>
      <c r="P555">
        <v>0.15959999999999999</v>
      </c>
      <c r="Q555" s="67">
        <v>55664.02</v>
      </c>
      <c r="R555">
        <v>0.27339999999999998</v>
      </c>
      <c r="S555">
        <v>0.1328</v>
      </c>
      <c r="T555">
        <v>0.59379999999999999</v>
      </c>
      <c r="U555">
        <v>16.77</v>
      </c>
      <c r="V555">
        <v>17</v>
      </c>
      <c r="W555" s="67">
        <v>57533.94</v>
      </c>
      <c r="X555">
        <v>117.64</v>
      </c>
      <c r="Y555" s="67">
        <v>202041.63</v>
      </c>
      <c r="Z555">
        <v>0.78180000000000005</v>
      </c>
      <c r="AA555">
        <v>0.12239999999999999</v>
      </c>
      <c r="AB555">
        <v>9.5799999999999996E-2</v>
      </c>
      <c r="AC555">
        <v>0.21820000000000001</v>
      </c>
      <c r="AD555">
        <v>202.04</v>
      </c>
      <c r="AE555" s="67">
        <v>8296.19</v>
      </c>
      <c r="AF555">
        <v>773.2</v>
      </c>
      <c r="AG555" s="67">
        <v>214998.37</v>
      </c>
      <c r="AH555">
        <v>540</v>
      </c>
      <c r="AI555" s="67">
        <v>32683</v>
      </c>
      <c r="AJ555" s="67">
        <v>51143.58</v>
      </c>
      <c r="AK555">
        <v>72.05</v>
      </c>
      <c r="AL555">
        <v>34.590000000000003</v>
      </c>
      <c r="AM555">
        <v>58.14</v>
      </c>
      <c r="AN555">
        <v>3.9</v>
      </c>
      <c r="AO555">
        <v>0</v>
      </c>
      <c r="AP555">
        <v>1.4359999999999999</v>
      </c>
      <c r="AQ555" s="67">
        <v>1329.08</v>
      </c>
      <c r="AR555" s="67">
        <v>2059.15</v>
      </c>
      <c r="AS555" s="67">
        <v>5447.1</v>
      </c>
      <c r="AT555">
        <v>970.26</v>
      </c>
      <c r="AU555">
        <v>646.66999999999996</v>
      </c>
      <c r="AV555" s="67">
        <v>10452.25</v>
      </c>
      <c r="AW555" s="67">
        <v>3083.89</v>
      </c>
      <c r="AX555">
        <v>0.29239999999999999</v>
      </c>
      <c r="AY555" s="67">
        <v>6385.5</v>
      </c>
      <c r="AZ555">
        <v>0.60540000000000005</v>
      </c>
      <c r="BA555">
        <v>668.16</v>
      </c>
      <c r="BB555">
        <v>6.3299999999999995E-2</v>
      </c>
      <c r="BC555">
        <v>410.55</v>
      </c>
      <c r="BD555">
        <v>3.8899999999999997E-2</v>
      </c>
      <c r="BE555" s="67">
        <v>10548.1</v>
      </c>
      <c r="BF555" s="67">
        <v>2047.41</v>
      </c>
      <c r="BG555">
        <v>0.43099999999999999</v>
      </c>
      <c r="BH555">
        <v>0.54969999999999997</v>
      </c>
      <c r="BI555">
        <v>0.2034</v>
      </c>
      <c r="BJ555">
        <v>0.1847</v>
      </c>
      <c r="BK555">
        <v>3.5400000000000001E-2</v>
      </c>
      <c r="BL555">
        <v>2.6800000000000001E-2</v>
      </c>
    </row>
    <row r="556" spans="1:64" x14ac:dyDescent="0.25">
      <c r="A556" t="s">
        <v>571</v>
      </c>
      <c r="B556">
        <v>45633</v>
      </c>
      <c r="C556">
        <v>76</v>
      </c>
      <c r="D556">
        <v>18.579999999999998</v>
      </c>
      <c r="E556" s="67">
        <v>1411.7</v>
      </c>
      <c r="F556" s="67">
        <v>1344.5</v>
      </c>
      <c r="G556">
        <v>0</v>
      </c>
      <c r="H556">
        <v>0</v>
      </c>
      <c r="I556">
        <v>1.5E-3</v>
      </c>
      <c r="J556">
        <v>4.0000000000000002E-4</v>
      </c>
      <c r="K556">
        <v>1.5E-3</v>
      </c>
      <c r="L556">
        <v>0.98950000000000005</v>
      </c>
      <c r="M556">
        <v>7.1000000000000004E-3</v>
      </c>
      <c r="N556">
        <v>0.1719</v>
      </c>
      <c r="O556">
        <v>6.9999999999999999E-4</v>
      </c>
      <c r="P556">
        <v>6.8400000000000002E-2</v>
      </c>
      <c r="Q556" s="67">
        <v>57843.29</v>
      </c>
      <c r="R556">
        <v>0.3377</v>
      </c>
      <c r="S556">
        <v>0.18179999999999999</v>
      </c>
      <c r="T556">
        <v>0.48049999999999998</v>
      </c>
      <c r="U556">
        <v>17.75</v>
      </c>
      <c r="V556">
        <v>15.53</v>
      </c>
      <c r="W556" s="67">
        <v>44210.3</v>
      </c>
      <c r="X556">
        <v>89.16</v>
      </c>
      <c r="Y556" s="67">
        <v>97234.74</v>
      </c>
      <c r="Z556">
        <v>0.85599999999999998</v>
      </c>
      <c r="AA556">
        <v>0.1321</v>
      </c>
      <c r="AB556">
        <v>1.1900000000000001E-2</v>
      </c>
      <c r="AC556">
        <v>0.14399999999999999</v>
      </c>
      <c r="AD556">
        <v>97.23</v>
      </c>
      <c r="AE556" s="67">
        <v>2250.33</v>
      </c>
      <c r="AF556">
        <v>342.56</v>
      </c>
      <c r="AG556" s="67">
        <v>97546.73</v>
      </c>
      <c r="AH556">
        <v>136</v>
      </c>
      <c r="AI556" s="67">
        <v>36598</v>
      </c>
      <c r="AJ556" s="67">
        <v>59196.639999999999</v>
      </c>
      <c r="AK556">
        <v>40.18</v>
      </c>
      <c r="AL556">
        <v>22.45</v>
      </c>
      <c r="AM556">
        <v>26.13</v>
      </c>
      <c r="AN556">
        <v>4.8</v>
      </c>
      <c r="AO556" s="67">
        <v>1179.97</v>
      </c>
      <c r="AP556">
        <v>1.004</v>
      </c>
      <c r="AQ556" s="67">
        <v>1234.7</v>
      </c>
      <c r="AR556" s="67">
        <v>2012.7</v>
      </c>
      <c r="AS556" s="67">
        <v>4982.07</v>
      </c>
      <c r="AT556">
        <v>232.95</v>
      </c>
      <c r="AU556">
        <v>69.959999999999994</v>
      </c>
      <c r="AV556" s="67">
        <v>8532.39</v>
      </c>
      <c r="AW556" s="67">
        <v>5063.58</v>
      </c>
      <c r="AX556">
        <v>0.55149999999999999</v>
      </c>
      <c r="AY556" s="67">
        <v>3008.18</v>
      </c>
      <c r="AZ556">
        <v>0.32769999999999999</v>
      </c>
      <c r="BA556">
        <v>721.4</v>
      </c>
      <c r="BB556">
        <v>7.8600000000000003E-2</v>
      </c>
      <c r="BC556">
        <v>387.54</v>
      </c>
      <c r="BD556">
        <v>4.2200000000000001E-2</v>
      </c>
      <c r="BE556" s="67">
        <v>9180.7099999999991</v>
      </c>
      <c r="BF556" s="67">
        <v>4548.7299999999996</v>
      </c>
      <c r="BG556">
        <v>1.0985</v>
      </c>
      <c r="BH556">
        <v>0.61780000000000002</v>
      </c>
      <c r="BI556">
        <v>0.2243</v>
      </c>
      <c r="BJ556">
        <v>0.1026</v>
      </c>
      <c r="BK556">
        <v>2.86E-2</v>
      </c>
      <c r="BL556">
        <v>2.6700000000000002E-2</v>
      </c>
    </row>
    <row r="557" spans="1:64" x14ac:dyDescent="0.25">
      <c r="A557" t="s">
        <v>572</v>
      </c>
      <c r="B557">
        <v>50393</v>
      </c>
      <c r="C557">
        <v>416</v>
      </c>
      <c r="D557">
        <v>5.59</v>
      </c>
      <c r="E557" s="67">
        <v>2326.29</v>
      </c>
      <c r="F557" s="67">
        <v>2233.52</v>
      </c>
      <c r="G557">
        <v>1.1000000000000001E-3</v>
      </c>
      <c r="H557">
        <v>0</v>
      </c>
      <c r="I557">
        <v>3.2000000000000002E-3</v>
      </c>
      <c r="J557">
        <v>1E-4</v>
      </c>
      <c r="K557">
        <v>3.7000000000000002E-3</v>
      </c>
      <c r="L557">
        <v>0.98160000000000003</v>
      </c>
      <c r="M557">
        <v>1.03E-2</v>
      </c>
      <c r="N557">
        <v>0.78249999999999997</v>
      </c>
      <c r="O557">
        <v>0</v>
      </c>
      <c r="P557">
        <v>0.18049999999999999</v>
      </c>
      <c r="Q557" s="67">
        <v>49614.48</v>
      </c>
      <c r="R557">
        <v>0.1588</v>
      </c>
      <c r="S557">
        <v>0.14710000000000001</v>
      </c>
      <c r="T557">
        <v>0.69410000000000005</v>
      </c>
      <c r="U557">
        <v>15.01</v>
      </c>
      <c r="V557">
        <v>15.2</v>
      </c>
      <c r="W557" s="67">
        <v>76971.64</v>
      </c>
      <c r="X557">
        <v>149.33000000000001</v>
      </c>
      <c r="Y557" s="67">
        <v>87563.33</v>
      </c>
      <c r="Z557">
        <v>0.72250000000000003</v>
      </c>
      <c r="AA557">
        <v>6.5699999999999995E-2</v>
      </c>
      <c r="AB557">
        <v>0.21179999999999999</v>
      </c>
      <c r="AC557">
        <v>0.27750000000000002</v>
      </c>
      <c r="AD557">
        <v>87.56</v>
      </c>
      <c r="AE557" s="67">
        <v>1812.56</v>
      </c>
      <c r="AF557">
        <v>238.52</v>
      </c>
      <c r="AG557" s="67">
        <v>79431.179999999993</v>
      </c>
      <c r="AH557">
        <v>67</v>
      </c>
      <c r="AI557" s="67">
        <v>28289</v>
      </c>
      <c r="AJ557" s="67">
        <v>38790.04</v>
      </c>
      <c r="AK557">
        <v>20.7</v>
      </c>
      <c r="AL557">
        <v>20.7</v>
      </c>
      <c r="AM557">
        <v>20.7</v>
      </c>
      <c r="AN557">
        <v>3.2</v>
      </c>
      <c r="AO557">
        <v>0</v>
      </c>
      <c r="AP557">
        <v>0.83409999999999995</v>
      </c>
      <c r="AQ557" s="67">
        <v>1289.58</v>
      </c>
      <c r="AR557" s="67">
        <v>2555.09</v>
      </c>
      <c r="AS557" s="67">
        <v>6501.12</v>
      </c>
      <c r="AT557">
        <v>547.02</v>
      </c>
      <c r="AU557">
        <v>311.62</v>
      </c>
      <c r="AV557" s="67">
        <v>11204.4</v>
      </c>
      <c r="AW557" s="67">
        <v>7104.12</v>
      </c>
      <c r="AX557">
        <v>0.6794</v>
      </c>
      <c r="AY557" s="67">
        <v>1318.1</v>
      </c>
      <c r="AZ557">
        <v>0.12609999999999999</v>
      </c>
      <c r="BA557">
        <v>786.01</v>
      </c>
      <c r="BB557">
        <v>7.5200000000000003E-2</v>
      </c>
      <c r="BC557" s="67">
        <v>1248.28</v>
      </c>
      <c r="BD557">
        <v>0.11940000000000001</v>
      </c>
      <c r="BE557" s="67">
        <v>10456.51</v>
      </c>
      <c r="BF557" s="67">
        <v>7261.07</v>
      </c>
      <c r="BG557">
        <v>4.0842000000000001</v>
      </c>
      <c r="BH557">
        <v>0.52310000000000001</v>
      </c>
      <c r="BI557">
        <v>0.2903</v>
      </c>
      <c r="BJ557">
        <v>0.13100000000000001</v>
      </c>
      <c r="BK557">
        <v>3.7600000000000001E-2</v>
      </c>
      <c r="BL557">
        <v>1.7999999999999999E-2</v>
      </c>
    </row>
    <row r="558" spans="1:64" x14ac:dyDescent="0.25">
      <c r="A558" t="s">
        <v>573</v>
      </c>
      <c r="B558">
        <v>44974</v>
      </c>
      <c r="C558">
        <v>32</v>
      </c>
      <c r="D558">
        <v>149.63999999999999</v>
      </c>
      <c r="E558" s="67">
        <v>4788.43</v>
      </c>
      <c r="F558" s="67">
        <v>4713.68</v>
      </c>
      <c r="G558">
        <v>8.9999999999999993E-3</v>
      </c>
      <c r="H558">
        <v>4.0000000000000002E-4</v>
      </c>
      <c r="I558">
        <v>6.6E-3</v>
      </c>
      <c r="J558">
        <v>1.1000000000000001E-3</v>
      </c>
      <c r="K558">
        <v>1.7500000000000002E-2</v>
      </c>
      <c r="L558">
        <v>0.94010000000000005</v>
      </c>
      <c r="M558">
        <v>2.52E-2</v>
      </c>
      <c r="N558">
        <v>0.23649999999999999</v>
      </c>
      <c r="O558">
        <v>1.9E-3</v>
      </c>
      <c r="P558">
        <v>0.105</v>
      </c>
      <c r="Q558" s="67">
        <v>63786.13</v>
      </c>
      <c r="R558">
        <v>0.14599999999999999</v>
      </c>
      <c r="S558">
        <v>0.1971</v>
      </c>
      <c r="T558">
        <v>0.65690000000000004</v>
      </c>
      <c r="U558">
        <v>20</v>
      </c>
      <c r="V558">
        <v>23.5</v>
      </c>
      <c r="W558" s="67">
        <v>95605.74</v>
      </c>
      <c r="X558">
        <v>203.19</v>
      </c>
      <c r="Y558" s="67">
        <v>124993.12</v>
      </c>
      <c r="Z558">
        <v>0.78280000000000005</v>
      </c>
      <c r="AA558">
        <v>0.18820000000000001</v>
      </c>
      <c r="AB558">
        <v>2.9000000000000001E-2</v>
      </c>
      <c r="AC558">
        <v>0.2172</v>
      </c>
      <c r="AD558">
        <v>124.99</v>
      </c>
      <c r="AE558" s="67">
        <v>4358.1499999999996</v>
      </c>
      <c r="AF558">
        <v>692.87</v>
      </c>
      <c r="AG558" s="67">
        <v>138826.09</v>
      </c>
      <c r="AH558">
        <v>370</v>
      </c>
      <c r="AI558" s="67">
        <v>38505</v>
      </c>
      <c r="AJ558" s="67">
        <v>60316.62</v>
      </c>
      <c r="AK558">
        <v>68.3</v>
      </c>
      <c r="AL558">
        <v>33.33</v>
      </c>
      <c r="AM558">
        <v>36.119999999999997</v>
      </c>
      <c r="AN558">
        <v>5.0999999999999996</v>
      </c>
      <c r="AO558">
        <v>0</v>
      </c>
      <c r="AP558">
        <v>0.73609999999999998</v>
      </c>
      <c r="AQ558" s="67">
        <v>1162.96</v>
      </c>
      <c r="AR558" s="67">
        <v>1583.6</v>
      </c>
      <c r="AS558" s="67">
        <v>5012.1899999999996</v>
      </c>
      <c r="AT558">
        <v>753.73</v>
      </c>
      <c r="AU558">
        <v>73.540000000000006</v>
      </c>
      <c r="AV558" s="67">
        <v>8586.0300000000007</v>
      </c>
      <c r="AW558" s="67">
        <v>3722.63</v>
      </c>
      <c r="AX558">
        <v>0.43709999999999999</v>
      </c>
      <c r="AY558" s="67">
        <v>3643.73</v>
      </c>
      <c r="AZ558">
        <v>0.4279</v>
      </c>
      <c r="BA558">
        <v>751.35</v>
      </c>
      <c r="BB558">
        <v>8.8200000000000001E-2</v>
      </c>
      <c r="BC558">
        <v>398.37</v>
      </c>
      <c r="BD558">
        <v>4.6800000000000001E-2</v>
      </c>
      <c r="BE558" s="67">
        <v>8516.08</v>
      </c>
      <c r="BF558" s="67">
        <v>3180.98</v>
      </c>
      <c r="BG558">
        <v>0.66490000000000005</v>
      </c>
      <c r="BH558">
        <v>0.58640000000000003</v>
      </c>
      <c r="BI558">
        <v>0.21099999999999999</v>
      </c>
      <c r="BJ558">
        <v>0.15240000000000001</v>
      </c>
      <c r="BK558">
        <v>3.7100000000000001E-2</v>
      </c>
      <c r="BL558">
        <v>1.2999999999999999E-2</v>
      </c>
    </row>
    <row r="559" spans="1:64" x14ac:dyDescent="0.25">
      <c r="A559" t="s">
        <v>574</v>
      </c>
      <c r="B559">
        <v>46904</v>
      </c>
      <c r="C559">
        <v>26</v>
      </c>
      <c r="D559">
        <v>23.21</v>
      </c>
      <c r="E559">
        <v>603.45000000000005</v>
      </c>
      <c r="F559">
        <v>600.66999999999996</v>
      </c>
      <c r="G559">
        <v>1E-4</v>
      </c>
      <c r="H559">
        <v>0</v>
      </c>
      <c r="I559">
        <v>8.2000000000000007E-3</v>
      </c>
      <c r="J559">
        <v>1.6999999999999999E-3</v>
      </c>
      <c r="K559">
        <v>7.9000000000000008E-3</v>
      </c>
      <c r="L559">
        <v>0.96709999999999996</v>
      </c>
      <c r="M559">
        <v>1.5100000000000001E-2</v>
      </c>
      <c r="N559">
        <v>0.49419999999999997</v>
      </c>
      <c r="O559">
        <v>0</v>
      </c>
      <c r="P559">
        <v>0.1547</v>
      </c>
      <c r="Q559" s="67">
        <v>54710.23</v>
      </c>
      <c r="R559">
        <v>0.26529999999999998</v>
      </c>
      <c r="S559">
        <v>0.34689999999999999</v>
      </c>
      <c r="T559">
        <v>0.38779999999999998</v>
      </c>
      <c r="U559">
        <v>17.47</v>
      </c>
      <c r="V559">
        <v>13</v>
      </c>
      <c r="W559" s="67">
        <v>56040.88</v>
      </c>
      <c r="X559">
        <v>45.25</v>
      </c>
      <c r="Y559" s="67">
        <v>246097.9</v>
      </c>
      <c r="Z559">
        <v>0.84309999999999996</v>
      </c>
      <c r="AA559">
        <v>4.7399999999999998E-2</v>
      </c>
      <c r="AB559">
        <v>0.1094</v>
      </c>
      <c r="AC559">
        <v>0.15690000000000001</v>
      </c>
      <c r="AD559">
        <v>246.1</v>
      </c>
      <c r="AE559" s="67">
        <v>6517.72</v>
      </c>
      <c r="AF559">
        <v>726.34</v>
      </c>
      <c r="AG559" s="67">
        <v>234666.23999999999</v>
      </c>
      <c r="AH559">
        <v>569</v>
      </c>
      <c r="AI559" s="67">
        <v>32230</v>
      </c>
      <c r="AJ559" s="67">
        <v>48533.83</v>
      </c>
      <c r="AK559">
        <v>33.5</v>
      </c>
      <c r="AL559">
        <v>25.6</v>
      </c>
      <c r="AM559">
        <v>26.02</v>
      </c>
      <c r="AN559">
        <v>4.8</v>
      </c>
      <c r="AO559" s="67">
        <v>1971.68</v>
      </c>
      <c r="AP559">
        <v>2.2513999999999998</v>
      </c>
      <c r="AQ559" s="67">
        <v>1914.21</v>
      </c>
      <c r="AR559" s="67">
        <v>2131.4299999999998</v>
      </c>
      <c r="AS559" s="67">
        <v>6804.23</v>
      </c>
      <c r="AT559">
        <v>370.72</v>
      </c>
      <c r="AU559">
        <v>357.5</v>
      </c>
      <c r="AV559" s="67">
        <v>11578</v>
      </c>
      <c r="AW559" s="67">
        <v>2511.63</v>
      </c>
      <c r="AX559">
        <v>0.23649999999999999</v>
      </c>
      <c r="AY559" s="67">
        <v>6368.86</v>
      </c>
      <c r="AZ559">
        <v>0.59960000000000002</v>
      </c>
      <c r="BA559">
        <v>934</v>
      </c>
      <c r="BB559">
        <v>8.7900000000000006E-2</v>
      </c>
      <c r="BC559">
        <v>807.63</v>
      </c>
      <c r="BD559">
        <v>7.5999999999999998E-2</v>
      </c>
      <c r="BE559" s="67">
        <v>10622.12</v>
      </c>
      <c r="BF559" s="67">
        <v>2033.49</v>
      </c>
      <c r="BG559">
        <v>0.49519999999999997</v>
      </c>
      <c r="BH559">
        <v>0.51749999999999996</v>
      </c>
      <c r="BI559">
        <v>0.22</v>
      </c>
      <c r="BJ559">
        <v>0.18679999999999999</v>
      </c>
      <c r="BK559">
        <v>3.3399999999999999E-2</v>
      </c>
      <c r="BL559">
        <v>4.2299999999999997E-2</v>
      </c>
    </row>
    <row r="560" spans="1:64" x14ac:dyDescent="0.25">
      <c r="A560" t="s">
        <v>575</v>
      </c>
      <c r="B560">
        <v>44982</v>
      </c>
      <c r="C560">
        <v>148</v>
      </c>
      <c r="D560">
        <v>21.85</v>
      </c>
      <c r="E560" s="67">
        <v>3234.49</v>
      </c>
      <c r="F560" s="67">
        <v>3094.88</v>
      </c>
      <c r="G560">
        <v>3.5999999999999999E-3</v>
      </c>
      <c r="H560">
        <v>1.2999999999999999E-3</v>
      </c>
      <c r="I560">
        <v>2.5000000000000001E-3</v>
      </c>
      <c r="J560">
        <v>1E-3</v>
      </c>
      <c r="K560">
        <v>1.7500000000000002E-2</v>
      </c>
      <c r="L560">
        <v>0.9587</v>
      </c>
      <c r="M560">
        <v>1.55E-2</v>
      </c>
      <c r="N560">
        <v>0.42620000000000002</v>
      </c>
      <c r="O560">
        <v>2.5999999999999999E-3</v>
      </c>
      <c r="P560">
        <v>0.1454</v>
      </c>
      <c r="Q560" s="67">
        <v>53108.89</v>
      </c>
      <c r="R560">
        <v>0.20860000000000001</v>
      </c>
      <c r="S560">
        <v>0.1497</v>
      </c>
      <c r="T560">
        <v>0.64170000000000005</v>
      </c>
      <c r="U560">
        <v>19.3</v>
      </c>
      <c r="V560">
        <v>15</v>
      </c>
      <c r="W560" s="67">
        <v>72118.73</v>
      </c>
      <c r="X560">
        <v>210.54</v>
      </c>
      <c r="Y560" s="67">
        <v>105105.68</v>
      </c>
      <c r="Z560">
        <v>0.80900000000000005</v>
      </c>
      <c r="AA560">
        <v>0.16470000000000001</v>
      </c>
      <c r="AB560">
        <v>2.64E-2</v>
      </c>
      <c r="AC560">
        <v>0.191</v>
      </c>
      <c r="AD560">
        <v>105.11</v>
      </c>
      <c r="AE560" s="67">
        <v>2309.0300000000002</v>
      </c>
      <c r="AF560">
        <v>346.83</v>
      </c>
      <c r="AG560" s="67">
        <v>104866.75</v>
      </c>
      <c r="AH560">
        <v>176</v>
      </c>
      <c r="AI560" s="67">
        <v>32287</v>
      </c>
      <c r="AJ560" s="67">
        <v>46509.34</v>
      </c>
      <c r="AK560">
        <v>27.2</v>
      </c>
      <c r="AL560">
        <v>21.71</v>
      </c>
      <c r="AM560">
        <v>22.4</v>
      </c>
      <c r="AN560">
        <v>4.55</v>
      </c>
      <c r="AO560">
        <v>611.57000000000005</v>
      </c>
      <c r="AP560">
        <v>0.86719999999999997</v>
      </c>
      <c r="AQ560">
        <v>908.98</v>
      </c>
      <c r="AR560" s="67">
        <v>1697.96</v>
      </c>
      <c r="AS560" s="67">
        <v>4428.93</v>
      </c>
      <c r="AT560">
        <v>430.44</v>
      </c>
      <c r="AU560">
        <v>318.60000000000002</v>
      </c>
      <c r="AV560" s="67">
        <v>7784.91</v>
      </c>
      <c r="AW560" s="67">
        <v>4582.33</v>
      </c>
      <c r="AX560">
        <v>0.57530000000000003</v>
      </c>
      <c r="AY560" s="67">
        <v>2289.9299999999998</v>
      </c>
      <c r="AZ560">
        <v>0.28749999999999998</v>
      </c>
      <c r="BA560">
        <v>570.5</v>
      </c>
      <c r="BB560">
        <v>7.1599999999999997E-2</v>
      </c>
      <c r="BC560">
        <v>522</v>
      </c>
      <c r="BD560">
        <v>6.5500000000000003E-2</v>
      </c>
      <c r="BE560" s="67">
        <v>7964.76</v>
      </c>
      <c r="BF560" s="67">
        <v>3704.83</v>
      </c>
      <c r="BG560">
        <v>1.0907</v>
      </c>
      <c r="BH560">
        <v>0.51329999999999998</v>
      </c>
      <c r="BI560">
        <v>0.19789999999999999</v>
      </c>
      <c r="BJ560">
        <v>0.24099999999999999</v>
      </c>
      <c r="BK560">
        <v>3.78E-2</v>
      </c>
      <c r="BL560">
        <v>0.01</v>
      </c>
    </row>
    <row r="561" spans="1:64" x14ac:dyDescent="0.25">
      <c r="A561" t="s">
        <v>576</v>
      </c>
      <c r="B561">
        <v>44990</v>
      </c>
      <c r="C561">
        <v>16</v>
      </c>
      <c r="D561">
        <v>389.38</v>
      </c>
      <c r="E561" s="67">
        <v>6230.14</v>
      </c>
      <c r="F561" s="67">
        <v>5068.71</v>
      </c>
      <c r="G561">
        <v>1.5E-3</v>
      </c>
      <c r="H561">
        <v>2.0000000000000001E-4</v>
      </c>
      <c r="I561">
        <v>0.38040000000000002</v>
      </c>
      <c r="J561">
        <v>4.0000000000000002E-4</v>
      </c>
      <c r="K561">
        <v>2.8799999999999999E-2</v>
      </c>
      <c r="L561">
        <v>0.46160000000000001</v>
      </c>
      <c r="M561">
        <v>0.12709999999999999</v>
      </c>
      <c r="N561">
        <v>0.95269999999999999</v>
      </c>
      <c r="O561">
        <v>4.3E-3</v>
      </c>
      <c r="P561">
        <v>0.1744</v>
      </c>
      <c r="Q561" s="67">
        <v>48899.62</v>
      </c>
      <c r="R561">
        <v>0.25190000000000001</v>
      </c>
      <c r="S561">
        <v>0.17660000000000001</v>
      </c>
      <c r="T561">
        <v>0.57140000000000002</v>
      </c>
      <c r="U561">
        <v>19.559999999999999</v>
      </c>
      <c r="V561">
        <v>41.33</v>
      </c>
      <c r="W561" s="67">
        <v>78196.350000000006</v>
      </c>
      <c r="X561">
        <v>148.38999999999999</v>
      </c>
      <c r="Y561" s="67">
        <v>52729.27</v>
      </c>
      <c r="Z561">
        <v>0.67269999999999996</v>
      </c>
      <c r="AA561">
        <v>0.25800000000000001</v>
      </c>
      <c r="AB561">
        <v>6.9199999999999998E-2</v>
      </c>
      <c r="AC561">
        <v>0.32729999999999998</v>
      </c>
      <c r="AD561">
        <v>52.73</v>
      </c>
      <c r="AE561" s="67">
        <v>2402.19</v>
      </c>
      <c r="AF561">
        <v>390.92</v>
      </c>
      <c r="AG561" s="67">
        <v>47959.77</v>
      </c>
      <c r="AH561">
        <v>7</v>
      </c>
      <c r="AI561" s="67">
        <v>21801</v>
      </c>
      <c r="AJ561" s="67">
        <v>35953.75</v>
      </c>
      <c r="AK561">
        <v>57.1</v>
      </c>
      <c r="AL561">
        <v>43.86</v>
      </c>
      <c r="AM561">
        <v>46.88</v>
      </c>
      <c r="AN561">
        <v>4.7</v>
      </c>
      <c r="AO561">
        <v>0</v>
      </c>
      <c r="AP561">
        <v>1.1428</v>
      </c>
      <c r="AQ561" s="67">
        <v>2485.9499999999998</v>
      </c>
      <c r="AR561" s="67">
        <v>2679.46</v>
      </c>
      <c r="AS561" s="67">
        <v>6024.94</v>
      </c>
      <c r="AT561">
        <v>619.76</v>
      </c>
      <c r="AU561">
        <v>210.17</v>
      </c>
      <c r="AV561" s="67">
        <v>12020.28</v>
      </c>
      <c r="AW561" s="67">
        <v>8408.39</v>
      </c>
      <c r="AX561">
        <v>0.67030000000000001</v>
      </c>
      <c r="AY561" s="67">
        <v>2016.27</v>
      </c>
      <c r="AZ561">
        <v>0.16070000000000001</v>
      </c>
      <c r="BA561">
        <v>445.88</v>
      </c>
      <c r="BB561">
        <v>3.5499999999999997E-2</v>
      </c>
      <c r="BC561" s="67">
        <v>1672.84</v>
      </c>
      <c r="BD561">
        <v>0.13339999999999999</v>
      </c>
      <c r="BE561" s="67">
        <v>12543.39</v>
      </c>
      <c r="BF561" s="67">
        <v>5629.02</v>
      </c>
      <c r="BG561">
        <v>3.0907</v>
      </c>
      <c r="BH561">
        <v>0.48699999999999999</v>
      </c>
      <c r="BI561">
        <v>0.19189999999999999</v>
      </c>
      <c r="BJ561">
        <v>0.26069999999999999</v>
      </c>
      <c r="BK561">
        <v>3.4799999999999998E-2</v>
      </c>
      <c r="BL561">
        <v>2.5499999999999998E-2</v>
      </c>
    </row>
    <row r="562" spans="1:64" x14ac:dyDescent="0.25">
      <c r="A562" t="s">
        <v>577</v>
      </c>
      <c r="B562">
        <v>50500</v>
      </c>
      <c r="C562">
        <v>196</v>
      </c>
      <c r="D562">
        <v>11.82</v>
      </c>
      <c r="E562" s="67">
        <v>2316.0100000000002</v>
      </c>
      <c r="F562" s="67">
        <v>2244.9299999999998</v>
      </c>
      <c r="G562">
        <v>2.7000000000000001E-3</v>
      </c>
      <c r="H562">
        <v>0</v>
      </c>
      <c r="I562">
        <v>1.18E-2</v>
      </c>
      <c r="J562">
        <v>4.0000000000000002E-4</v>
      </c>
      <c r="K562">
        <v>7.7000000000000002E-3</v>
      </c>
      <c r="L562">
        <v>0.96150000000000002</v>
      </c>
      <c r="M562">
        <v>1.5900000000000001E-2</v>
      </c>
      <c r="N562">
        <v>0.35699999999999998</v>
      </c>
      <c r="O562">
        <v>0</v>
      </c>
      <c r="P562">
        <v>0.10780000000000001</v>
      </c>
      <c r="Q562" s="67">
        <v>51151.92</v>
      </c>
      <c r="R562">
        <v>0.2555</v>
      </c>
      <c r="S562">
        <v>9.4899999999999998E-2</v>
      </c>
      <c r="T562">
        <v>0.64959999999999996</v>
      </c>
      <c r="U562">
        <v>20.34</v>
      </c>
      <c r="V562">
        <v>18.5</v>
      </c>
      <c r="W562" s="67">
        <v>55911.3</v>
      </c>
      <c r="X562">
        <v>120.71</v>
      </c>
      <c r="Y562" s="67">
        <v>110958.59</v>
      </c>
      <c r="Z562">
        <v>0.84</v>
      </c>
      <c r="AA562">
        <v>0.11210000000000001</v>
      </c>
      <c r="AB562">
        <v>4.7899999999999998E-2</v>
      </c>
      <c r="AC562">
        <v>0.16</v>
      </c>
      <c r="AD562">
        <v>110.96</v>
      </c>
      <c r="AE562" s="67">
        <v>3115.55</v>
      </c>
      <c r="AF562">
        <v>362.79</v>
      </c>
      <c r="AG562" s="67">
        <v>102695.23</v>
      </c>
      <c r="AH562">
        <v>165</v>
      </c>
      <c r="AI562" s="67">
        <v>34022</v>
      </c>
      <c r="AJ562" s="67">
        <v>51857.56</v>
      </c>
      <c r="AK562">
        <v>36.04</v>
      </c>
      <c r="AL562">
        <v>27.34</v>
      </c>
      <c r="AM562">
        <v>30.21</v>
      </c>
      <c r="AN562">
        <v>3.5</v>
      </c>
      <c r="AO562">
        <v>0</v>
      </c>
      <c r="AP562">
        <v>0.70889999999999997</v>
      </c>
      <c r="AQ562" s="67">
        <v>1044.93</v>
      </c>
      <c r="AR562" s="67">
        <v>1958.75</v>
      </c>
      <c r="AS562" s="67">
        <v>5351.27</v>
      </c>
      <c r="AT562">
        <v>251.6</v>
      </c>
      <c r="AU562">
        <v>392.52</v>
      </c>
      <c r="AV562" s="67">
        <v>8999.06</v>
      </c>
      <c r="AW562" s="67">
        <v>5706.64</v>
      </c>
      <c r="AX562">
        <v>0.5917</v>
      </c>
      <c r="AY562" s="67">
        <v>2548.3200000000002</v>
      </c>
      <c r="AZ562">
        <v>0.26419999999999999</v>
      </c>
      <c r="BA562">
        <v>841.04</v>
      </c>
      <c r="BB562">
        <v>8.72E-2</v>
      </c>
      <c r="BC562">
        <v>548.89</v>
      </c>
      <c r="BD562">
        <v>5.6899999999999999E-2</v>
      </c>
      <c r="BE562" s="67">
        <v>9644.89</v>
      </c>
      <c r="BF562" s="67">
        <v>4840.2700000000004</v>
      </c>
      <c r="BG562">
        <v>1.2865</v>
      </c>
      <c r="BH562">
        <v>0.48520000000000002</v>
      </c>
      <c r="BI562">
        <v>0.28189999999999998</v>
      </c>
      <c r="BJ562">
        <v>0.16020000000000001</v>
      </c>
      <c r="BK562">
        <v>5.5300000000000002E-2</v>
      </c>
      <c r="BL562">
        <v>1.7399999999999999E-2</v>
      </c>
    </row>
    <row r="563" spans="1:64" x14ac:dyDescent="0.25">
      <c r="A563" t="s">
        <v>578</v>
      </c>
      <c r="B563">
        <v>45005</v>
      </c>
      <c r="C563">
        <v>8</v>
      </c>
      <c r="D563">
        <v>267.02999999999997</v>
      </c>
      <c r="E563" s="67">
        <v>2136.2199999999998</v>
      </c>
      <c r="F563" s="67">
        <v>1432.22</v>
      </c>
      <c r="G563">
        <v>5.0000000000000001E-4</v>
      </c>
      <c r="H563">
        <v>2.9999999999999997E-4</v>
      </c>
      <c r="I563">
        <v>0.97389999999999999</v>
      </c>
      <c r="J563">
        <v>0</v>
      </c>
      <c r="K563">
        <v>1.6E-2</v>
      </c>
      <c r="L563">
        <v>2.7000000000000001E-3</v>
      </c>
      <c r="M563">
        <v>6.6E-3</v>
      </c>
      <c r="N563">
        <v>0.79059999999999997</v>
      </c>
      <c r="O563">
        <v>0</v>
      </c>
      <c r="P563">
        <v>0.24510000000000001</v>
      </c>
      <c r="Q563" s="67">
        <v>62978.43</v>
      </c>
      <c r="R563">
        <v>0.374</v>
      </c>
      <c r="S563">
        <v>0.2366</v>
      </c>
      <c r="T563">
        <v>0.38929999999999998</v>
      </c>
      <c r="U563">
        <v>17.22</v>
      </c>
      <c r="V563">
        <v>25.22</v>
      </c>
      <c r="W563" s="67">
        <v>71170.3</v>
      </c>
      <c r="X563">
        <v>84.7</v>
      </c>
      <c r="Y563" s="67">
        <v>186192.34</v>
      </c>
      <c r="Z563">
        <v>0.22259999999999999</v>
      </c>
      <c r="AA563">
        <v>0.74509999999999998</v>
      </c>
      <c r="AB563">
        <v>3.2199999999999999E-2</v>
      </c>
      <c r="AC563">
        <v>0.77739999999999998</v>
      </c>
      <c r="AD563">
        <v>186.19</v>
      </c>
      <c r="AE563" s="67">
        <v>11171.97</v>
      </c>
      <c r="AF563">
        <v>576.13</v>
      </c>
      <c r="AG563" s="67">
        <v>177297.08</v>
      </c>
      <c r="AH563">
        <v>480</v>
      </c>
      <c r="AI563" s="67">
        <v>25349</v>
      </c>
      <c r="AJ563" s="67">
        <v>39697.279999999999</v>
      </c>
      <c r="AK563">
        <v>82.4</v>
      </c>
      <c r="AL563">
        <v>54.79</v>
      </c>
      <c r="AM563">
        <v>60.59</v>
      </c>
      <c r="AN563">
        <v>5.0999999999999996</v>
      </c>
      <c r="AO563">
        <v>0</v>
      </c>
      <c r="AP563">
        <v>0.98560000000000003</v>
      </c>
      <c r="AQ563" s="67">
        <v>4119.43</v>
      </c>
      <c r="AR563" s="67">
        <v>4125.29</v>
      </c>
      <c r="AS563" s="67">
        <v>10103.959999999999</v>
      </c>
      <c r="AT563">
        <v>547.07000000000005</v>
      </c>
      <c r="AU563">
        <v>788.6</v>
      </c>
      <c r="AV563" s="67">
        <v>19684.400000000001</v>
      </c>
      <c r="AW563" s="67">
        <v>7654.85</v>
      </c>
      <c r="AX563">
        <v>0.37530000000000002</v>
      </c>
      <c r="AY563" s="67">
        <v>10860.9</v>
      </c>
      <c r="AZ563">
        <v>0.53249999999999997</v>
      </c>
      <c r="BA563">
        <v>468.39</v>
      </c>
      <c r="BB563">
        <v>2.3E-2</v>
      </c>
      <c r="BC563" s="67">
        <v>1411.57</v>
      </c>
      <c r="BD563">
        <v>6.9199999999999998E-2</v>
      </c>
      <c r="BE563" s="67">
        <v>20395.71</v>
      </c>
      <c r="BF563" s="67">
        <v>2782.91</v>
      </c>
      <c r="BG563">
        <v>1.3084</v>
      </c>
      <c r="BH563">
        <v>0.50290000000000001</v>
      </c>
      <c r="BI563">
        <v>0.1709</v>
      </c>
      <c r="BJ563">
        <v>0.25969999999999999</v>
      </c>
      <c r="BK563">
        <v>1.9699999999999999E-2</v>
      </c>
      <c r="BL563">
        <v>4.6800000000000001E-2</v>
      </c>
    </row>
    <row r="564" spans="1:64" x14ac:dyDescent="0.25">
      <c r="A564" t="s">
        <v>579</v>
      </c>
      <c r="B564">
        <v>45013</v>
      </c>
      <c r="C564">
        <v>5</v>
      </c>
      <c r="D564">
        <v>483.07</v>
      </c>
      <c r="E564" s="67">
        <v>2415.33</v>
      </c>
      <c r="F564" s="67">
        <v>2254.54</v>
      </c>
      <c r="G564">
        <v>1.24E-2</v>
      </c>
      <c r="H564">
        <v>4.0000000000000002E-4</v>
      </c>
      <c r="I564">
        <v>2.81E-2</v>
      </c>
      <c r="J564">
        <v>5.9999999999999995E-4</v>
      </c>
      <c r="K564">
        <v>2.9000000000000001E-2</v>
      </c>
      <c r="L564">
        <v>0.87670000000000003</v>
      </c>
      <c r="M564">
        <v>5.2699999999999997E-2</v>
      </c>
      <c r="N564">
        <v>0.65229999999999999</v>
      </c>
      <c r="O564">
        <v>7.3000000000000001E-3</v>
      </c>
      <c r="P564">
        <v>0.19389999999999999</v>
      </c>
      <c r="Q564" s="67">
        <v>45032.72</v>
      </c>
      <c r="R564">
        <v>0.25</v>
      </c>
      <c r="S564">
        <v>0.22559999999999999</v>
      </c>
      <c r="T564">
        <v>0.52439999999999998</v>
      </c>
      <c r="U564">
        <v>17.46</v>
      </c>
      <c r="V564">
        <v>17.7</v>
      </c>
      <c r="W564" s="67">
        <v>73587.740000000005</v>
      </c>
      <c r="X564">
        <v>132.63999999999999</v>
      </c>
      <c r="Y564" s="67">
        <v>84317.74</v>
      </c>
      <c r="Z564">
        <v>0.71399999999999997</v>
      </c>
      <c r="AA564">
        <v>0.26150000000000001</v>
      </c>
      <c r="AB564">
        <v>2.4400000000000002E-2</v>
      </c>
      <c r="AC564">
        <v>0.28599999999999998</v>
      </c>
      <c r="AD564">
        <v>84.32</v>
      </c>
      <c r="AE564" s="67">
        <v>2078.64</v>
      </c>
      <c r="AF564">
        <v>319.43</v>
      </c>
      <c r="AG564" s="67">
        <v>88081.24</v>
      </c>
      <c r="AH564">
        <v>99</v>
      </c>
      <c r="AI564" s="67">
        <v>24498</v>
      </c>
      <c r="AJ564" s="67">
        <v>36776.559999999998</v>
      </c>
      <c r="AK564">
        <v>39.049999999999997</v>
      </c>
      <c r="AL564">
        <v>24.36</v>
      </c>
      <c r="AM564">
        <v>24.1</v>
      </c>
      <c r="AN564">
        <v>2.7</v>
      </c>
      <c r="AO564">
        <v>0</v>
      </c>
      <c r="AP564">
        <v>0.91300000000000003</v>
      </c>
      <c r="AQ564" s="67">
        <v>1068.05</v>
      </c>
      <c r="AR564" s="67">
        <v>1533.26</v>
      </c>
      <c r="AS564" s="67">
        <v>4900.47</v>
      </c>
      <c r="AT564">
        <v>378.24</v>
      </c>
      <c r="AU564">
        <v>533</v>
      </c>
      <c r="AV564" s="67">
        <v>8413.02</v>
      </c>
      <c r="AW564" s="67">
        <v>4892.8</v>
      </c>
      <c r="AX564">
        <v>0.62460000000000004</v>
      </c>
      <c r="AY564" s="67">
        <v>1461.4</v>
      </c>
      <c r="AZ564">
        <v>0.18659999999999999</v>
      </c>
      <c r="BA564">
        <v>633.91</v>
      </c>
      <c r="BB564">
        <v>8.09E-2</v>
      </c>
      <c r="BC564">
        <v>844.98</v>
      </c>
      <c r="BD564">
        <v>0.1079</v>
      </c>
      <c r="BE564" s="67">
        <v>7833.09</v>
      </c>
      <c r="BF564" s="67">
        <v>4957.96</v>
      </c>
      <c r="BG564">
        <v>2.4304999999999999</v>
      </c>
      <c r="BH564">
        <v>0.57720000000000005</v>
      </c>
      <c r="BI564">
        <v>0.19489999999999999</v>
      </c>
      <c r="BJ564">
        <v>0.1633</v>
      </c>
      <c r="BK564">
        <v>3.9300000000000002E-2</v>
      </c>
      <c r="BL564">
        <v>2.53E-2</v>
      </c>
    </row>
    <row r="565" spans="1:64" x14ac:dyDescent="0.25">
      <c r="A565" t="s">
        <v>580</v>
      </c>
      <c r="B565">
        <v>48231</v>
      </c>
      <c r="C565">
        <v>19</v>
      </c>
      <c r="D565">
        <v>380.87</v>
      </c>
      <c r="E565" s="67">
        <v>7236.54</v>
      </c>
      <c r="F565" s="67">
        <v>6601.54</v>
      </c>
      <c r="G565">
        <v>7.0000000000000001E-3</v>
      </c>
      <c r="H565">
        <v>2.9999999999999997E-4</v>
      </c>
      <c r="I565">
        <v>8.8800000000000004E-2</v>
      </c>
      <c r="J565">
        <v>2.8999999999999998E-3</v>
      </c>
      <c r="K565">
        <v>8.6300000000000002E-2</v>
      </c>
      <c r="L565">
        <v>0.73899999999999999</v>
      </c>
      <c r="M565">
        <v>7.5700000000000003E-2</v>
      </c>
      <c r="N565">
        <v>0.57589999999999997</v>
      </c>
      <c r="O565">
        <v>1.1900000000000001E-2</v>
      </c>
      <c r="P565">
        <v>0.1179</v>
      </c>
      <c r="Q565" s="67">
        <v>64094.44</v>
      </c>
      <c r="R565">
        <v>7.4399999999999994E-2</v>
      </c>
      <c r="S565">
        <v>0.221</v>
      </c>
      <c r="T565">
        <v>0.7046</v>
      </c>
      <c r="U565">
        <v>16.16</v>
      </c>
      <c r="V565">
        <v>44</v>
      </c>
      <c r="W565" s="67">
        <v>95390.68</v>
      </c>
      <c r="X565">
        <v>164.45</v>
      </c>
      <c r="Y565" s="67">
        <v>106751.09</v>
      </c>
      <c r="Z565">
        <v>0.58420000000000005</v>
      </c>
      <c r="AA565">
        <v>0.39660000000000001</v>
      </c>
      <c r="AB565">
        <v>1.9199999999999998E-2</v>
      </c>
      <c r="AC565">
        <v>0.4158</v>
      </c>
      <c r="AD565">
        <v>106.75</v>
      </c>
      <c r="AE565" s="67">
        <v>5202.1099999999997</v>
      </c>
      <c r="AF565">
        <v>600.08000000000004</v>
      </c>
      <c r="AG565" s="67">
        <v>124045.21</v>
      </c>
      <c r="AH565">
        <v>295</v>
      </c>
      <c r="AI565" s="67">
        <v>29061</v>
      </c>
      <c r="AJ565" s="67">
        <v>41053.980000000003</v>
      </c>
      <c r="AK565">
        <v>76</v>
      </c>
      <c r="AL565">
        <v>45.93</v>
      </c>
      <c r="AM565">
        <v>51.53</v>
      </c>
      <c r="AN565">
        <v>5.3</v>
      </c>
      <c r="AO565">
        <v>0</v>
      </c>
      <c r="AP565">
        <v>1.107</v>
      </c>
      <c r="AQ565" s="67">
        <v>1414.34</v>
      </c>
      <c r="AR565" s="67">
        <v>2201.2800000000002</v>
      </c>
      <c r="AS565" s="67">
        <v>7405.3</v>
      </c>
      <c r="AT565">
        <v>558.62</v>
      </c>
      <c r="AU565">
        <v>283.95</v>
      </c>
      <c r="AV565" s="67">
        <v>11863.49</v>
      </c>
      <c r="AW565" s="67">
        <v>4451.6400000000003</v>
      </c>
      <c r="AX565">
        <v>0.4294</v>
      </c>
      <c r="AY565" s="67">
        <v>4236.63</v>
      </c>
      <c r="AZ565">
        <v>0.40870000000000001</v>
      </c>
      <c r="BA565">
        <v>873.01</v>
      </c>
      <c r="BB565">
        <v>8.4199999999999997E-2</v>
      </c>
      <c r="BC565">
        <v>804.89</v>
      </c>
      <c r="BD565">
        <v>7.7600000000000002E-2</v>
      </c>
      <c r="BE565" s="67">
        <v>10366.17</v>
      </c>
      <c r="BF565" s="67">
        <v>2232.36</v>
      </c>
      <c r="BG565">
        <v>0.79730000000000001</v>
      </c>
      <c r="BH565">
        <v>0.57879999999999998</v>
      </c>
      <c r="BI565">
        <v>0.2122</v>
      </c>
      <c r="BJ565">
        <v>0.1158</v>
      </c>
      <c r="BK565">
        <v>3.8600000000000002E-2</v>
      </c>
      <c r="BL565">
        <v>5.4600000000000003E-2</v>
      </c>
    </row>
    <row r="566" spans="1:64" x14ac:dyDescent="0.25">
      <c r="A566" t="s">
        <v>581</v>
      </c>
      <c r="B566">
        <v>49650</v>
      </c>
      <c r="C566">
        <v>112</v>
      </c>
      <c r="D566">
        <v>12.43</v>
      </c>
      <c r="E566" s="67">
        <v>1392.4</v>
      </c>
      <c r="F566" s="67">
        <v>1435.07</v>
      </c>
      <c r="G566">
        <v>1.2999999999999999E-3</v>
      </c>
      <c r="H566">
        <v>1.2999999999999999E-3</v>
      </c>
      <c r="I566">
        <v>4.3E-3</v>
      </c>
      <c r="J566">
        <v>3.3E-3</v>
      </c>
      <c r="K566">
        <v>1.21E-2</v>
      </c>
      <c r="L566">
        <v>0.96560000000000001</v>
      </c>
      <c r="M566">
        <v>1.21E-2</v>
      </c>
      <c r="N566">
        <v>0.63690000000000002</v>
      </c>
      <c r="O566">
        <v>0</v>
      </c>
      <c r="P566">
        <v>0.1638</v>
      </c>
      <c r="Q566" s="67">
        <v>52531.86</v>
      </c>
      <c r="R566">
        <v>0.1789</v>
      </c>
      <c r="S566">
        <v>0.1368</v>
      </c>
      <c r="T566">
        <v>0.68420000000000003</v>
      </c>
      <c r="U566">
        <v>18.34</v>
      </c>
      <c r="V566">
        <v>11.7</v>
      </c>
      <c r="W566" s="67">
        <v>74551.679999999993</v>
      </c>
      <c r="X566">
        <v>113.69</v>
      </c>
      <c r="Y566" s="67">
        <v>61093.87</v>
      </c>
      <c r="Z566">
        <v>0.91290000000000004</v>
      </c>
      <c r="AA566">
        <v>3.6299999999999999E-2</v>
      </c>
      <c r="AB566">
        <v>5.0799999999999998E-2</v>
      </c>
      <c r="AC566">
        <v>8.7099999999999997E-2</v>
      </c>
      <c r="AD566">
        <v>61.09</v>
      </c>
      <c r="AE566" s="67">
        <v>1380.09</v>
      </c>
      <c r="AF566">
        <v>241.16</v>
      </c>
      <c r="AG566" s="67">
        <v>53352.06</v>
      </c>
      <c r="AH566">
        <v>11</v>
      </c>
      <c r="AI566" s="67">
        <v>26459</v>
      </c>
      <c r="AJ566" s="67">
        <v>43170.87</v>
      </c>
      <c r="AK566">
        <v>29.68</v>
      </c>
      <c r="AL566">
        <v>22</v>
      </c>
      <c r="AM566">
        <v>27.5</v>
      </c>
      <c r="AN566">
        <v>4.3099999999999996</v>
      </c>
      <c r="AO566">
        <v>0</v>
      </c>
      <c r="AP566">
        <v>0.69989999999999997</v>
      </c>
      <c r="AQ566" s="67">
        <v>1307.58</v>
      </c>
      <c r="AR566" s="67">
        <v>2348.23</v>
      </c>
      <c r="AS566" s="67">
        <v>5832.72</v>
      </c>
      <c r="AT566">
        <v>539.69000000000005</v>
      </c>
      <c r="AU566">
        <v>423.84</v>
      </c>
      <c r="AV566" s="67">
        <v>10452.08</v>
      </c>
      <c r="AW566" s="67">
        <v>7505.58</v>
      </c>
      <c r="AX566">
        <v>0.70220000000000005</v>
      </c>
      <c r="AY566">
        <v>947.77</v>
      </c>
      <c r="AZ566">
        <v>8.8700000000000001E-2</v>
      </c>
      <c r="BA566" s="67">
        <v>1258.75</v>
      </c>
      <c r="BB566">
        <v>0.1178</v>
      </c>
      <c r="BC566">
        <v>976.86</v>
      </c>
      <c r="BD566">
        <v>9.1399999999999995E-2</v>
      </c>
      <c r="BE566" s="67">
        <v>10688.96</v>
      </c>
      <c r="BF566" s="67">
        <v>7959.25</v>
      </c>
      <c r="BG566">
        <v>3.5299</v>
      </c>
      <c r="BH566">
        <v>0.51819999999999999</v>
      </c>
      <c r="BI566">
        <v>0.23130000000000001</v>
      </c>
      <c r="BJ566">
        <v>0.18740000000000001</v>
      </c>
      <c r="BK566">
        <v>4.9099999999999998E-2</v>
      </c>
      <c r="BL566">
        <v>1.41E-2</v>
      </c>
    </row>
    <row r="567" spans="1:64" x14ac:dyDescent="0.25">
      <c r="A567" t="s">
        <v>582</v>
      </c>
      <c r="B567">
        <v>49247</v>
      </c>
      <c r="C567">
        <v>56</v>
      </c>
      <c r="D567">
        <v>22.17</v>
      </c>
      <c r="E567" s="67">
        <v>1241.3900000000001</v>
      </c>
      <c r="F567" s="67">
        <v>1132.75</v>
      </c>
      <c r="G567">
        <v>8.0000000000000004E-4</v>
      </c>
      <c r="H567">
        <v>8.9999999999999998E-4</v>
      </c>
      <c r="I567">
        <v>5.1999999999999998E-3</v>
      </c>
      <c r="J567">
        <v>5.9999999999999995E-4</v>
      </c>
      <c r="K567">
        <v>7.4999999999999997E-3</v>
      </c>
      <c r="L567">
        <v>0.97050000000000003</v>
      </c>
      <c r="M567">
        <v>1.46E-2</v>
      </c>
      <c r="N567">
        <v>0.35570000000000002</v>
      </c>
      <c r="O567">
        <v>0</v>
      </c>
      <c r="P567">
        <v>0.15620000000000001</v>
      </c>
      <c r="Q567" s="67">
        <v>50645.27</v>
      </c>
      <c r="R567">
        <v>0.31109999999999999</v>
      </c>
      <c r="S567">
        <v>0.15559999999999999</v>
      </c>
      <c r="T567">
        <v>0.5333</v>
      </c>
      <c r="U567">
        <v>18.47</v>
      </c>
      <c r="V567">
        <v>9</v>
      </c>
      <c r="W567" s="67">
        <v>49409.440000000002</v>
      </c>
      <c r="X567">
        <v>132.96</v>
      </c>
      <c r="Y567" s="67">
        <v>124618.98</v>
      </c>
      <c r="Z567">
        <v>0.91059999999999997</v>
      </c>
      <c r="AA567">
        <v>5.3400000000000003E-2</v>
      </c>
      <c r="AB567">
        <v>3.5900000000000001E-2</v>
      </c>
      <c r="AC567">
        <v>8.9399999999999993E-2</v>
      </c>
      <c r="AD567">
        <v>124.62</v>
      </c>
      <c r="AE567" s="67">
        <v>3913.16</v>
      </c>
      <c r="AF567">
        <v>518.71</v>
      </c>
      <c r="AG567" s="67">
        <v>129657.14</v>
      </c>
      <c r="AH567">
        <v>314</v>
      </c>
      <c r="AI567" s="67">
        <v>34485</v>
      </c>
      <c r="AJ567" s="67">
        <v>49792.38</v>
      </c>
      <c r="AK567">
        <v>58.62</v>
      </c>
      <c r="AL567">
        <v>30.2</v>
      </c>
      <c r="AM567">
        <v>33.619999999999997</v>
      </c>
      <c r="AN567">
        <v>5.3</v>
      </c>
      <c r="AO567">
        <v>0</v>
      </c>
      <c r="AP567">
        <v>0.74750000000000005</v>
      </c>
      <c r="AQ567" s="67">
        <v>1219.9100000000001</v>
      </c>
      <c r="AR567" s="67">
        <v>1864.23</v>
      </c>
      <c r="AS567" s="67">
        <v>5031.63</v>
      </c>
      <c r="AT567">
        <v>509.08</v>
      </c>
      <c r="AU567">
        <v>177.6</v>
      </c>
      <c r="AV567" s="67">
        <v>8802.41</v>
      </c>
      <c r="AW567" s="67">
        <v>5254.98</v>
      </c>
      <c r="AX567">
        <v>0.57450000000000001</v>
      </c>
      <c r="AY567" s="67">
        <v>2687.69</v>
      </c>
      <c r="AZ567">
        <v>0.29380000000000001</v>
      </c>
      <c r="BA567">
        <v>698.37</v>
      </c>
      <c r="BB567">
        <v>7.6399999999999996E-2</v>
      </c>
      <c r="BC567">
        <v>505.78</v>
      </c>
      <c r="BD567">
        <v>5.5300000000000002E-2</v>
      </c>
      <c r="BE567" s="67">
        <v>9146.82</v>
      </c>
      <c r="BF567" s="67">
        <v>4506.87</v>
      </c>
      <c r="BG567">
        <v>1.083</v>
      </c>
      <c r="BH567">
        <v>0.54269999999999996</v>
      </c>
      <c r="BI567">
        <v>0.2051</v>
      </c>
      <c r="BJ567">
        <v>0.19769999999999999</v>
      </c>
      <c r="BK567">
        <v>3.9600000000000003E-2</v>
      </c>
      <c r="BL567">
        <v>1.49E-2</v>
      </c>
    </row>
    <row r="568" spans="1:64" x14ac:dyDescent="0.25">
      <c r="A568" t="s">
        <v>583</v>
      </c>
      <c r="B568">
        <v>45641</v>
      </c>
      <c r="C568">
        <v>55</v>
      </c>
      <c r="D568">
        <v>34.43</v>
      </c>
      <c r="E568" s="67">
        <v>1893.89</v>
      </c>
      <c r="F568" s="67">
        <v>1894.27</v>
      </c>
      <c r="G568">
        <v>7.0000000000000001E-3</v>
      </c>
      <c r="H568">
        <v>0</v>
      </c>
      <c r="I568">
        <v>8.6999999999999994E-3</v>
      </c>
      <c r="J568">
        <v>2.0999999999999999E-3</v>
      </c>
      <c r="K568">
        <v>0.16550000000000001</v>
      </c>
      <c r="L568">
        <v>0.77990000000000004</v>
      </c>
      <c r="M568">
        <v>3.6700000000000003E-2</v>
      </c>
      <c r="N568">
        <v>0.40649999999999997</v>
      </c>
      <c r="O568">
        <v>2.2499999999999999E-2</v>
      </c>
      <c r="P568">
        <v>8.2400000000000001E-2</v>
      </c>
      <c r="Q568" s="67">
        <v>53416.95</v>
      </c>
      <c r="R568">
        <v>0.1656</v>
      </c>
      <c r="S568">
        <v>0.1656</v>
      </c>
      <c r="T568">
        <v>0.66890000000000005</v>
      </c>
      <c r="U568">
        <v>21.2</v>
      </c>
      <c r="V568">
        <v>17</v>
      </c>
      <c r="W568" s="67">
        <v>66905.88</v>
      </c>
      <c r="X568">
        <v>108.35</v>
      </c>
      <c r="Y568" s="67">
        <v>96524.28</v>
      </c>
      <c r="Z568">
        <v>0.76080000000000003</v>
      </c>
      <c r="AA568">
        <v>0.19350000000000001</v>
      </c>
      <c r="AB568">
        <v>4.5699999999999998E-2</v>
      </c>
      <c r="AC568">
        <v>0.2392</v>
      </c>
      <c r="AD568">
        <v>96.52</v>
      </c>
      <c r="AE568" s="67">
        <v>3142.91</v>
      </c>
      <c r="AF568">
        <v>486.23</v>
      </c>
      <c r="AG568" s="67">
        <v>100714.17</v>
      </c>
      <c r="AH568">
        <v>151</v>
      </c>
      <c r="AI568" s="67">
        <v>31374</v>
      </c>
      <c r="AJ568" s="67">
        <v>45898.559999999998</v>
      </c>
      <c r="AK568">
        <v>40.82</v>
      </c>
      <c r="AL568">
        <v>31.54</v>
      </c>
      <c r="AM568">
        <v>34.64</v>
      </c>
      <c r="AN568">
        <v>5.15</v>
      </c>
      <c r="AO568">
        <v>0</v>
      </c>
      <c r="AP568">
        <v>0.91410000000000002</v>
      </c>
      <c r="AQ568" s="67">
        <v>1212.3900000000001</v>
      </c>
      <c r="AR568" s="67">
        <v>1655.53</v>
      </c>
      <c r="AS568" s="67">
        <v>5959.22</v>
      </c>
      <c r="AT568">
        <v>262.77</v>
      </c>
      <c r="AU568">
        <v>233.76</v>
      </c>
      <c r="AV568" s="67">
        <v>9323.64</v>
      </c>
      <c r="AW568" s="67">
        <v>4780.22</v>
      </c>
      <c r="AX568">
        <v>0.56799999999999995</v>
      </c>
      <c r="AY568" s="67">
        <v>2397.5300000000002</v>
      </c>
      <c r="AZ568">
        <v>0.28489999999999999</v>
      </c>
      <c r="BA568">
        <v>753.4</v>
      </c>
      <c r="BB568">
        <v>8.9499999999999996E-2</v>
      </c>
      <c r="BC568">
        <v>484.36</v>
      </c>
      <c r="BD568">
        <v>5.7599999999999998E-2</v>
      </c>
      <c r="BE568" s="67">
        <v>8415.52</v>
      </c>
      <c r="BF568" s="67">
        <v>4583.95</v>
      </c>
      <c r="BG568">
        <v>1.4950000000000001</v>
      </c>
      <c r="BH568">
        <v>0.57530000000000003</v>
      </c>
      <c r="BI568">
        <v>0.21210000000000001</v>
      </c>
      <c r="BJ568">
        <v>0.17469999999999999</v>
      </c>
      <c r="BK568">
        <v>2.63E-2</v>
      </c>
      <c r="BL568">
        <v>1.1599999999999999E-2</v>
      </c>
    </row>
    <row r="569" spans="1:64" x14ac:dyDescent="0.25">
      <c r="A569" t="s">
        <v>584</v>
      </c>
      <c r="B569">
        <v>49148</v>
      </c>
      <c r="C569">
        <v>119</v>
      </c>
      <c r="D569">
        <v>16.43</v>
      </c>
      <c r="E569" s="67">
        <v>1955</v>
      </c>
      <c r="F569" s="67">
        <v>1831.51</v>
      </c>
      <c r="G569">
        <v>7.7999999999999996E-3</v>
      </c>
      <c r="H569">
        <v>8.0000000000000004E-4</v>
      </c>
      <c r="I569">
        <v>2.1899999999999999E-2</v>
      </c>
      <c r="J569">
        <v>2.7000000000000001E-3</v>
      </c>
      <c r="K569">
        <v>1.06E-2</v>
      </c>
      <c r="L569">
        <v>0.93559999999999999</v>
      </c>
      <c r="M569">
        <v>2.06E-2</v>
      </c>
      <c r="N569">
        <v>0.68710000000000004</v>
      </c>
      <c r="O569">
        <v>0</v>
      </c>
      <c r="P569">
        <v>0.14410000000000001</v>
      </c>
      <c r="Q569" s="67">
        <v>54576.39</v>
      </c>
      <c r="R569">
        <v>0.22550000000000001</v>
      </c>
      <c r="S569">
        <v>8.8200000000000001E-2</v>
      </c>
      <c r="T569">
        <v>0.68630000000000002</v>
      </c>
      <c r="U569">
        <v>18.739999999999998</v>
      </c>
      <c r="V569">
        <v>12</v>
      </c>
      <c r="W569" s="67">
        <v>79429.25</v>
      </c>
      <c r="X569">
        <v>153.6</v>
      </c>
      <c r="Y569" s="67">
        <v>89907.87</v>
      </c>
      <c r="Z569">
        <v>0.78669999999999995</v>
      </c>
      <c r="AA569">
        <v>0.13170000000000001</v>
      </c>
      <c r="AB569">
        <v>8.1600000000000006E-2</v>
      </c>
      <c r="AC569">
        <v>0.21329999999999999</v>
      </c>
      <c r="AD569">
        <v>89.91</v>
      </c>
      <c r="AE569" s="67">
        <v>2186.9699999999998</v>
      </c>
      <c r="AF569">
        <v>321.54000000000002</v>
      </c>
      <c r="AG569" s="67">
        <v>91306.37</v>
      </c>
      <c r="AH569">
        <v>116</v>
      </c>
      <c r="AI569" s="67">
        <v>30366</v>
      </c>
      <c r="AJ569" s="67">
        <v>46327.67</v>
      </c>
      <c r="AK569">
        <v>34</v>
      </c>
      <c r="AL569">
        <v>22.18</v>
      </c>
      <c r="AM569">
        <v>31.15</v>
      </c>
      <c r="AN569">
        <v>3.6</v>
      </c>
      <c r="AO569">
        <v>0</v>
      </c>
      <c r="AP569">
        <v>0.65269999999999995</v>
      </c>
      <c r="AQ569" s="67">
        <v>1110.08</v>
      </c>
      <c r="AR569" s="67">
        <v>2229.87</v>
      </c>
      <c r="AS569" s="67">
        <v>5315.9</v>
      </c>
      <c r="AT569">
        <v>363.14</v>
      </c>
      <c r="AU569">
        <v>254.95</v>
      </c>
      <c r="AV569" s="67">
        <v>9273.92</v>
      </c>
      <c r="AW569" s="67">
        <v>6491.66</v>
      </c>
      <c r="AX569">
        <v>0.58440000000000003</v>
      </c>
      <c r="AY569" s="67">
        <v>1785.22</v>
      </c>
      <c r="AZ569">
        <v>0.16070000000000001</v>
      </c>
      <c r="BA569" s="67">
        <v>1675.51</v>
      </c>
      <c r="BB569">
        <v>0.15079999999999999</v>
      </c>
      <c r="BC569" s="67">
        <v>1156.22</v>
      </c>
      <c r="BD569">
        <v>0.1041</v>
      </c>
      <c r="BE569" s="67">
        <v>11108.62</v>
      </c>
      <c r="BF569" s="67">
        <v>6092.91</v>
      </c>
      <c r="BG569">
        <v>2.1355</v>
      </c>
      <c r="BH569">
        <v>0.53879999999999995</v>
      </c>
      <c r="BI569">
        <v>0.2175</v>
      </c>
      <c r="BJ569">
        <v>0.1951</v>
      </c>
      <c r="BK569">
        <v>3.49E-2</v>
      </c>
      <c r="BL569">
        <v>1.3599999999999999E-2</v>
      </c>
    </row>
    <row r="570" spans="1:64" x14ac:dyDescent="0.25">
      <c r="A570" t="s">
        <v>585</v>
      </c>
      <c r="B570">
        <v>50468</v>
      </c>
      <c r="C570">
        <v>50</v>
      </c>
      <c r="D570">
        <v>28.39</v>
      </c>
      <c r="E570" s="67">
        <v>1419.59</v>
      </c>
      <c r="F570" s="67">
        <v>1484.3</v>
      </c>
      <c r="G570">
        <v>5.0000000000000001E-3</v>
      </c>
      <c r="H570">
        <v>1.2999999999999999E-3</v>
      </c>
      <c r="I570">
        <v>2.7000000000000001E-3</v>
      </c>
      <c r="J570">
        <v>3.7000000000000002E-3</v>
      </c>
      <c r="K570">
        <v>1.6400000000000001E-2</v>
      </c>
      <c r="L570">
        <v>0.94689999999999996</v>
      </c>
      <c r="M570">
        <v>2.4E-2</v>
      </c>
      <c r="N570">
        <v>0.21629999999999999</v>
      </c>
      <c r="O570">
        <v>8.3999999999999995E-3</v>
      </c>
      <c r="P570">
        <v>0.1051</v>
      </c>
      <c r="Q570" s="67">
        <v>57021.440000000002</v>
      </c>
      <c r="R570">
        <v>0.17480000000000001</v>
      </c>
      <c r="S570">
        <v>0.2427</v>
      </c>
      <c r="T570">
        <v>0.58250000000000002</v>
      </c>
      <c r="U570">
        <v>19.18</v>
      </c>
      <c r="V570">
        <v>8.84</v>
      </c>
      <c r="W570" s="67">
        <v>87449.95</v>
      </c>
      <c r="X570">
        <v>155.47</v>
      </c>
      <c r="Y570" s="67">
        <v>166570.63</v>
      </c>
      <c r="Z570">
        <v>0.78459999999999996</v>
      </c>
      <c r="AA570">
        <v>6.0900000000000003E-2</v>
      </c>
      <c r="AB570">
        <v>0.1545</v>
      </c>
      <c r="AC570">
        <v>0.21540000000000001</v>
      </c>
      <c r="AD570">
        <v>166.57</v>
      </c>
      <c r="AE570" s="67">
        <v>6823.42</v>
      </c>
      <c r="AF570">
        <v>750.42</v>
      </c>
      <c r="AG570" s="67">
        <v>168930.78</v>
      </c>
      <c r="AH570">
        <v>461</v>
      </c>
      <c r="AI570" s="67">
        <v>39360</v>
      </c>
      <c r="AJ570" s="67">
        <v>62209.5</v>
      </c>
      <c r="AK570">
        <v>53.66</v>
      </c>
      <c r="AL570">
        <v>38.700000000000003</v>
      </c>
      <c r="AM570">
        <v>37.9</v>
      </c>
      <c r="AN570">
        <v>2.6</v>
      </c>
      <c r="AO570">
        <v>0</v>
      </c>
      <c r="AP570">
        <v>1.0374000000000001</v>
      </c>
      <c r="AQ570" s="67">
        <v>1055.28</v>
      </c>
      <c r="AR570" s="67">
        <v>1219.8599999999999</v>
      </c>
      <c r="AS570" s="67">
        <v>5552.86</v>
      </c>
      <c r="AT570">
        <v>408.38</v>
      </c>
      <c r="AU570">
        <v>139.4</v>
      </c>
      <c r="AV570" s="67">
        <v>8375.7800000000007</v>
      </c>
      <c r="AW570" s="67">
        <v>3333.68</v>
      </c>
      <c r="AX570">
        <v>0.34129999999999999</v>
      </c>
      <c r="AY570" s="67">
        <v>5116.83</v>
      </c>
      <c r="AZ570">
        <v>0.52390000000000003</v>
      </c>
      <c r="BA570">
        <v>974.96</v>
      </c>
      <c r="BB570">
        <v>9.98E-2</v>
      </c>
      <c r="BC570">
        <v>340.93</v>
      </c>
      <c r="BD570">
        <v>3.49E-2</v>
      </c>
      <c r="BE570" s="67">
        <v>9766.4</v>
      </c>
      <c r="BF570" s="67">
        <v>3220.65</v>
      </c>
      <c r="BG570">
        <v>0.6008</v>
      </c>
      <c r="BH570">
        <v>0.56610000000000005</v>
      </c>
      <c r="BI570">
        <v>0.23449999999999999</v>
      </c>
      <c r="BJ570">
        <v>0.15010000000000001</v>
      </c>
      <c r="BK570">
        <v>4.3799999999999999E-2</v>
      </c>
      <c r="BL570">
        <v>5.4999999999999997E-3</v>
      </c>
    </row>
    <row r="571" spans="1:64" x14ac:dyDescent="0.25">
      <c r="A571" t="s">
        <v>586</v>
      </c>
      <c r="B571">
        <v>49031</v>
      </c>
      <c r="C571">
        <v>176</v>
      </c>
      <c r="D571">
        <v>5.46</v>
      </c>
      <c r="E571">
        <v>960.22</v>
      </c>
      <c r="F571">
        <v>906.95</v>
      </c>
      <c r="G571">
        <v>2.0999999999999999E-3</v>
      </c>
      <c r="H571">
        <v>0</v>
      </c>
      <c r="I571">
        <v>1.06E-2</v>
      </c>
      <c r="J571">
        <v>1E-3</v>
      </c>
      <c r="K571">
        <v>1.3899999999999999E-2</v>
      </c>
      <c r="L571">
        <v>0.95599999999999996</v>
      </c>
      <c r="M571">
        <v>1.6400000000000001E-2</v>
      </c>
      <c r="N571">
        <v>0.48399999999999999</v>
      </c>
      <c r="O571">
        <v>0</v>
      </c>
      <c r="P571">
        <v>0.15440000000000001</v>
      </c>
      <c r="Q571" s="67">
        <v>48417.66</v>
      </c>
      <c r="R571">
        <v>0.1719</v>
      </c>
      <c r="S571">
        <v>0.21879999999999999</v>
      </c>
      <c r="T571">
        <v>0.60940000000000005</v>
      </c>
      <c r="U571">
        <v>17.46</v>
      </c>
      <c r="V571">
        <v>8.34</v>
      </c>
      <c r="W571" s="67">
        <v>55567.86</v>
      </c>
      <c r="X571">
        <v>110.33</v>
      </c>
      <c r="Y571" s="67">
        <v>169133.34</v>
      </c>
      <c r="Z571">
        <v>0.85740000000000005</v>
      </c>
      <c r="AA571">
        <v>5.9400000000000001E-2</v>
      </c>
      <c r="AB571">
        <v>8.3099999999999993E-2</v>
      </c>
      <c r="AC571">
        <v>0.1426</v>
      </c>
      <c r="AD571">
        <v>169.13</v>
      </c>
      <c r="AE571" s="67">
        <v>3891.62</v>
      </c>
      <c r="AF571">
        <v>411.6</v>
      </c>
      <c r="AG571" s="67">
        <v>121353.65</v>
      </c>
      <c r="AH571">
        <v>281</v>
      </c>
      <c r="AI571" s="67">
        <v>32608</v>
      </c>
      <c r="AJ571" s="67">
        <v>52256.65</v>
      </c>
      <c r="AK571">
        <v>30.8</v>
      </c>
      <c r="AL571">
        <v>22.2</v>
      </c>
      <c r="AM571">
        <v>23.83</v>
      </c>
      <c r="AN571">
        <v>4</v>
      </c>
      <c r="AO571" s="67">
        <v>1333.05</v>
      </c>
      <c r="AP571">
        <v>1.2994000000000001</v>
      </c>
      <c r="AQ571" s="67">
        <v>1355.52</v>
      </c>
      <c r="AR571" s="67">
        <v>2450.21</v>
      </c>
      <c r="AS571" s="67">
        <v>7280.08</v>
      </c>
      <c r="AT571">
        <v>568.16999999999996</v>
      </c>
      <c r="AU571">
        <v>490.59</v>
      </c>
      <c r="AV571" s="67">
        <v>12144.53</v>
      </c>
      <c r="AW571" s="67">
        <v>5648.77</v>
      </c>
      <c r="AX571">
        <v>0.44690000000000002</v>
      </c>
      <c r="AY571" s="67">
        <v>5040.6899999999996</v>
      </c>
      <c r="AZ571">
        <v>0.39879999999999999</v>
      </c>
      <c r="BA571" s="67">
        <v>1240.8900000000001</v>
      </c>
      <c r="BB571">
        <v>9.8199999999999996E-2</v>
      </c>
      <c r="BC571">
        <v>709.36</v>
      </c>
      <c r="BD571">
        <v>5.6099999999999997E-2</v>
      </c>
      <c r="BE571" s="67">
        <v>12639.71</v>
      </c>
      <c r="BF571" s="67">
        <v>3640.28</v>
      </c>
      <c r="BG571">
        <v>0.90069999999999995</v>
      </c>
      <c r="BH571">
        <v>0.50060000000000004</v>
      </c>
      <c r="BI571">
        <v>0.17130000000000001</v>
      </c>
      <c r="BJ571">
        <v>0.2336</v>
      </c>
      <c r="BK571">
        <v>4.7300000000000002E-2</v>
      </c>
      <c r="BL571">
        <v>4.7300000000000002E-2</v>
      </c>
    </row>
    <row r="572" spans="1:64" x14ac:dyDescent="0.25">
      <c r="A572" t="s">
        <v>587</v>
      </c>
      <c r="B572">
        <v>45971</v>
      </c>
      <c r="C572">
        <v>63</v>
      </c>
      <c r="D572">
        <v>8.68</v>
      </c>
      <c r="E572">
        <v>546.98</v>
      </c>
      <c r="F572">
        <v>533.79999999999995</v>
      </c>
      <c r="G572">
        <v>1.9E-3</v>
      </c>
      <c r="H572">
        <v>0</v>
      </c>
      <c r="I572">
        <v>8.6E-3</v>
      </c>
      <c r="J572">
        <v>0</v>
      </c>
      <c r="K572">
        <v>7.7000000000000002E-3</v>
      </c>
      <c r="L572">
        <v>0.96879999999999999</v>
      </c>
      <c r="M572">
        <v>1.3100000000000001E-2</v>
      </c>
      <c r="N572">
        <v>0.3659</v>
      </c>
      <c r="O572">
        <v>0</v>
      </c>
      <c r="P572">
        <v>0.13109999999999999</v>
      </c>
      <c r="Q572" s="67">
        <v>50271.95</v>
      </c>
      <c r="R572">
        <v>0.16</v>
      </c>
      <c r="S572">
        <v>0.18</v>
      </c>
      <c r="T572">
        <v>0.66</v>
      </c>
      <c r="U572">
        <v>11.05</v>
      </c>
      <c r="V572">
        <v>5.2</v>
      </c>
      <c r="W572" s="67">
        <v>67486.58</v>
      </c>
      <c r="X572">
        <v>100.61</v>
      </c>
      <c r="Y572" s="67">
        <v>100787.74</v>
      </c>
      <c r="Z572">
        <v>0.94059999999999999</v>
      </c>
      <c r="AA572">
        <v>3.95E-2</v>
      </c>
      <c r="AB572">
        <v>1.9900000000000001E-2</v>
      </c>
      <c r="AC572">
        <v>5.9400000000000001E-2</v>
      </c>
      <c r="AD572">
        <v>100.79</v>
      </c>
      <c r="AE572" s="67">
        <v>2243.21</v>
      </c>
      <c r="AF572">
        <v>431.66</v>
      </c>
      <c r="AG572" s="67">
        <v>90681.36</v>
      </c>
      <c r="AH572">
        <v>112</v>
      </c>
      <c r="AI572" s="67">
        <v>34324</v>
      </c>
      <c r="AJ572" s="67">
        <v>47967.82</v>
      </c>
      <c r="AK572">
        <v>34.9</v>
      </c>
      <c r="AL572">
        <v>22</v>
      </c>
      <c r="AM572">
        <v>22</v>
      </c>
      <c r="AN572">
        <v>4.4000000000000004</v>
      </c>
      <c r="AO572" s="67">
        <v>1117.99</v>
      </c>
      <c r="AP572">
        <v>1.2302</v>
      </c>
      <c r="AQ572" s="67">
        <v>1660.6</v>
      </c>
      <c r="AR572" s="67">
        <v>2614.83</v>
      </c>
      <c r="AS572" s="67">
        <v>6259.13</v>
      </c>
      <c r="AT572">
        <v>299.88</v>
      </c>
      <c r="AU572">
        <v>635.83000000000004</v>
      </c>
      <c r="AV572" s="67">
        <v>11470.22</v>
      </c>
      <c r="AW572" s="67">
        <v>6240.7</v>
      </c>
      <c r="AX572">
        <v>0.58579999999999999</v>
      </c>
      <c r="AY572" s="67">
        <v>2762.96</v>
      </c>
      <c r="AZ572">
        <v>0.25940000000000002</v>
      </c>
      <c r="BA572" s="67">
        <v>1071.21</v>
      </c>
      <c r="BB572">
        <v>0.10059999999999999</v>
      </c>
      <c r="BC572">
        <v>578.13</v>
      </c>
      <c r="BD572">
        <v>5.4300000000000001E-2</v>
      </c>
      <c r="BE572" s="67">
        <v>10653</v>
      </c>
      <c r="BF572" s="67">
        <v>6095.08</v>
      </c>
      <c r="BG572">
        <v>1.9967999999999999</v>
      </c>
      <c r="BH572">
        <v>0.51639999999999997</v>
      </c>
      <c r="BI572">
        <v>0.21099999999999999</v>
      </c>
      <c r="BJ572">
        <v>0.22220000000000001</v>
      </c>
      <c r="BK572">
        <v>3.5900000000000001E-2</v>
      </c>
      <c r="BL572">
        <v>1.4500000000000001E-2</v>
      </c>
    </row>
    <row r="573" spans="1:64" x14ac:dyDescent="0.25">
      <c r="A573" t="s">
        <v>588</v>
      </c>
      <c r="B573">
        <v>50252</v>
      </c>
      <c r="C573">
        <v>13</v>
      </c>
      <c r="D573">
        <v>56.77</v>
      </c>
      <c r="E573">
        <v>737.96</v>
      </c>
      <c r="F573">
        <v>969.17</v>
      </c>
      <c r="G573">
        <v>5.1999999999999998E-3</v>
      </c>
      <c r="H573">
        <v>0</v>
      </c>
      <c r="I573">
        <v>1.2E-2</v>
      </c>
      <c r="J573">
        <v>5.1999999999999998E-3</v>
      </c>
      <c r="K573">
        <v>1.15E-2</v>
      </c>
      <c r="L573">
        <v>0.9294</v>
      </c>
      <c r="M573">
        <v>3.6799999999999999E-2</v>
      </c>
      <c r="N573">
        <v>0.51190000000000002</v>
      </c>
      <c r="O573">
        <v>0</v>
      </c>
      <c r="P573">
        <v>0.14230000000000001</v>
      </c>
      <c r="Q573" s="67">
        <v>51656.95</v>
      </c>
      <c r="R573">
        <v>0.40849999999999997</v>
      </c>
      <c r="S573">
        <v>0.29580000000000001</v>
      </c>
      <c r="T573">
        <v>0.29580000000000001</v>
      </c>
      <c r="U573">
        <v>18.23</v>
      </c>
      <c r="V573">
        <v>4.0999999999999996</v>
      </c>
      <c r="W573" s="67">
        <v>71768.539999999994</v>
      </c>
      <c r="X573">
        <v>175.56</v>
      </c>
      <c r="Y573" s="67">
        <v>111983.52</v>
      </c>
      <c r="Z573">
        <v>0.75019999999999998</v>
      </c>
      <c r="AA573">
        <v>0.1933</v>
      </c>
      <c r="AB573">
        <v>5.6399999999999999E-2</v>
      </c>
      <c r="AC573">
        <v>0.24979999999999999</v>
      </c>
      <c r="AD573">
        <v>111.98</v>
      </c>
      <c r="AE573" s="67">
        <v>3900.9</v>
      </c>
      <c r="AF573">
        <v>584.64</v>
      </c>
      <c r="AG573" s="67">
        <v>85622.26</v>
      </c>
      <c r="AH573">
        <v>85</v>
      </c>
      <c r="AI573" s="67">
        <v>29421</v>
      </c>
      <c r="AJ573" s="67">
        <v>44050.43</v>
      </c>
      <c r="AK573">
        <v>56.25</v>
      </c>
      <c r="AL573">
        <v>32.4</v>
      </c>
      <c r="AM573">
        <v>38.01</v>
      </c>
      <c r="AN573">
        <v>6</v>
      </c>
      <c r="AO573">
        <v>0</v>
      </c>
      <c r="AP573">
        <v>0.79779999999999995</v>
      </c>
      <c r="AQ573" s="67">
        <v>1180.57</v>
      </c>
      <c r="AR573" s="67">
        <v>1861.68</v>
      </c>
      <c r="AS573" s="67">
        <v>5534.15</v>
      </c>
      <c r="AT573">
        <v>477.97</v>
      </c>
      <c r="AU573">
        <v>102.4</v>
      </c>
      <c r="AV573" s="67">
        <v>9156.81</v>
      </c>
      <c r="AW573" s="67">
        <v>4125.33</v>
      </c>
      <c r="AX573">
        <v>0.46110000000000001</v>
      </c>
      <c r="AY573" s="67">
        <v>2182.8000000000002</v>
      </c>
      <c r="AZ573">
        <v>0.24399999999999999</v>
      </c>
      <c r="BA573" s="67">
        <v>2082.3000000000002</v>
      </c>
      <c r="BB573">
        <v>0.23269999999999999</v>
      </c>
      <c r="BC573">
        <v>557.20000000000005</v>
      </c>
      <c r="BD573">
        <v>6.2300000000000001E-2</v>
      </c>
      <c r="BE573" s="67">
        <v>8947.6200000000008</v>
      </c>
      <c r="BF573" s="67">
        <v>5451.24</v>
      </c>
      <c r="BG573">
        <v>1.4051</v>
      </c>
      <c r="BH573">
        <v>0.57079999999999997</v>
      </c>
      <c r="BI573">
        <v>0.22289999999999999</v>
      </c>
      <c r="BJ573">
        <v>0.16689999999999999</v>
      </c>
      <c r="BK573">
        <v>2.4199999999999999E-2</v>
      </c>
      <c r="BL573">
        <v>1.5299999999999999E-2</v>
      </c>
    </row>
    <row r="574" spans="1:64" x14ac:dyDescent="0.25">
      <c r="A574" t="s">
        <v>589</v>
      </c>
      <c r="B574">
        <v>45658</v>
      </c>
      <c r="C574">
        <v>68</v>
      </c>
      <c r="D574">
        <v>19.71</v>
      </c>
      <c r="E574" s="67">
        <v>1340.23</v>
      </c>
      <c r="F574" s="67">
        <v>1245.48</v>
      </c>
      <c r="G574">
        <v>3.7000000000000002E-3</v>
      </c>
      <c r="H574">
        <v>0</v>
      </c>
      <c r="I574">
        <v>8.6E-3</v>
      </c>
      <c r="J574">
        <v>1.0200000000000001E-2</v>
      </c>
      <c r="K574">
        <v>3.5700000000000003E-2</v>
      </c>
      <c r="L574">
        <v>0.9163</v>
      </c>
      <c r="M574">
        <v>2.5600000000000001E-2</v>
      </c>
      <c r="N574">
        <v>0.37830000000000003</v>
      </c>
      <c r="O574">
        <v>1.2999999999999999E-3</v>
      </c>
      <c r="P574">
        <v>0.1565</v>
      </c>
      <c r="Q574" s="67">
        <v>51149.43</v>
      </c>
      <c r="R574">
        <v>0.36959999999999998</v>
      </c>
      <c r="S574">
        <v>0.13039999999999999</v>
      </c>
      <c r="T574">
        <v>0.5</v>
      </c>
      <c r="U574">
        <v>20.09</v>
      </c>
      <c r="V574">
        <v>11.75</v>
      </c>
      <c r="W574" s="67">
        <v>67019.91</v>
      </c>
      <c r="X574">
        <v>108.89</v>
      </c>
      <c r="Y574" s="67">
        <v>137279.69</v>
      </c>
      <c r="Z574">
        <v>0.78380000000000005</v>
      </c>
      <c r="AA574">
        <v>0.16950000000000001</v>
      </c>
      <c r="AB574">
        <v>4.6699999999999998E-2</v>
      </c>
      <c r="AC574">
        <v>0.2162</v>
      </c>
      <c r="AD574">
        <v>137.28</v>
      </c>
      <c r="AE574" s="67">
        <v>4121.55</v>
      </c>
      <c r="AF574">
        <v>519.78</v>
      </c>
      <c r="AG574" s="67">
        <v>145972.42000000001</v>
      </c>
      <c r="AH574">
        <v>400</v>
      </c>
      <c r="AI574" s="67">
        <v>33961</v>
      </c>
      <c r="AJ574" s="67">
        <v>47783.34</v>
      </c>
      <c r="AK574">
        <v>35.9</v>
      </c>
      <c r="AL574">
        <v>30.15</v>
      </c>
      <c r="AM574">
        <v>27.81</v>
      </c>
      <c r="AN574">
        <v>3.7</v>
      </c>
      <c r="AO574" s="67">
        <v>1379.42</v>
      </c>
      <c r="AP574">
        <v>1.4406000000000001</v>
      </c>
      <c r="AQ574" s="67">
        <v>1811.6</v>
      </c>
      <c r="AR574" s="67">
        <v>1855.15</v>
      </c>
      <c r="AS574" s="67">
        <v>6713.87</v>
      </c>
      <c r="AT574">
        <v>682.11</v>
      </c>
      <c r="AU574">
        <v>268.54000000000002</v>
      </c>
      <c r="AV574" s="67">
        <v>11331.28</v>
      </c>
      <c r="AW574" s="67">
        <v>4428.1899999999996</v>
      </c>
      <c r="AX574">
        <v>0.42570000000000002</v>
      </c>
      <c r="AY574" s="67">
        <v>4636.82</v>
      </c>
      <c r="AZ574">
        <v>0.44579999999999997</v>
      </c>
      <c r="BA574">
        <v>761.67</v>
      </c>
      <c r="BB574">
        <v>7.3200000000000001E-2</v>
      </c>
      <c r="BC574">
        <v>574.91999999999996</v>
      </c>
      <c r="BD574">
        <v>5.5300000000000002E-2</v>
      </c>
      <c r="BE574" s="67">
        <v>10401.6</v>
      </c>
      <c r="BF574" s="67">
        <v>3642.28</v>
      </c>
      <c r="BG574">
        <v>0.94020000000000004</v>
      </c>
      <c r="BH574">
        <v>0.53080000000000005</v>
      </c>
      <c r="BI574">
        <v>0.2087</v>
      </c>
      <c r="BJ574">
        <v>0.20480000000000001</v>
      </c>
      <c r="BK574">
        <v>3.7900000000000003E-2</v>
      </c>
      <c r="BL574">
        <v>1.78E-2</v>
      </c>
    </row>
    <row r="575" spans="1:64" x14ac:dyDescent="0.25">
      <c r="A575" t="s">
        <v>590</v>
      </c>
      <c r="B575">
        <v>45021</v>
      </c>
      <c r="C575">
        <v>85</v>
      </c>
      <c r="D575">
        <v>18.690000000000001</v>
      </c>
      <c r="E575" s="67">
        <v>1588.87</v>
      </c>
      <c r="F575" s="67">
        <v>1493.67</v>
      </c>
      <c r="G575">
        <v>3.3E-3</v>
      </c>
      <c r="H575">
        <v>0</v>
      </c>
      <c r="I575">
        <v>3.3E-3</v>
      </c>
      <c r="J575">
        <v>6.9999999999999999E-4</v>
      </c>
      <c r="K575">
        <v>3.0000000000000001E-3</v>
      </c>
      <c r="L575">
        <v>0.97089999999999999</v>
      </c>
      <c r="M575">
        <v>1.8800000000000001E-2</v>
      </c>
      <c r="N575">
        <v>0.87680000000000002</v>
      </c>
      <c r="O575">
        <v>4.0000000000000002E-4</v>
      </c>
      <c r="P575">
        <v>0.19409999999999999</v>
      </c>
      <c r="Q575" s="67">
        <v>49023.12</v>
      </c>
      <c r="R575">
        <v>0.19089999999999999</v>
      </c>
      <c r="S575">
        <v>0.2636</v>
      </c>
      <c r="T575">
        <v>0.54549999999999998</v>
      </c>
      <c r="U575">
        <v>16.29</v>
      </c>
      <c r="V575">
        <v>9.11</v>
      </c>
      <c r="W575" s="67">
        <v>76375.960000000006</v>
      </c>
      <c r="X575">
        <v>168.07</v>
      </c>
      <c r="Y575" s="67">
        <v>65855.960000000006</v>
      </c>
      <c r="Z575">
        <v>0.77310000000000001</v>
      </c>
      <c r="AA575">
        <v>0.14990000000000001</v>
      </c>
      <c r="AB575">
        <v>7.6999999999999999E-2</v>
      </c>
      <c r="AC575">
        <v>0.22689999999999999</v>
      </c>
      <c r="AD575">
        <v>65.86</v>
      </c>
      <c r="AE575" s="67">
        <v>1475.69</v>
      </c>
      <c r="AF575">
        <v>208.18</v>
      </c>
      <c r="AG575" s="67">
        <v>66162.03</v>
      </c>
      <c r="AH575">
        <v>27</v>
      </c>
      <c r="AI575" s="67">
        <v>27494</v>
      </c>
      <c r="AJ575" s="67">
        <v>39211.78</v>
      </c>
      <c r="AK575">
        <v>22.5</v>
      </c>
      <c r="AL575">
        <v>22.38</v>
      </c>
      <c r="AM575">
        <v>22.5</v>
      </c>
      <c r="AN575">
        <v>3.5</v>
      </c>
      <c r="AO575">
        <v>0</v>
      </c>
      <c r="AP575">
        <v>0.71909999999999996</v>
      </c>
      <c r="AQ575" s="67">
        <v>1473.68</v>
      </c>
      <c r="AR575" s="67">
        <v>2619.35</v>
      </c>
      <c r="AS575" s="67">
        <v>6421.33</v>
      </c>
      <c r="AT575">
        <v>372.64</v>
      </c>
      <c r="AU575">
        <v>453.91</v>
      </c>
      <c r="AV575" s="67">
        <v>11340.94</v>
      </c>
      <c r="AW575" s="67">
        <v>6743.32</v>
      </c>
      <c r="AX575">
        <v>0.67569999999999997</v>
      </c>
      <c r="AY575" s="67">
        <v>1117.8499999999999</v>
      </c>
      <c r="AZ575">
        <v>0.112</v>
      </c>
      <c r="BA575">
        <v>434.29</v>
      </c>
      <c r="BB575">
        <v>4.3499999999999997E-2</v>
      </c>
      <c r="BC575" s="67">
        <v>1684.41</v>
      </c>
      <c r="BD575">
        <v>0.16880000000000001</v>
      </c>
      <c r="BE575" s="67">
        <v>9979.8799999999992</v>
      </c>
      <c r="BF575" s="67">
        <v>6780.69</v>
      </c>
      <c r="BG575">
        <v>3.4719000000000002</v>
      </c>
      <c r="BH575">
        <v>0.49919999999999998</v>
      </c>
      <c r="BI575">
        <v>0.2641</v>
      </c>
      <c r="BJ575">
        <v>0.19009999999999999</v>
      </c>
      <c r="BK575">
        <v>3.3500000000000002E-2</v>
      </c>
      <c r="BL575">
        <v>1.3100000000000001E-2</v>
      </c>
    </row>
    <row r="576" spans="1:64" x14ac:dyDescent="0.25">
      <c r="A576" t="s">
        <v>591</v>
      </c>
      <c r="B576">
        <v>45039</v>
      </c>
      <c r="C576">
        <v>10</v>
      </c>
      <c r="D576">
        <v>83.04</v>
      </c>
      <c r="E576">
        <v>830.41</v>
      </c>
      <c r="F576">
        <v>776.09</v>
      </c>
      <c r="G576">
        <v>2.0999999999999999E-3</v>
      </c>
      <c r="H576">
        <v>0</v>
      </c>
      <c r="I576">
        <v>4.9799999999999997E-2</v>
      </c>
      <c r="J576">
        <v>0</v>
      </c>
      <c r="K576">
        <v>1.15E-2</v>
      </c>
      <c r="L576">
        <v>0.8448</v>
      </c>
      <c r="M576">
        <v>9.1800000000000007E-2</v>
      </c>
      <c r="N576">
        <v>0.77959999999999996</v>
      </c>
      <c r="O576">
        <v>0</v>
      </c>
      <c r="P576">
        <v>0.17910000000000001</v>
      </c>
      <c r="Q576" s="67">
        <v>47029.67</v>
      </c>
      <c r="R576">
        <v>0.2712</v>
      </c>
      <c r="S576">
        <v>0.2034</v>
      </c>
      <c r="T576">
        <v>0.52539999999999998</v>
      </c>
      <c r="U576">
        <v>17.190000000000001</v>
      </c>
      <c r="V576">
        <v>4.0999999999999996</v>
      </c>
      <c r="W576" s="67">
        <v>70351.05</v>
      </c>
      <c r="X576">
        <v>199.43</v>
      </c>
      <c r="Y576" s="67">
        <v>55285.21</v>
      </c>
      <c r="Z576">
        <v>0.81399999999999995</v>
      </c>
      <c r="AA576">
        <v>0.11310000000000001</v>
      </c>
      <c r="AB576">
        <v>7.2900000000000006E-2</v>
      </c>
      <c r="AC576">
        <v>0.186</v>
      </c>
      <c r="AD576">
        <v>55.29</v>
      </c>
      <c r="AE576" s="67">
        <v>1303.8800000000001</v>
      </c>
      <c r="AF576">
        <v>250.28</v>
      </c>
      <c r="AG576" s="67">
        <v>50234.879999999997</v>
      </c>
      <c r="AH576">
        <v>8</v>
      </c>
      <c r="AI576" s="67">
        <v>25460</v>
      </c>
      <c r="AJ576" s="67">
        <v>37001.050000000003</v>
      </c>
      <c r="AK576">
        <v>34.299999999999997</v>
      </c>
      <c r="AL576">
        <v>22.76</v>
      </c>
      <c r="AM576">
        <v>22.64</v>
      </c>
      <c r="AN576">
        <v>2.6</v>
      </c>
      <c r="AO576">
        <v>0</v>
      </c>
      <c r="AP576">
        <v>0.62529999999999997</v>
      </c>
      <c r="AQ576" s="67">
        <v>1604.74</v>
      </c>
      <c r="AR576" s="67">
        <v>2024.69</v>
      </c>
      <c r="AS576" s="67">
        <v>6495.35</v>
      </c>
      <c r="AT576">
        <v>455.78</v>
      </c>
      <c r="AU576">
        <v>213.19</v>
      </c>
      <c r="AV576" s="67">
        <v>10793.78</v>
      </c>
      <c r="AW576" s="67">
        <v>7267.65</v>
      </c>
      <c r="AX576">
        <v>0.72789999999999999</v>
      </c>
      <c r="AY576">
        <v>941.77</v>
      </c>
      <c r="AZ576">
        <v>9.4299999999999995E-2</v>
      </c>
      <c r="BA576">
        <v>762.74</v>
      </c>
      <c r="BB576">
        <v>7.6399999999999996E-2</v>
      </c>
      <c r="BC576" s="67">
        <v>1011.65</v>
      </c>
      <c r="BD576">
        <v>0.1013</v>
      </c>
      <c r="BE576" s="67">
        <v>9983.81</v>
      </c>
      <c r="BF576" s="67">
        <v>6928.91</v>
      </c>
      <c r="BG576">
        <v>3.7440000000000002</v>
      </c>
      <c r="BH576">
        <v>0.4914</v>
      </c>
      <c r="BI576">
        <v>0.26390000000000002</v>
      </c>
      <c r="BJ576">
        <v>0.21410000000000001</v>
      </c>
      <c r="BK576">
        <v>2.3800000000000002E-2</v>
      </c>
      <c r="BL576">
        <v>6.7999999999999996E-3</v>
      </c>
    </row>
    <row r="577" spans="1:64" x14ac:dyDescent="0.25">
      <c r="A577" t="s">
        <v>592</v>
      </c>
      <c r="B577">
        <v>48389</v>
      </c>
      <c r="C577">
        <v>111</v>
      </c>
      <c r="D577">
        <v>17.87</v>
      </c>
      <c r="E577" s="67">
        <v>1983.2</v>
      </c>
      <c r="F577" s="67">
        <v>2135.23</v>
      </c>
      <c r="G577">
        <v>8.9999999999999998E-4</v>
      </c>
      <c r="H577">
        <v>0</v>
      </c>
      <c r="I577">
        <v>3.2000000000000002E-3</v>
      </c>
      <c r="J577">
        <v>8.9999999999999998E-4</v>
      </c>
      <c r="K577">
        <v>4.7000000000000002E-3</v>
      </c>
      <c r="L577">
        <v>0.97109999999999996</v>
      </c>
      <c r="M577">
        <v>1.9199999999999998E-2</v>
      </c>
      <c r="N577">
        <v>0.38590000000000002</v>
      </c>
      <c r="O577">
        <v>3.0000000000000001E-3</v>
      </c>
      <c r="P577">
        <v>0.1246</v>
      </c>
      <c r="Q577" s="67">
        <v>48178.22</v>
      </c>
      <c r="R577">
        <v>0.25280000000000002</v>
      </c>
      <c r="S577">
        <v>0.1517</v>
      </c>
      <c r="T577">
        <v>0.59550000000000003</v>
      </c>
      <c r="U577">
        <v>19.690000000000001</v>
      </c>
      <c r="V577">
        <v>18.600000000000001</v>
      </c>
      <c r="W577" s="67">
        <v>61459.68</v>
      </c>
      <c r="X577">
        <v>103.71</v>
      </c>
      <c r="Y577" s="67">
        <v>118886.43</v>
      </c>
      <c r="Z577">
        <v>0.84730000000000005</v>
      </c>
      <c r="AA577">
        <v>8.9599999999999999E-2</v>
      </c>
      <c r="AB577">
        <v>6.3100000000000003E-2</v>
      </c>
      <c r="AC577">
        <v>0.1527</v>
      </c>
      <c r="AD577">
        <v>118.89</v>
      </c>
      <c r="AE577" s="67">
        <v>2704.52</v>
      </c>
      <c r="AF577">
        <v>364.91</v>
      </c>
      <c r="AG577" s="67">
        <v>109638.08</v>
      </c>
      <c r="AH577">
        <v>201</v>
      </c>
      <c r="AI577" s="67">
        <v>32502</v>
      </c>
      <c r="AJ577" s="67">
        <v>51349.05</v>
      </c>
      <c r="AK577">
        <v>32.1</v>
      </c>
      <c r="AL577">
        <v>22.1</v>
      </c>
      <c r="AM577">
        <v>22.32</v>
      </c>
      <c r="AN577">
        <v>4.5999999999999996</v>
      </c>
      <c r="AO577">
        <v>0</v>
      </c>
      <c r="AP577">
        <v>0.65439999999999998</v>
      </c>
      <c r="AQ577" s="67">
        <v>1052.04</v>
      </c>
      <c r="AR577" s="67">
        <v>1973.6</v>
      </c>
      <c r="AS577" s="67">
        <v>5061.8900000000003</v>
      </c>
      <c r="AT577">
        <v>577.33000000000004</v>
      </c>
      <c r="AU577">
        <v>93.9</v>
      </c>
      <c r="AV577" s="67">
        <v>8758.74</v>
      </c>
      <c r="AW577" s="67">
        <v>5216.6099999999997</v>
      </c>
      <c r="AX577">
        <v>0.57520000000000004</v>
      </c>
      <c r="AY577" s="67">
        <v>1881.23</v>
      </c>
      <c r="AZ577">
        <v>0.2074</v>
      </c>
      <c r="BA577" s="67">
        <v>1414.54</v>
      </c>
      <c r="BB577">
        <v>0.156</v>
      </c>
      <c r="BC577">
        <v>557.52</v>
      </c>
      <c r="BD577">
        <v>6.1499999999999999E-2</v>
      </c>
      <c r="BE577" s="67">
        <v>9069.9</v>
      </c>
      <c r="BF577" s="67">
        <v>5954.59</v>
      </c>
      <c r="BG577">
        <v>1.3557999999999999</v>
      </c>
      <c r="BH577">
        <v>0.57689999999999997</v>
      </c>
      <c r="BI577">
        <v>0.22739999999999999</v>
      </c>
      <c r="BJ577">
        <v>0.17219999999999999</v>
      </c>
      <c r="BK577">
        <v>3.9600000000000003E-2</v>
      </c>
      <c r="BL577">
        <v>-1.61E-2</v>
      </c>
    </row>
    <row r="578" spans="1:64" x14ac:dyDescent="0.25">
      <c r="A578" t="s">
        <v>593</v>
      </c>
      <c r="B578">
        <v>45054</v>
      </c>
      <c r="C578">
        <v>10</v>
      </c>
      <c r="D578">
        <v>390.38</v>
      </c>
      <c r="E578" s="67">
        <v>3903.82</v>
      </c>
      <c r="F578" s="67">
        <v>3681.93</v>
      </c>
      <c r="G578">
        <v>1.32E-2</v>
      </c>
      <c r="H578">
        <v>8.0000000000000004E-4</v>
      </c>
      <c r="I578">
        <v>0.16789999999999999</v>
      </c>
      <c r="J578">
        <v>3.2000000000000002E-3</v>
      </c>
      <c r="K578">
        <v>5.5199999999999999E-2</v>
      </c>
      <c r="L578">
        <v>0.69610000000000005</v>
      </c>
      <c r="M578">
        <v>6.3500000000000001E-2</v>
      </c>
      <c r="N578">
        <v>0.3821</v>
      </c>
      <c r="O578">
        <v>3.78E-2</v>
      </c>
      <c r="P578">
        <v>0.1676</v>
      </c>
      <c r="Q578" s="67">
        <v>58168.14</v>
      </c>
      <c r="R578">
        <v>0.25419999999999998</v>
      </c>
      <c r="S578">
        <v>0.2167</v>
      </c>
      <c r="T578">
        <v>0.5292</v>
      </c>
      <c r="U578">
        <v>19.11</v>
      </c>
      <c r="V578">
        <v>19</v>
      </c>
      <c r="W578" s="67">
        <v>98852.63</v>
      </c>
      <c r="X578">
        <v>201.9</v>
      </c>
      <c r="Y578" s="67">
        <v>101907.77</v>
      </c>
      <c r="Z578">
        <v>0.73619999999999997</v>
      </c>
      <c r="AA578">
        <v>0.24299999999999999</v>
      </c>
      <c r="AB578">
        <v>2.0899999999999998E-2</v>
      </c>
      <c r="AC578">
        <v>0.26379999999999998</v>
      </c>
      <c r="AD578">
        <v>101.91</v>
      </c>
      <c r="AE578" s="67">
        <v>4949.75</v>
      </c>
      <c r="AF578">
        <v>615.30999999999995</v>
      </c>
      <c r="AG578" s="67">
        <v>105942.74</v>
      </c>
      <c r="AH578">
        <v>181</v>
      </c>
      <c r="AI578" s="67">
        <v>28291</v>
      </c>
      <c r="AJ578" s="67">
        <v>40461.53</v>
      </c>
      <c r="AK578">
        <v>72.13</v>
      </c>
      <c r="AL578">
        <v>45.73</v>
      </c>
      <c r="AM578">
        <v>55.14</v>
      </c>
      <c r="AN578">
        <v>5.7</v>
      </c>
      <c r="AO578">
        <v>0</v>
      </c>
      <c r="AP578">
        <v>1.3239000000000001</v>
      </c>
      <c r="AQ578" s="67">
        <v>1165.8699999999999</v>
      </c>
      <c r="AR578" s="67">
        <v>2061.38</v>
      </c>
      <c r="AS578" s="67">
        <v>6676.83</v>
      </c>
      <c r="AT578">
        <v>813.59</v>
      </c>
      <c r="AU578">
        <v>360.11</v>
      </c>
      <c r="AV578" s="67">
        <v>11077.77</v>
      </c>
      <c r="AW578" s="67">
        <v>4582.2700000000004</v>
      </c>
      <c r="AX578">
        <v>0.46829999999999999</v>
      </c>
      <c r="AY578" s="67">
        <v>3769</v>
      </c>
      <c r="AZ578">
        <v>0.38519999999999999</v>
      </c>
      <c r="BA578">
        <v>558.39</v>
      </c>
      <c r="BB578">
        <v>5.7099999999999998E-2</v>
      </c>
      <c r="BC578">
        <v>875.33</v>
      </c>
      <c r="BD578">
        <v>8.9499999999999996E-2</v>
      </c>
      <c r="BE578" s="67">
        <v>9785</v>
      </c>
      <c r="BF578" s="67">
        <v>3419.59</v>
      </c>
      <c r="BG578">
        <v>1.1169</v>
      </c>
      <c r="BH578">
        <v>0.60160000000000002</v>
      </c>
      <c r="BI578">
        <v>0.2185</v>
      </c>
      <c r="BJ578">
        <v>0.11070000000000001</v>
      </c>
      <c r="BK578">
        <v>3.15E-2</v>
      </c>
      <c r="BL578">
        <v>3.7600000000000001E-2</v>
      </c>
    </row>
    <row r="579" spans="1:64" x14ac:dyDescent="0.25">
      <c r="A579" t="s">
        <v>594</v>
      </c>
      <c r="B579">
        <v>46359</v>
      </c>
      <c r="C579">
        <v>47</v>
      </c>
      <c r="D579">
        <v>183.24</v>
      </c>
      <c r="E579" s="67">
        <v>8612.34</v>
      </c>
      <c r="F579" s="67">
        <v>7911.06</v>
      </c>
      <c r="G579">
        <v>1.5100000000000001E-2</v>
      </c>
      <c r="H579">
        <v>4.0000000000000002E-4</v>
      </c>
      <c r="I579">
        <v>1.1599999999999999E-2</v>
      </c>
      <c r="J579">
        <v>5.9999999999999995E-4</v>
      </c>
      <c r="K579">
        <v>2.1000000000000001E-2</v>
      </c>
      <c r="L579">
        <v>0.92179999999999995</v>
      </c>
      <c r="M579">
        <v>2.9499999999999998E-2</v>
      </c>
      <c r="N579">
        <v>0.39700000000000002</v>
      </c>
      <c r="O579">
        <v>1.34E-2</v>
      </c>
      <c r="P579">
        <v>0.14130000000000001</v>
      </c>
      <c r="Q579" s="67">
        <v>58360.45</v>
      </c>
      <c r="R579">
        <v>0.19769999999999999</v>
      </c>
      <c r="S579">
        <v>0.16089999999999999</v>
      </c>
      <c r="T579">
        <v>0.64139999999999997</v>
      </c>
      <c r="U579">
        <v>20.38</v>
      </c>
      <c r="V579">
        <v>28</v>
      </c>
      <c r="W579" s="67">
        <v>95497.29</v>
      </c>
      <c r="X579">
        <v>297.3</v>
      </c>
      <c r="Y579" s="67">
        <v>144411.16</v>
      </c>
      <c r="Z579">
        <v>0.7117</v>
      </c>
      <c r="AA579">
        <v>0.25040000000000001</v>
      </c>
      <c r="AB579">
        <v>3.7900000000000003E-2</v>
      </c>
      <c r="AC579">
        <v>0.2883</v>
      </c>
      <c r="AD579">
        <v>144.41</v>
      </c>
      <c r="AE579" s="67">
        <v>4854.71</v>
      </c>
      <c r="AF579">
        <v>588.54999999999995</v>
      </c>
      <c r="AG579" s="67">
        <v>155695.75</v>
      </c>
      <c r="AH579">
        <v>435</v>
      </c>
      <c r="AI579" s="67">
        <v>35053</v>
      </c>
      <c r="AJ579" s="67">
        <v>51139.12</v>
      </c>
      <c r="AK579">
        <v>53.89</v>
      </c>
      <c r="AL579">
        <v>32.369999999999997</v>
      </c>
      <c r="AM579">
        <v>34.1</v>
      </c>
      <c r="AN579">
        <v>2.4</v>
      </c>
      <c r="AO579">
        <v>0</v>
      </c>
      <c r="AP579">
        <v>0.7228</v>
      </c>
      <c r="AQ579">
        <v>916.19</v>
      </c>
      <c r="AR579" s="67">
        <v>1651.64</v>
      </c>
      <c r="AS579" s="67">
        <v>5007.8</v>
      </c>
      <c r="AT579">
        <v>619.38</v>
      </c>
      <c r="AU579">
        <v>182.26</v>
      </c>
      <c r="AV579" s="67">
        <v>8377.27</v>
      </c>
      <c r="AW579" s="67">
        <v>3420.67</v>
      </c>
      <c r="AX579">
        <v>0.4209</v>
      </c>
      <c r="AY579" s="67">
        <v>3667.16</v>
      </c>
      <c r="AZ579">
        <v>0.45119999999999999</v>
      </c>
      <c r="BA579">
        <v>502.05</v>
      </c>
      <c r="BB579">
        <v>6.1800000000000001E-2</v>
      </c>
      <c r="BC579">
        <v>538.01</v>
      </c>
      <c r="BD579">
        <v>6.6199999999999995E-2</v>
      </c>
      <c r="BE579" s="67">
        <v>8127.89</v>
      </c>
      <c r="BF579" s="67">
        <v>2377.2399999999998</v>
      </c>
      <c r="BG579">
        <v>0.45860000000000001</v>
      </c>
      <c r="BH579">
        <v>0.50029999999999997</v>
      </c>
      <c r="BI579">
        <v>0.23019999999999999</v>
      </c>
      <c r="BJ579">
        <v>0.2424</v>
      </c>
      <c r="BK579">
        <v>1.03E-2</v>
      </c>
      <c r="BL579">
        <v>1.6799999999999999E-2</v>
      </c>
    </row>
    <row r="580" spans="1:64" x14ac:dyDescent="0.25">
      <c r="A580" t="s">
        <v>595</v>
      </c>
      <c r="B580">
        <v>47225</v>
      </c>
      <c r="C580">
        <v>47</v>
      </c>
      <c r="D580">
        <v>41.03</v>
      </c>
      <c r="E580" s="67">
        <v>1928.18</v>
      </c>
      <c r="F580" s="67">
        <v>2105.15</v>
      </c>
      <c r="G580">
        <v>1.24E-2</v>
      </c>
      <c r="H580">
        <v>0</v>
      </c>
      <c r="I580">
        <v>2.2700000000000001E-2</v>
      </c>
      <c r="J580">
        <v>1E-3</v>
      </c>
      <c r="K580">
        <v>2.1399999999999999E-2</v>
      </c>
      <c r="L580">
        <v>0.93289999999999995</v>
      </c>
      <c r="M580">
        <v>9.7000000000000003E-3</v>
      </c>
      <c r="N580">
        <v>0.13919999999999999</v>
      </c>
      <c r="O580">
        <v>5.7999999999999996E-3</v>
      </c>
      <c r="P580">
        <v>0.12920000000000001</v>
      </c>
      <c r="Q580" s="67">
        <v>61824.06</v>
      </c>
      <c r="R580">
        <v>0.22220000000000001</v>
      </c>
      <c r="S580">
        <v>0.2361</v>
      </c>
      <c r="T580">
        <v>0.54169999999999996</v>
      </c>
      <c r="U580">
        <v>19.45</v>
      </c>
      <c r="V580">
        <v>16.14</v>
      </c>
      <c r="W580" s="67">
        <v>81115.86</v>
      </c>
      <c r="X580">
        <v>119.47</v>
      </c>
      <c r="Y580" s="67">
        <v>327451.33</v>
      </c>
      <c r="Z580">
        <v>0.92010000000000003</v>
      </c>
      <c r="AA580">
        <v>4.48E-2</v>
      </c>
      <c r="AB580">
        <v>3.5099999999999999E-2</v>
      </c>
      <c r="AC580">
        <v>7.9899999999999999E-2</v>
      </c>
      <c r="AD580">
        <v>327.45</v>
      </c>
      <c r="AE580" s="67">
        <v>10426.34</v>
      </c>
      <c r="AF580" s="67">
        <v>1505.73</v>
      </c>
      <c r="AG580" s="67">
        <v>317272.81</v>
      </c>
      <c r="AH580">
        <v>597</v>
      </c>
      <c r="AI580" s="67">
        <v>44960</v>
      </c>
      <c r="AJ580" s="67">
        <v>101899.5</v>
      </c>
      <c r="AK580">
        <v>51.95</v>
      </c>
      <c r="AL580">
        <v>31.08</v>
      </c>
      <c r="AM580">
        <v>31.67</v>
      </c>
      <c r="AN580">
        <v>3.5</v>
      </c>
      <c r="AO580">
        <v>0</v>
      </c>
      <c r="AP580">
        <v>0.67600000000000005</v>
      </c>
      <c r="AQ580" s="67">
        <v>1467.49</v>
      </c>
      <c r="AR580" s="67">
        <v>2132.9899999999998</v>
      </c>
      <c r="AS580" s="67">
        <v>6610.1</v>
      </c>
      <c r="AT580">
        <v>798.62</v>
      </c>
      <c r="AU580">
        <v>557.36</v>
      </c>
      <c r="AV580" s="67">
        <v>11566.55</v>
      </c>
      <c r="AW580" s="67">
        <v>2834.08</v>
      </c>
      <c r="AX580">
        <v>0.23039999999999999</v>
      </c>
      <c r="AY580" s="67">
        <v>7756.64</v>
      </c>
      <c r="AZ580">
        <v>0.63060000000000005</v>
      </c>
      <c r="BA580" s="67">
        <v>1391.54</v>
      </c>
      <c r="BB580">
        <v>0.11310000000000001</v>
      </c>
      <c r="BC580">
        <v>317.8</v>
      </c>
      <c r="BD580">
        <v>2.58E-2</v>
      </c>
      <c r="BE580" s="67">
        <v>12300.06</v>
      </c>
      <c r="BF580" s="67">
        <v>2072.4499999999998</v>
      </c>
      <c r="BG580">
        <v>0.11799999999999999</v>
      </c>
      <c r="BH580">
        <v>0.54349999999999998</v>
      </c>
      <c r="BI580">
        <v>0.20710000000000001</v>
      </c>
      <c r="BJ580">
        <v>0.1983</v>
      </c>
      <c r="BK580">
        <v>3.2800000000000003E-2</v>
      </c>
      <c r="BL580">
        <v>1.83E-2</v>
      </c>
    </row>
    <row r="581" spans="1:64" x14ac:dyDescent="0.25">
      <c r="A581" t="s">
        <v>596</v>
      </c>
      <c r="B581">
        <v>47696</v>
      </c>
      <c r="C581">
        <v>243</v>
      </c>
      <c r="D581">
        <v>10.25</v>
      </c>
      <c r="E581" s="67">
        <v>2490.67</v>
      </c>
      <c r="F581" s="67">
        <v>2428.63</v>
      </c>
      <c r="G581">
        <v>2E-3</v>
      </c>
      <c r="H581">
        <v>4.0000000000000002E-4</v>
      </c>
      <c r="I581">
        <v>8.0000000000000004E-4</v>
      </c>
      <c r="J581">
        <v>0</v>
      </c>
      <c r="K581">
        <v>1.01E-2</v>
      </c>
      <c r="L581">
        <v>0.9778</v>
      </c>
      <c r="M581">
        <v>8.8999999999999999E-3</v>
      </c>
      <c r="N581">
        <v>0.45390000000000003</v>
      </c>
      <c r="O581">
        <v>4.7000000000000002E-3</v>
      </c>
      <c r="P581">
        <v>0.17829999999999999</v>
      </c>
      <c r="Q581" s="67">
        <v>55773.51</v>
      </c>
      <c r="R581">
        <v>0.37280000000000002</v>
      </c>
      <c r="S581">
        <v>0.1893</v>
      </c>
      <c r="T581">
        <v>0.43790000000000001</v>
      </c>
      <c r="U581">
        <v>19.22</v>
      </c>
      <c r="V581">
        <v>15.25</v>
      </c>
      <c r="W581" s="67">
        <v>80826.16</v>
      </c>
      <c r="X581">
        <v>160.28</v>
      </c>
      <c r="Y581" s="67">
        <v>151042.1</v>
      </c>
      <c r="Z581">
        <v>0.80159999999999998</v>
      </c>
      <c r="AA581">
        <v>0.127</v>
      </c>
      <c r="AB581">
        <v>7.1400000000000005E-2</v>
      </c>
      <c r="AC581">
        <v>0.19839999999999999</v>
      </c>
      <c r="AD581">
        <v>151.04</v>
      </c>
      <c r="AE581" s="67">
        <v>4353.84</v>
      </c>
      <c r="AF581">
        <v>517.12</v>
      </c>
      <c r="AG581" s="67">
        <v>132520.38</v>
      </c>
      <c r="AH581">
        <v>332</v>
      </c>
      <c r="AI581" s="67">
        <v>29089</v>
      </c>
      <c r="AJ581" s="67">
        <v>46360.56</v>
      </c>
      <c r="AK581">
        <v>32.89</v>
      </c>
      <c r="AL581">
        <v>28.42</v>
      </c>
      <c r="AM581">
        <v>29.12</v>
      </c>
      <c r="AN581">
        <v>4.5</v>
      </c>
      <c r="AO581">
        <v>0</v>
      </c>
      <c r="AP581">
        <v>1.1138999999999999</v>
      </c>
      <c r="AQ581" s="67">
        <v>1129.06</v>
      </c>
      <c r="AR581" s="67">
        <v>2123.9</v>
      </c>
      <c r="AS581" s="67">
        <v>5885.84</v>
      </c>
      <c r="AT581">
        <v>328.95</v>
      </c>
      <c r="AU581">
        <v>396.14</v>
      </c>
      <c r="AV581" s="67">
        <v>9863.92</v>
      </c>
      <c r="AW581" s="67">
        <v>4465.33</v>
      </c>
      <c r="AX581">
        <v>0.48930000000000001</v>
      </c>
      <c r="AY581" s="67">
        <v>3193.9</v>
      </c>
      <c r="AZ581">
        <v>0.35</v>
      </c>
      <c r="BA581">
        <v>546.27</v>
      </c>
      <c r="BB581">
        <v>5.9900000000000002E-2</v>
      </c>
      <c r="BC581">
        <v>921.05</v>
      </c>
      <c r="BD581">
        <v>0.1009</v>
      </c>
      <c r="BE581" s="67">
        <v>9126.5400000000009</v>
      </c>
      <c r="BF581" s="67">
        <v>4207.47</v>
      </c>
      <c r="BG581">
        <v>1.0383</v>
      </c>
      <c r="BH581">
        <v>0.57850000000000001</v>
      </c>
      <c r="BI581">
        <v>0.21010000000000001</v>
      </c>
      <c r="BJ581">
        <v>0.1535</v>
      </c>
      <c r="BK581">
        <v>4.3999999999999997E-2</v>
      </c>
      <c r="BL581">
        <v>1.3899999999999999E-2</v>
      </c>
    </row>
    <row r="582" spans="1:64" x14ac:dyDescent="0.25">
      <c r="A582" t="s">
        <v>597</v>
      </c>
      <c r="B582">
        <v>46219</v>
      </c>
      <c r="C582">
        <v>90</v>
      </c>
      <c r="D582">
        <v>12.7</v>
      </c>
      <c r="E582" s="67">
        <v>1142.5999999999999</v>
      </c>
      <c r="F582" s="67">
        <v>1230.8800000000001</v>
      </c>
      <c r="G582">
        <v>4.1999999999999997E-3</v>
      </c>
      <c r="H582">
        <v>0</v>
      </c>
      <c r="I582">
        <v>2.12E-2</v>
      </c>
      <c r="J582">
        <v>8.0000000000000004E-4</v>
      </c>
      <c r="K582">
        <v>1.09E-2</v>
      </c>
      <c r="L582">
        <v>0.93010000000000004</v>
      </c>
      <c r="M582">
        <v>3.2800000000000003E-2</v>
      </c>
      <c r="N582">
        <v>0.20649999999999999</v>
      </c>
      <c r="O582">
        <v>0</v>
      </c>
      <c r="P582">
        <v>0.13569999999999999</v>
      </c>
      <c r="Q582" s="67">
        <v>48065.8</v>
      </c>
      <c r="R582">
        <v>0.26319999999999999</v>
      </c>
      <c r="S582">
        <v>0.2</v>
      </c>
      <c r="T582">
        <v>0.53680000000000005</v>
      </c>
      <c r="U582">
        <v>16.329999999999998</v>
      </c>
      <c r="V582">
        <v>9.24</v>
      </c>
      <c r="W582" s="67">
        <v>68264.259999999995</v>
      </c>
      <c r="X582">
        <v>121.34</v>
      </c>
      <c r="Y582" s="67">
        <v>122822.93</v>
      </c>
      <c r="Z582">
        <v>0.88480000000000003</v>
      </c>
      <c r="AA582">
        <v>7.4300000000000005E-2</v>
      </c>
      <c r="AB582">
        <v>4.0899999999999999E-2</v>
      </c>
      <c r="AC582">
        <v>0.1152</v>
      </c>
      <c r="AD582">
        <v>122.82</v>
      </c>
      <c r="AE582" s="67">
        <v>2773.27</v>
      </c>
      <c r="AF582">
        <v>320.01</v>
      </c>
      <c r="AG582" s="67">
        <v>103423.42</v>
      </c>
      <c r="AH582">
        <v>171</v>
      </c>
      <c r="AI582" s="67">
        <v>36617</v>
      </c>
      <c r="AJ582" s="67">
        <v>51113.09</v>
      </c>
      <c r="AK582">
        <v>35.6</v>
      </c>
      <c r="AL582">
        <v>22</v>
      </c>
      <c r="AM582">
        <v>22.31</v>
      </c>
      <c r="AN582">
        <v>3.9</v>
      </c>
      <c r="AO582" s="67">
        <v>1784.11</v>
      </c>
      <c r="AP582">
        <v>1.3988</v>
      </c>
      <c r="AQ582" s="67">
        <v>1104.3599999999999</v>
      </c>
      <c r="AR582" s="67">
        <v>1708.62</v>
      </c>
      <c r="AS582" s="67">
        <v>6475.81</v>
      </c>
      <c r="AT582">
        <v>447.88</v>
      </c>
      <c r="AU582">
        <v>238.33</v>
      </c>
      <c r="AV582" s="67">
        <v>9974.98</v>
      </c>
      <c r="AW582" s="67">
        <v>4915.3999999999996</v>
      </c>
      <c r="AX582">
        <v>0.45879999999999999</v>
      </c>
      <c r="AY582" s="67">
        <v>3383.21</v>
      </c>
      <c r="AZ582">
        <v>0.31580000000000003</v>
      </c>
      <c r="BA582" s="67">
        <v>1986.71</v>
      </c>
      <c r="BB582">
        <v>0.18540000000000001</v>
      </c>
      <c r="BC582">
        <v>428.61</v>
      </c>
      <c r="BD582">
        <v>0.04</v>
      </c>
      <c r="BE582" s="67">
        <v>10713.93</v>
      </c>
      <c r="BF582" s="67">
        <v>5263.94</v>
      </c>
      <c r="BG582">
        <v>1.6323000000000001</v>
      </c>
      <c r="BH582">
        <v>0.45960000000000001</v>
      </c>
      <c r="BI582">
        <v>0.20899999999999999</v>
      </c>
      <c r="BJ582">
        <v>0.29349999999999998</v>
      </c>
      <c r="BK582">
        <v>2.1000000000000001E-2</v>
      </c>
      <c r="BL582">
        <v>1.6899999999999998E-2</v>
      </c>
    </row>
    <row r="583" spans="1:64" x14ac:dyDescent="0.25">
      <c r="A583" t="s">
        <v>598</v>
      </c>
      <c r="B583">
        <v>48884</v>
      </c>
      <c r="C583">
        <v>81</v>
      </c>
      <c r="D583">
        <v>19.41</v>
      </c>
      <c r="E583" s="67">
        <v>1572.37</v>
      </c>
      <c r="F583" s="67">
        <v>1433.56</v>
      </c>
      <c r="G583">
        <v>1.09E-2</v>
      </c>
      <c r="H583">
        <v>2.5999999999999999E-3</v>
      </c>
      <c r="I583">
        <v>3.7999999999999999E-2</v>
      </c>
      <c r="J583">
        <v>1.2999999999999999E-3</v>
      </c>
      <c r="K583">
        <v>8.5000000000000006E-3</v>
      </c>
      <c r="L583">
        <v>0.92720000000000002</v>
      </c>
      <c r="M583">
        <v>1.15E-2</v>
      </c>
      <c r="N583">
        <v>0.49440000000000001</v>
      </c>
      <c r="O583">
        <v>5.4000000000000003E-3</v>
      </c>
      <c r="P583">
        <v>0.15620000000000001</v>
      </c>
      <c r="Q583" s="67">
        <v>46916.31</v>
      </c>
      <c r="R583">
        <v>0.25</v>
      </c>
      <c r="S583">
        <v>0.2581</v>
      </c>
      <c r="T583">
        <v>0.4919</v>
      </c>
      <c r="U583">
        <v>19.59</v>
      </c>
      <c r="V583">
        <v>10.07</v>
      </c>
      <c r="W583" s="67">
        <v>66224.460000000006</v>
      </c>
      <c r="X583">
        <v>153.19999999999999</v>
      </c>
      <c r="Y583" s="67">
        <v>191385.02</v>
      </c>
      <c r="Z583">
        <v>0.69399999999999995</v>
      </c>
      <c r="AA583">
        <v>0.26819999999999999</v>
      </c>
      <c r="AB583">
        <v>3.78E-2</v>
      </c>
      <c r="AC583">
        <v>0.30599999999999999</v>
      </c>
      <c r="AD583">
        <v>191.39</v>
      </c>
      <c r="AE583" s="67">
        <v>5618.21</v>
      </c>
      <c r="AF583">
        <v>621.58000000000004</v>
      </c>
      <c r="AG583" s="67">
        <v>189672.07</v>
      </c>
      <c r="AH583">
        <v>509</v>
      </c>
      <c r="AI583" s="67">
        <v>31245</v>
      </c>
      <c r="AJ583" s="67">
        <v>56324.61</v>
      </c>
      <c r="AK583">
        <v>47</v>
      </c>
      <c r="AL583">
        <v>28.8</v>
      </c>
      <c r="AM583">
        <v>28.3</v>
      </c>
      <c r="AN583">
        <v>5</v>
      </c>
      <c r="AO583">
        <v>0</v>
      </c>
      <c r="AP583">
        <v>0.64490000000000003</v>
      </c>
      <c r="AQ583" s="67">
        <v>1338</v>
      </c>
      <c r="AR583" s="67">
        <v>2372.88</v>
      </c>
      <c r="AS583" s="67">
        <v>5345.2</v>
      </c>
      <c r="AT583">
        <v>213.3</v>
      </c>
      <c r="AU583">
        <v>409.51</v>
      </c>
      <c r="AV583" s="67">
        <v>9678.91</v>
      </c>
      <c r="AW583" s="67">
        <v>4390.17</v>
      </c>
      <c r="AX583">
        <v>0.39400000000000002</v>
      </c>
      <c r="AY583" s="67">
        <v>4080.28</v>
      </c>
      <c r="AZ583">
        <v>0.36620000000000003</v>
      </c>
      <c r="BA583" s="67">
        <v>1544.09</v>
      </c>
      <c r="BB583">
        <v>0.1386</v>
      </c>
      <c r="BC583" s="67">
        <v>1128.55</v>
      </c>
      <c r="BD583">
        <v>0.1013</v>
      </c>
      <c r="BE583" s="67">
        <v>11143.08</v>
      </c>
      <c r="BF583" s="67">
        <v>2602.7800000000002</v>
      </c>
      <c r="BG583">
        <v>0.40960000000000002</v>
      </c>
      <c r="BH583">
        <v>0.47699999999999998</v>
      </c>
      <c r="BI583">
        <v>0.1764</v>
      </c>
      <c r="BJ583">
        <v>0.30109999999999998</v>
      </c>
      <c r="BK583">
        <v>2.93E-2</v>
      </c>
      <c r="BL583">
        <v>1.6199999999999999E-2</v>
      </c>
    </row>
    <row r="584" spans="1:64" x14ac:dyDescent="0.25">
      <c r="A584" t="s">
        <v>599</v>
      </c>
      <c r="B584">
        <v>46060</v>
      </c>
      <c r="C584">
        <v>139</v>
      </c>
      <c r="D584">
        <v>24.25</v>
      </c>
      <c r="E584" s="67">
        <v>3370.94</v>
      </c>
      <c r="F584" s="67">
        <v>3224.27</v>
      </c>
      <c r="G584">
        <v>2.2000000000000001E-3</v>
      </c>
      <c r="H584">
        <v>0</v>
      </c>
      <c r="I584">
        <v>2E-3</v>
      </c>
      <c r="J584">
        <v>0</v>
      </c>
      <c r="K584">
        <v>4.7999999999999996E-3</v>
      </c>
      <c r="L584">
        <v>0.98199999999999998</v>
      </c>
      <c r="M584">
        <v>8.9999999999999993E-3</v>
      </c>
      <c r="N584">
        <v>0.53290000000000004</v>
      </c>
      <c r="O584">
        <v>0</v>
      </c>
      <c r="P584">
        <v>0.129</v>
      </c>
      <c r="Q584" s="67">
        <v>57645.66</v>
      </c>
      <c r="R584">
        <v>0.14380000000000001</v>
      </c>
      <c r="S584">
        <v>0.1046</v>
      </c>
      <c r="T584">
        <v>0.75160000000000005</v>
      </c>
      <c r="U584">
        <v>20.59</v>
      </c>
      <c r="V584">
        <v>20</v>
      </c>
      <c r="W584" s="67">
        <v>59899.45</v>
      </c>
      <c r="X584">
        <v>163.30000000000001</v>
      </c>
      <c r="Y584" s="67">
        <v>71198.39</v>
      </c>
      <c r="Z584">
        <v>0.86270000000000002</v>
      </c>
      <c r="AA584">
        <v>9.7799999999999998E-2</v>
      </c>
      <c r="AB584">
        <v>3.95E-2</v>
      </c>
      <c r="AC584">
        <v>0.13730000000000001</v>
      </c>
      <c r="AD584">
        <v>71.2</v>
      </c>
      <c r="AE584" s="67">
        <v>1589.45</v>
      </c>
      <c r="AF584">
        <v>220.94</v>
      </c>
      <c r="AG584" s="67">
        <v>73196.13</v>
      </c>
      <c r="AH584">
        <v>51</v>
      </c>
      <c r="AI584" s="67">
        <v>31175</v>
      </c>
      <c r="AJ584" s="67">
        <v>41008.36</v>
      </c>
      <c r="AK584">
        <v>25.4</v>
      </c>
      <c r="AL584">
        <v>22.12</v>
      </c>
      <c r="AM584">
        <v>22.89</v>
      </c>
      <c r="AN584">
        <v>4.7</v>
      </c>
      <c r="AO584">
        <v>0</v>
      </c>
      <c r="AP584">
        <v>0.73550000000000004</v>
      </c>
      <c r="AQ584" s="67">
        <v>1025.03</v>
      </c>
      <c r="AR584" s="67">
        <v>1999.18</v>
      </c>
      <c r="AS584" s="67">
        <v>4656.6400000000003</v>
      </c>
      <c r="AT584">
        <v>201.92</v>
      </c>
      <c r="AU584">
        <v>97.06</v>
      </c>
      <c r="AV584" s="67">
        <v>7979.82</v>
      </c>
      <c r="AW584" s="67">
        <v>6060.33</v>
      </c>
      <c r="AX584">
        <v>0.68240000000000001</v>
      </c>
      <c r="AY584" s="67">
        <v>1257.26</v>
      </c>
      <c r="AZ584">
        <v>0.1416</v>
      </c>
      <c r="BA584">
        <v>805.15</v>
      </c>
      <c r="BB584">
        <v>9.0700000000000003E-2</v>
      </c>
      <c r="BC584">
        <v>758.44</v>
      </c>
      <c r="BD584">
        <v>8.5400000000000004E-2</v>
      </c>
      <c r="BE584" s="67">
        <v>8881.19</v>
      </c>
      <c r="BF584" s="67">
        <v>5498.3</v>
      </c>
      <c r="BG584">
        <v>2.6979000000000002</v>
      </c>
      <c r="BH584">
        <v>0.49209999999999998</v>
      </c>
      <c r="BI584">
        <v>0.2145</v>
      </c>
      <c r="BJ584">
        <v>0.21229999999999999</v>
      </c>
      <c r="BK584">
        <v>6.4000000000000001E-2</v>
      </c>
      <c r="BL584">
        <v>1.72E-2</v>
      </c>
    </row>
    <row r="585" spans="1:64" x14ac:dyDescent="0.25">
      <c r="A585" t="s">
        <v>600</v>
      </c>
      <c r="B585">
        <v>49155</v>
      </c>
      <c r="C585">
        <v>118</v>
      </c>
      <c r="D585">
        <v>7.08</v>
      </c>
      <c r="E585">
        <v>835.59</v>
      </c>
      <c r="F585">
        <v>771.7</v>
      </c>
      <c r="G585">
        <v>0</v>
      </c>
      <c r="H585">
        <v>0</v>
      </c>
      <c r="I585">
        <v>3.5999999999999999E-3</v>
      </c>
      <c r="J585">
        <v>0</v>
      </c>
      <c r="K585">
        <v>7.7999999999999996E-3</v>
      </c>
      <c r="L585">
        <v>0.98609999999999998</v>
      </c>
      <c r="M585">
        <v>2.5000000000000001E-3</v>
      </c>
      <c r="N585">
        <v>0.97150000000000003</v>
      </c>
      <c r="O585">
        <v>0</v>
      </c>
      <c r="P585">
        <v>0.1855</v>
      </c>
      <c r="Q585" s="67">
        <v>51329.18</v>
      </c>
      <c r="R585">
        <v>0.20449999999999999</v>
      </c>
      <c r="S585">
        <v>0.2273</v>
      </c>
      <c r="T585">
        <v>0.56820000000000004</v>
      </c>
      <c r="U585">
        <v>15.12</v>
      </c>
      <c r="V585">
        <v>8</v>
      </c>
      <c r="W585" s="67">
        <v>71274.38</v>
      </c>
      <c r="X585">
        <v>96.61</v>
      </c>
      <c r="Y585" s="67">
        <v>53799.1</v>
      </c>
      <c r="Z585">
        <v>0.89280000000000004</v>
      </c>
      <c r="AA585">
        <v>2.5600000000000001E-2</v>
      </c>
      <c r="AB585">
        <v>8.1699999999999995E-2</v>
      </c>
      <c r="AC585">
        <v>0.1072</v>
      </c>
      <c r="AD585">
        <v>53.8</v>
      </c>
      <c r="AE585" s="67">
        <v>1233.76</v>
      </c>
      <c r="AF585">
        <v>186.89</v>
      </c>
      <c r="AG585" s="67">
        <v>42777.08</v>
      </c>
      <c r="AH585">
        <v>2</v>
      </c>
      <c r="AI585" s="67">
        <v>23175</v>
      </c>
      <c r="AJ585" s="67">
        <v>35391.279999999999</v>
      </c>
      <c r="AK585">
        <v>29</v>
      </c>
      <c r="AL585">
        <v>22.36</v>
      </c>
      <c r="AM585">
        <v>23.65</v>
      </c>
      <c r="AN585">
        <v>3.6</v>
      </c>
      <c r="AO585">
        <v>0</v>
      </c>
      <c r="AP585">
        <v>1.0465</v>
      </c>
      <c r="AQ585" s="67">
        <v>1912.46</v>
      </c>
      <c r="AR585" s="67">
        <v>3097.77</v>
      </c>
      <c r="AS585" s="67">
        <v>6689.87</v>
      </c>
      <c r="AT585">
        <v>492.7</v>
      </c>
      <c r="AU585">
        <v>386.94</v>
      </c>
      <c r="AV585" s="67">
        <v>12579.66</v>
      </c>
      <c r="AW585" s="67">
        <v>7844.5</v>
      </c>
      <c r="AX585">
        <v>0.71209999999999996</v>
      </c>
      <c r="AY585" s="67">
        <v>1015.43</v>
      </c>
      <c r="AZ585">
        <v>9.2200000000000004E-2</v>
      </c>
      <c r="BA585">
        <v>491.66</v>
      </c>
      <c r="BB585">
        <v>4.4600000000000001E-2</v>
      </c>
      <c r="BC585" s="67">
        <v>1663.77</v>
      </c>
      <c r="BD585">
        <v>0.151</v>
      </c>
      <c r="BE585" s="67">
        <v>11015.36</v>
      </c>
      <c r="BF585" s="67">
        <v>7316.6</v>
      </c>
      <c r="BG585">
        <v>4.8227000000000002</v>
      </c>
      <c r="BH585">
        <v>0.505</v>
      </c>
      <c r="BI585">
        <v>0.23069999999999999</v>
      </c>
      <c r="BJ585">
        <v>0.1663</v>
      </c>
      <c r="BK585">
        <v>3.4700000000000002E-2</v>
      </c>
      <c r="BL585">
        <v>6.3299999999999995E-2</v>
      </c>
    </row>
    <row r="586" spans="1:64" x14ac:dyDescent="0.25">
      <c r="A586" t="s">
        <v>601</v>
      </c>
      <c r="B586">
        <v>47746</v>
      </c>
      <c r="C586">
        <v>91</v>
      </c>
      <c r="D586">
        <v>12.8</v>
      </c>
      <c r="E586" s="67">
        <v>1164.6199999999999</v>
      </c>
      <c r="F586" s="67">
        <v>1200.5</v>
      </c>
      <c r="G586">
        <v>0</v>
      </c>
      <c r="H586">
        <v>0</v>
      </c>
      <c r="I586">
        <v>2.5000000000000001E-3</v>
      </c>
      <c r="J586">
        <v>0</v>
      </c>
      <c r="K586">
        <v>9.5999999999999992E-3</v>
      </c>
      <c r="L586">
        <v>0.97889999999999999</v>
      </c>
      <c r="M586">
        <v>9.1000000000000004E-3</v>
      </c>
      <c r="N586">
        <v>0.37919999999999998</v>
      </c>
      <c r="O586">
        <v>1.6999999999999999E-3</v>
      </c>
      <c r="P586">
        <v>0.14499999999999999</v>
      </c>
      <c r="Q586" s="67">
        <v>55043.48</v>
      </c>
      <c r="R586">
        <v>0.2442</v>
      </c>
      <c r="S586">
        <v>0.1512</v>
      </c>
      <c r="T586">
        <v>0.60470000000000002</v>
      </c>
      <c r="U586">
        <v>20.64</v>
      </c>
      <c r="V586">
        <v>9.1</v>
      </c>
      <c r="W586" s="67">
        <v>68578.899999999994</v>
      </c>
      <c r="X586">
        <v>121.64</v>
      </c>
      <c r="Y586" s="67">
        <v>109449.37</v>
      </c>
      <c r="Z586">
        <v>0.86639999999999995</v>
      </c>
      <c r="AA586">
        <v>0.1009</v>
      </c>
      <c r="AB586">
        <v>3.27E-2</v>
      </c>
      <c r="AC586">
        <v>0.1336</v>
      </c>
      <c r="AD586">
        <v>109.45</v>
      </c>
      <c r="AE586" s="67">
        <v>2592.19</v>
      </c>
      <c r="AF586">
        <v>325.38</v>
      </c>
      <c r="AG586" s="67">
        <v>108352.88</v>
      </c>
      <c r="AH586">
        <v>188</v>
      </c>
      <c r="AI586" s="67">
        <v>32840</v>
      </c>
      <c r="AJ586" s="67">
        <v>47418.59</v>
      </c>
      <c r="AK586">
        <v>35.049999999999997</v>
      </c>
      <c r="AL586">
        <v>23.07</v>
      </c>
      <c r="AM586">
        <v>25.29</v>
      </c>
      <c r="AN586">
        <v>4.5</v>
      </c>
      <c r="AO586" s="67">
        <v>1480.81</v>
      </c>
      <c r="AP586">
        <v>1.4332</v>
      </c>
      <c r="AQ586" s="67">
        <v>1569.25</v>
      </c>
      <c r="AR586" s="67">
        <v>1224.28</v>
      </c>
      <c r="AS586" s="67">
        <v>5973.63</v>
      </c>
      <c r="AT586">
        <v>165.41</v>
      </c>
      <c r="AU586">
        <v>398.46</v>
      </c>
      <c r="AV586" s="67">
        <v>9331.06</v>
      </c>
      <c r="AW586" s="67">
        <v>5132.38</v>
      </c>
      <c r="AX586">
        <v>0.505</v>
      </c>
      <c r="AY586" s="67">
        <v>3369.7</v>
      </c>
      <c r="AZ586">
        <v>0.33150000000000002</v>
      </c>
      <c r="BA586" s="67">
        <v>1074.29</v>
      </c>
      <c r="BB586">
        <v>0.1057</v>
      </c>
      <c r="BC586">
        <v>587.41</v>
      </c>
      <c r="BD586">
        <v>5.7799999999999997E-2</v>
      </c>
      <c r="BE586" s="67">
        <v>10163.780000000001</v>
      </c>
      <c r="BF586" s="67">
        <v>5151.78</v>
      </c>
      <c r="BG586">
        <v>1.542</v>
      </c>
      <c r="BH586">
        <v>0.51859999999999995</v>
      </c>
      <c r="BI586">
        <v>0.22270000000000001</v>
      </c>
      <c r="BJ586">
        <v>0.186</v>
      </c>
      <c r="BK586">
        <v>2.9000000000000001E-2</v>
      </c>
      <c r="BL586">
        <v>4.36E-2</v>
      </c>
    </row>
    <row r="587" spans="1:64" x14ac:dyDescent="0.25">
      <c r="A587" t="s">
        <v>602</v>
      </c>
      <c r="B587">
        <v>48397</v>
      </c>
      <c r="C587">
        <v>49</v>
      </c>
      <c r="D587">
        <v>11.26</v>
      </c>
      <c r="E587">
        <v>551.66</v>
      </c>
      <c r="F587">
        <v>711.65</v>
      </c>
      <c r="G587">
        <v>0</v>
      </c>
      <c r="H587">
        <v>1.4E-3</v>
      </c>
      <c r="I587">
        <v>4.1999999999999997E-3</v>
      </c>
      <c r="J587">
        <v>0</v>
      </c>
      <c r="K587">
        <v>1.12E-2</v>
      </c>
      <c r="L587">
        <v>0.97750000000000004</v>
      </c>
      <c r="M587">
        <v>5.5999999999999999E-3</v>
      </c>
      <c r="N587">
        <v>0.26579999999999998</v>
      </c>
      <c r="O587">
        <v>1.4E-3</v>
      </c>
      <c r="P587">
        <v>0.1643</v>
      </c>
      <c r="Q587" s="67">
        <v>49603.93</v>
      </c>
      <c r="R587">
        <v>0.1636</v>
      </c>
      <c r="S587">
        <v>0.2364</v>
      </c>
      <c r="T587">
        <v>0.6</v>
      </c>
      <c r="U587">
        <v>16.45</v>
      </c>
      <c r="V587">
        <v>7.33</v>
      </c>
      <c r="W587" s="67">
        <v>68845.78</v>
      </c>
      <c r="X587">
        <v>71.989999999999995</v>
      </c>
      <c r="Y587" s="67">
        <v>170116.32</v>
      </c>
      <c r="Z587">
        <v>0.87439999999999996</v>
      </c>
      <c r="AA587">
        <v>6.93E-2</v>
      </c>
      <c r="AB587">
        <v>5.6300000000000003E-2</v>
      </c>
      <c r="AC587">
        <v>0.12559999999999999</v>
      </c>
      <c r="AD587">
        <v>170.12</v>
      </c>
      <c r="AE587" s="67">
        <v>5554.42</v>
      </c>
      <c r="AF587">
        <v>934.59</v>
      </c>
      <c r="AG587" s="67">
        <v>139348.22</v>
      </c>
      <c r="AH587">
        <v>375</v>
      </c>
      <c r="AI587" s="67">
        <v>38416</v>
      </c>
      <c r="AJ587" s="67">
        <v>62030.71</v>
      </c>
      <c r="AK587">
        <v>45.1</v>
      </c>
      <c r="AL587">
        <v>31.92</v>
      </c>
      <c r="AM587">
        <v>31.81</v>
      </c>
      <c r="AN587">
        <v>4</v>
      </c>
      <c r="AO587">
        <v>0</v>
      </c>
      <c r="AP587">
        <v>0.76319999999999999</v>
      </c>
      <c r="AQ587" s="67">
        <v>1621.91</v>
      </c>
      <c r="AR587" s="67">
        <v>1822.15</v>
      </c>
      <c r="AS587" s="67">
        <v>5317.07</v>
      </c>
      <c r="AT587">
        <v>352.84</v>
      </c>
      <c r="AU587">
        <v>403.52</v>
      </c>
      <c r="AV587" s="67">
        <v>9517.5</v>
      </c>
      <c r="AW587" s="67">
        <v>3771.53</v>
      </c>
      <c r="AX587">
        <v>0.40150000000000002</v>
      </c>
      <c r="AY587" s="67">
        <v>3196.49</v>
      </c>
      <c r="AZ587">
        <v>0.34029999999999999</v>
      </c>
      <c r="BA587" s="67">
        <v>1878.62</v>
      </c>
      <c r="BB587">
        <v>0.2</v>
      </c>
      <c r="BC587">
        <v>547.23</v>
      </c>
      <c r="BD587">
        <v>5.8299999999999998E-2</v>
      </c>
      <c r="BE587" s="67">
        <v>9393.86</v>
      </c>
      <c r="BF587" s="67">
        <v>4973.87</v>
      </c>
      <c r="BG587">
        <v>0.68310000000000004</v>
      </c>
      <c r="BH587">
        <v>0.59630000000000005</v>
      </c>
      <c r="BI587">
        <v>0.1898</v>
      </c>
      <c r="BJ587">
        <v>0.1618</v>
      </c>
      <c r="BK587">
        <v>3.49E-2</v>
      </c>
      <c r="BL587">
        <v>1.7100000000000001E-2</v>
      </c>
    </row>
    <row r="588" spans="1:64" x14ac:dyDescent="0.25">
      <c r="A588" t="s">
        <v>603</v>
      </c>
      <c r="B588">
        <v>45047</v>
      </c>
      <c r="C588">
        <v>37</v>
      </c>
      <c r="D588">
        <v>397.84</v>
      </c>
      <c r="E588" s="67">
        <v>14720.05</v>
      </c>
      <c r="F588" s="67">
        <v>13899.09</v>
      </c>
      <c r="G588">
        <v>2.69E-2</v>
      </c>
      <c r="H588">
        <v>8.9999999999999998E-4</v>
      </c>
      <c r="I588">
        <v>0.22969999999999999</v>
      </c>
      <c r="J588">
        <v>2.2000000000000001E-3</v>
      </c>
      <c r="K588">
        <v>5.5199999999999999E-2</v>
      </c>
      <c r="L588">
        <v>0.61850000000000005</v>
      </c>
      <c r="M588">
        <v>6.6600000000000006E-2</v>
      </c>
      <c r="N588">
        <v>0.34610000000000002</v>
      </c>
      <c r="O588">
        <v>8.48E-2</v>
      </c>
      <c r="P588">
        <v>0.13300000000000001</v>
      </c>
      <c r="Q588" s="67">
        <v>61061.96</v>
      </c>
      <c r="R588">
        <v>0.33410000000000001</v>
      </c>
      <c r="S588">
        <v>0.17469999999999999</v>
      </c>
      <c r="T588">
        <v>0.49120000000000003</v>
      </c>
      <c r="U588">
        <v>20.27</v>
      </c>
      <c r="V588">
        <v>71</v>
      </c>
      <c r="W588" s="67">
        <v>79614.509999999995</v>
      </c>
      <c r="X588">
        <v>206.24</v>
      </c>
      <c r="Y588" s="67">
        <v>156599.62</v>
      </c>
      <c r="Z588">
        <v>0.80659999999999998</v>
      </c>
      <c r="AA588">
        <v>0.17749999999999999</v>
      </c>
      <c r="AB588">
        <v>1.5800000000000002E-2</v>
      </c>
      <c r="AC588">
        <v>0.19339999999999999</v>
      </c>
      <c r="AD588">
        <v>156.6</v>
      </c>
      <c r="AE588" s="67">
        <v>8269.2099999999991</v>
      </c>
      <c r="AF588" s="67">
        <v>1076.3900000000001</v>
      </c>
      <c r="AG588" s="67">
        <v>169262.97</v>
      </c>
      <c r="AH588">
        <v>463</v>
      </c>
      <c r="AI588" s="67">
        <v>42371</v>
      </c>
      <c r="AJ588" s="67">
        <v>68982.559999999998</v>
      </c>
      <c r="AK588">
        <v>72.849999999999994</v>
      </c>
      <c r="AL588">
        <v>51.99</v>
      </c>
      <c r="AM588">
        <v>54.74</v>
      </c>
      <c r="AN588">
        <v>3.8</v>
      </c>
      <c r="AO588">
        <v>0</v>
      </c>
      <c r="AP588">
        <v>1.0779000000000001</v>
      </c>
      <c r="AQ588" s="67">
        <v>1261.75</v>
      </c>
      <c r="AR588" s="67">
        <v>1733.9</v>
      </c>
      <c r="AS588" s="67">
        <v>5710.56</v>
      </c>
      <c r="AT588">
        <v>884.9</v>
      </c>
      <c r="AU588">
        <v>338.28</v>
      </c>
      <c r="AV588" s="67">
        <v>9929.4</v>
      </c>
      <c r="AW588" s="67">
        <v>3047.85</v>
      </c>
      <c r="AX588">
        <v>0.2858</v>
      </c>
      <c r="AY588" s="67">
        <v>6525.61</v>
      </c>
      <c r="AZ588">
        <v>0.6119</v>
      </c>
      <c r="BA588">
        <v>583.22</v>
      </c>
      <c r="BB588">
        <v>5.4699999999999999E-2</v>
      </c>
      <c r="BC588">
        <v>507.13</v>
      </c>
      <c r="BD588">
        <v>4.7600000000000003E-2</v>
      </c>
      <c r="BE588" s="67">
        <v>10663.82</v>
      </c>
      <c r="BF588" s="67">
        <v>1486.17</v>
      </c>
      <c r="BG588">
        <v>0.223</v>
      </c>
      <c r="BH588">
        <v>0.58989999999999998</v>
      </c>
      <c r="BI588">
        <v>0.20180000000000001</v>
      </c>
      <c r="BJ588">
        <v>0.12790000000000001</v>
      </c>
      <c r="BK588">
        <v>1.9699999999999999E-2</v>
      </c>
      <c r="BL588">
        <v>6.0699999999999997E-2</v>
      </c>
    </row>
    <row r="589" spans="1:64" x14ac:dyDescent="0.25">
      <c r="A589" t="s">
        <v>604</v>
      </c>
      <c r="B589">
        <v>49106</v>
      </c>
      <c r="C589">
        <v>200</v>
      </c>
      <c r="D589">
        <v>7.7</v>
      </c>
      <c r="E589" s="67">
        <v>1539.68</v>
      </c>
      <c r="F589" s="67">
        <v>1453.2</v>
      </c>
      <c r="G589">
        <v>1E-3</v>
      </c>
      <c r="H589">
        <v>0</v>
      </c>
      <c r="I589">
        <v>1.2E-2</v>
      </c>
      <c r="J589">
        <v>0</v>
      </c>
      <c r="K589">
        <v>8.2000000000000007E-3</v>
      </c>
      <c r="L589">
        <v>0.97</v>
      </c>
      <c r="M589">
        <v>8.8000000000000005E-3</v>
      </c>
      <c r="N589">
        <v>0.52170000000000005</v>
      </c>
      <c r="O589">
        <v>4.0000000000000001E-3</v>
      </c>
      <c r="P589">
        <v>0.1308</v>
      </c>
      <c r="Q589" s="67">
        <v>45936.3</v>
      </c>
      <c r="R589">
        <v>0.60340000000000005</v>
      </c>
      <c r="S589">
        <v>9.4799999999999995E-2</v>
      </c>
      <c r="T589">
        <v>0.30170000000000002</v>
      </c>
      <c r="U589">
        <v>17.579999999999998</v>
      </c>
      <c r="V589">
        <v>5</v>
      </c>
      <c r="W589" s="67">
        <v>101174.39999999999</v>
      </c>
      <c r="X589">
        <v>295.76</v>
      </c>
      <c r="Y589" s="67">
        <v>192246.78</v>
      </c>
      <c r="Z589">
        <v>0.66210000000000002</v>
      </c>
      <c r="AA589">
        <v>2.7699999999999999E-2</v>
      </c>
      <c r="AB589">
        <v>0.31019999999999998</v>
      </c>
      <c r="AC589">
        <v>0.33789999999999998</v>
      </c>
      <c r="AD589">
        <v>192.25</v>
      </c>
      <c r="AE589" s="67">
        <v>4890.79</v>
      </c>
      <c r="AF589">
        <v>434.6</v>
      </c>
      <c r="AG589" s="67">
        <v>157695.63</v>
      </c>
      <c r="AH589">
        <v>442</v>
      </c>
      <c r="AI589" s="67">
        <v>36947</v>
      </c>
      <c r="AJ589" s="67">
        <v>54559.11</v>
      </c>
      <c r="AK589">
        <v>31.5</v>
      </c>
      <c r="AL589">
        <v>22.61</v>
      </c>
      <c r="AM589">
        <v>25.17</v>
      </c>
      <c r="AN589">
        <v>3</v>
      </c>
      <c r="AO589">
        <v>0</v>
      </c>
      <c r="AP589">
        <v>0.88280000000000003</v>
      </c>
      <c r="AQ589" s="67">
        <v>1375.27</v>
      </c>
      <c r="AR589" s="67">
        <v>1593.65</v>
      </c>
      <c r="AS589" s="67">
        <v>6264.64</v>
      </c>
      <c r="AT589">
        <v>193.34</v>
      </c>
      <c r="AU589" s="67">
        <v>1031.99</v>
      </c>
      <c r="AV589" s="67">
        <v>10458.91</v>
      </c>
      <c r="AW589" s="67">
        <v>5329.18</v>
      </c>
      <c r="AX589">
        <v>0.48799999999999999</v>
      </c>
      <c r="AY589" s="67">
        <v>4121.0600000000004</v>
      </c>
      <c r="AZ589">
        <v>0.37740000000000001</v>
      </c>
      <c r="BA589">
        <v>774.59</v>
      </c>
      <c r="BB589">
        <v>7.0900000000000005E-2</v>
      </c>
      <c r="BC589">
        <v>695.2</v>
      </c>
      <c r="BD589">
        <v>6.3700000000000007E-2</v>
      </c>
      <c r="BE589" s="67">
        <v>10920.02</v>
      </c>
      <c r="BF589" s="67">
        <v>4576.8599999999997</v>
      </c>
      <c r="BG589">
        <v>1.157</v>
      </c>
      <c r="BH589">
        <v>0.52929999999999999</v>
      </c>
      <c r="BI589">
        <v>0.22500000000000001</v>
      </c>
      <c r="BJ589">
        <v>0.14199999999999999</v>
      </c>
      <c r="BK589">
        <v>4.4999999999999998E-2</v>
      </c>
      <c r="BL589">
        <v>5.8700000000000002E-2</v>
      </c>
    </row>
    <row r="590" spans="1:64" x14ac:dyDescent="0.25">
      <c r="A590" t="s">
        <v>605</v>
      </c>
      <c r="B590">
        <v>45062</v>
      </c>
      <c r="C590">
        <v>16</v>
      </c>
      <c r="D590">
        <v>247.05</v>
      </c>
      <c r="E590" s="67">
        <v>3952.76</v>
      </c>
      <c r="F590" s="67">
        <v>3711.25</v>
      </c>
      <c r="G590">
        <v>5.5300000000000002E-2</v>
      </c>
      <c r="H590">
        <v>3.5999999999999999E-3</v>
      </c>
      <c r="I590">
        <v>1.8200000000000001E-2</v>
      </c>
      <c r="J590">
        <v>8.0000000000000004E-4</v>
      </c>
      <c r="K590">
        <v>4.1500000000000002E-2</v>
      </c>
      <c r="L590">
        <v>0.8478</v>
      </c>
      <c r="M590">
        <v>3.2800000000000003E-2</v>
      </c>
      <c r="N590">
        <v>0.1908</v>
      </c>
      <c r="O590">
        <v>5.8999999999999997E-2</v>
      </c>
      <c r="P590">
        <v>0.14280000000000001</v>
      </c>
      <c r="Q590" s="67">
        <v>74177.440000000002</v>
      </c>
      <c r="R590">
        <v>0.15509999999999999</v>
      </c>
      <c r="S590">
        <v>0.22770000000000001</v>
      </c>
      <c r="T590">
        <v>0.61719999999999997</v>
      </c>
      <c r="U590">
        <v>19.38</v>
      </c>
      <c r="V590">
        <v>25.72</v>
      </c>
      <c r="W590" s="67">
        <v>97481.21</v>
      </c>
      <c r="X590">
        <v>153.66999999999999</v>
      </c>
      <c r="Y590" s="67">
        <v>342680.1</v>
      </c>
      <c r="Z590">
        <v>0.70440000000000003</v>
      </c>
      <c r="AA590">
        <v>0.27779999999999999</v>
      </c>
      <c r="AB590">
        <v>1.78E-2</v>
      </c>
      <c r="AC590">
        <v>0.29559999999999997</v>
      </c>
      <c r="AD590">
        <v>342.68</v>
      </c>
      <c r="AE590" s="67">
        <v>11353.14</v>
      </c>
      <c r="AF590" s="67">
        <v>1288.73</v>
      </c>
      <c r="AG590" s="67">
        <v>359024.24</v>
      </c>
      <c r="AH590">
        <v>602</v>
      </c>
      <c r="AI590" s="67">
        <v>47742</v>
      </c>
      <c r="AJ590" s="67">
        <v>110313.73</v>
      </c>
      <c r="AK590">
        <v>64.400000000000006</v>
      </c>
      <c r="AL590">
        <v>31.61</v>
      </c>
      <c r="AM590">
        <v>34.979999999999997</v>
      </c>
      <c r="AN590">
        <v>5.8</v>
      </c>
      <c r="AO590">
        <v>0</v>
      </c>
      <c r="AP590">
        <v>0.48859999999999998</v>
      </c>
      <c r="AQ590" s="67">
        <v>1575.67</v>
      </c>
      <c r="AR590" s="67">
        <v>2811.48</v>
      </c>
      <c r="AS590" s="67">
        <v>8230.64</v>
      </c>
      <c r="AT590">
        <v>999.36</v>
      </c>
      <c r="AU590">
        <v>424.09</v>
      </c>
      <c r="AV590" s="67">
        <v>14041.24</v>
      </c>
      <c r="AW590" s="67">
        <v>2047.72</v>
      </c>
      <c r="AX590">
        <v>0.16739999999999999</v>
      </c>
      <c r="AY590" s="67">
        <v>9357.7000000000007</v>
      </c>
      <c r="AZ590">
        <v>0.76490000000000002</v>
      </c>
      <c r="BA590">
        <v>478</v>
      </c>
      <c r="BB590">
        <v>3.9100000000000003E-2</v>
      </c>
      <c r="BC590">
        <v>350.91</v>
      </c>
      <c r="BD590">
        <v>2.87E-2</v>
      </c>
      <c r="BE590" s="67">
        <v>12234.33</v>
      </c>
      <c r="BF590">
        <v>503.98</v>
      </c>
      <c r="BG590">
        <v>2.6599999999999999E-2</v>
      </c>
      <c r="BH590">
        <v>0.62280000000000002</v>
      </c>
      <c r="BI590">
        <v>0.2303</v>
      </c>
      <c r="BJ590">
        <v>9.6600000000000005E-2</v>
      </c>
      <c r="BK590">
        <v>3.4700000000000002E-2</v>
      </c>
      <c r="BL590">
        <v>1.5599999999999999E-2</v>
      </c>
    </row>
    <row r="591" spans="1:64" x14ac:dyDescent="0.25">
      <c r="A591" t="s">
        <v>606</v>
      </c>
      <c r="B591">
        <v>49668</v>
      </c>
      <c r="C591">
        <v>16</v>
      </c>
      <c r="D591">
        <v>87.26</v>
      </c>
      <c r="E591" s="67">
        <v>1396.16</v>
      </c>
      <c r="F591" s="67">
        <v>1480.76</v>
      </c>
      <c r="G591">
        <v>4.5999999999999999E-3</v>
      </c>
      <c r="H591">
        <v>0</v>
      </c>
      <c r="I591">
        <v>9.7999999999999997E-3</v>
      </c>
      <c r="J591">
        <v>0</v>
      </c>
      <c r="K591">
        <v>1.23E-2</v>
      </c>
      <c r="L591">
        <v>0.94640000000000002</v>
      </c>
      <c r="M591">
        <v>2.7E-2</v>
      </c>
      <c r="N591">
        <v>0.44159999999999999</v>
      </c>
      <c r="O591">
        <v>0</v>
      </c>
      <c r="P591">
        <v>0.1134</v>
      </c>
      <c r="Q591" s="67">
        <v>51524.06</v>
      </c>
      <c r="R591">
        <v>0.13189999999999999</v>
      </c>
      <c r="S591">
        <v>0.2198</v>
      </c>
      <c r="T591">
        <v>0.64839999999999998</v>
      </c>
      <c r="U591">
        <v>17.440000000000001</v>
      </c>
      <c r="V591">
        <v>6.2</v>
      </c>
      <c r="W591" s="67">
        <v>84898.48</v>
      </c>
      <c r="X591">
        <v>220.41</v>
      </c>
      <c r="Y591" s="67">
        <v>111792.91</v>
      </c>
      <c r="Z591">
        <v>0.65580000000000005</v>
      </c>
      <c r="AA591">
        <v>0.25340000000000001</v>
      </c>
      <c r="AB591">
        <v>9.0700000000000003E-2</v>
      </c>
      <c r="AC591">
        <v>0.34420000000000001</v>
      </c>
      <c r="AD591">
        <v>111.79</v>
      </c>
      <c r="AE591" s="67">
        <v>2570.4299999999998</v>
      </c>
      <c r="AF591">
        <v>340.98</v>
      </c>
      <c r="AG591" s="67">
        <v>92564.78</v>
      </c>
      <c r="AH591">
        <v>123</v>
      </c>
      <c r="AI591" s="67">
        <v>32215</v>
      </c>
      <c r="AJ591" s="67">
        <v>52540.18</v>
      </c>
      <c r="AK591">
        <v>32.28</v>
      </c>
      <c r="AL591">
        <v>22</v>
      </c>
      <c r="AM591">
        <v>22.24</v>
      </c>
      <c r="AN591">
        <v>4.5</v>
      </c>
      <c r="AO591">
        <v>0</v>
      </c>
      <c r="AP591">
        <v>0.5101</v>
      </c>
      <c r="AQ591">
        <v>929.18</v>
      </c>
      <c r="AR591" s="67">
        <v>1467.26</v>
      </c>
      <c r="AS591" s="67">
        <v>5273.07</v>
      </c>
      <c r="AT591">
        <v>329.2</v>
      </c>
      <c r="AU591">
        <v>170.19</v>
      </c>
      <c r="AV591" s="67">
        <v>8168.91</v>
      </c>
      <c r="AW591" s="67">
        <v>4610.6000000000004</v>
      </c>
      <c r="AX591">
        <v>0.51759999999999995</v>
      </c>
      <c r="AY591" s="67">
        <v>1803.42</v>
      </c>
      <c r="AZ591">
        <v>0.20250000000000001</v>
      </c>
      <c r="BA591" s="67">
        <v>1744.87</v>
      </c>
      <c r="BB591">
        <v>0.19589999999999999</v>
      </c>
      <c r="BC591">
        <v>748.49</v>
      </c>
      <c r="BD591">
        <v>8.4000000000000005E-2</v>
      </c>
      <c r="BE591" s="67">
        <v>8907.3799999999992</v>
      </c>
      <c r="BF591" s="67">
        <v>5107.66</v>
      </c>
      <c r="BG591">
        <v>1.4390000000000001</v>
      </c>
      <c r="BH591">
        <v>0.53949999999999998</v>
      </c>
      <c r="BI591">
        <v>0.21740000000000001</v>
      </c>
      <c r="BJ591">
        <v>0.1837</v>
      </c>
      <c r="BK591">
        <v>4.5199999999999997E-2</v>
      </c>
      <c r="BL591">
        <v>1.4200000000000001E-2</v>
      </c>
    </row>
    <row r="592" spans="1:64" x14ac:dyDescent="0.25">
      <c r="A592" t="s">
        <v>607</v>
      </c>
      <c r="B592">
        <v>45070</v>
      </c>
      <c r="C592">
        <v>5</v>
      </c>
      <c r="D592">
        <v>739.14</v>
      </c>
      <c r="E592" s="67">
        <v>3695.69</v>
      </c>
      <c r="F592" s="67">
        <v>3053.39</v>
      </c>
      <c r="G592">
        <v>1.1900000000000001E-2</v>
      </c>
      <c r="H592">
        <v>0</v>
      </c>
      <c r="I592">
        <v>0.35049999999999998</v>
      </c>
      <c r="J592">
        <v>8.0000000000000004E-4</v>
      </c>
      <c r="K592">
        <v>0.17699999999999999</v>
      </c>
      <c r="L592">
        <v>0.38650000000000001</v>
      </c>
      <c r="M592">
        <v>7.3400000000000007E-2</v>
      </c>
      <c r="N592">
        <v>0.74329999999999996</v>
      </c>
      <c r="O592">
        <v>0.14130000000000001</v>
      </c>
      <c r="P592">
        <v>0.13719999999999999</v>
      </c>
      <c r="Q592" s="67">
        <v>57220.05</v>
      </c>
      <c r="R592">
        <v>0.41410000000000002</v>
      </c>
      <c r="S592">
        <v>0.2475</v>
      </c>
      <c r="T592">
        <v>0.33839999999999998</v>
      </c>
      <c r="U592">
        <v>16.22</v>
      </c>
      <c r="V592">
        <v>24.5</v>
      </c>
      <c r="W592" s="67">
        <v>83270</v>
      </c>
      <c r="X592">
        <v>149.1</v>
      </c>
      <c r="Y592" s="67">
        <v>62403.05</v>
      </c>
      <c r="Z592">
        <v>0.55640000000000001</v>
      </c>
      <c r="AA592">
        <v>0.38950000000000001</v>
      </c>
      <c r="AB592">
        <v>5.4100000000000002E-2</v>
      </c>
      <c r="AC592">
        <v>0.44359999999999999</v>
      </c>
      <c r="AD592">
        <v>62.4</v>
      </c>
      <c r="AE592" s="67">
        <v>2828.83</v>
      </c>
      <c r="AF592">
        <v>292.58999999999997</v>
      </c>
      <c r="AG592" s="67">
        <v>68766.36</v>
      </c>
      <c r="AH592">
        <v>36</v>
      </c>
      <c r="AI592" s="67">
        <v>23792</v>
      </c>
      <c r="AJ592" s="67">
        <v>32711.5</v>
      </c>
      <c r="AK592">
        <v>65.849999999999994</v>
      </c>
      <c r="AL592">
        <v>39.65</v>
      </c>
      <c r="AM592">
        <v>50.59</v>
      </c>
      <c r="AN592">
        <v>6.15</v>
      </c>
      <c r="AO592">
        <v>0</v>
      </c>
      <c r="AP592">
        <v>1.0731999999999999</v>
      </c>
      <c r="AQ592" s="67">
        <v>1311.13</v>
      </c>
      <c r="AR592" s="67">
        <v>1869.52</v>
      </c>
      <c r="AS592" s="67">
        <v>5969.74</v>
      </c>
      <c r="AT592">
        <v>617.24</v>
      </c>
      <c r="AU592">
        <v>562.79</v>
      </c>
      <c r="AV592" s="67">
        <v>10330.42</v>
      </c>
      <c r="AW592" s="67">
        <v>5934.06</v>
      </c>
      <c r="AX592">
        <v>0.59489999999999998</v>
      </c>
      <c r="AY592" s="67">
        <v>2325.44</v>
      </c>
      <c r="AZ592">
        <v>0.2331</v>
      </c>
      <c r="BA592">
        <v>540.37</v>
      </c>
      <c r="BB592">
        <v>5.4199999999999998E-2</v>
      </c>
      <c r="BC592" s="67">
        <v>1174.28</v>
      </c>
      <c r="BD592">
        <v>0.1177</v>
      </c>
      <c r="BE592" s="67">
        <v>9974.15</v>
      </c>
      <c r="BF592" s="67">
        <v>4323.51</v>
      </c>
      <c r="BG592">
        <v>2.8077999999999999</v>
      </c>
      <c r="BH592">
        <v>0.54920000000000002</v>
      </c>
      <c r="BI592">
        <v>0.1953</v>
      </c>
      <c r="BJ592">
        <v>0.21659999999999999</v>
      </c>
      <c r="BK592">
        <v>2.86E-2</v>
      </c>
      <c r="BL592">
        <v>1.03E-2</v>
      </c>
    </row>
    <row r="593" spans="1:64" x14ac:dyDescent="0.25">
      <c r="A593" t="s">
        <v>608</v>
      </c>
      <c r="B593">
        <v>45088</v>
      </c>
      <c r="C593">
        <v>5</v>
      </c>
      <c r="D593">
        <v>296.67</v>
      </c>
      <c r="E593" s="67">
        <v>1483.36</v>
      </c>
      <c r="F593" s="67">
        <v>1320.56</v>
      </c>
      <c r="G593">
        <v>1.34E-2</v>
      </c>
      <c r="H593">
        <v>0</v>
      </c>
      <c r="I593">
        <v>7.1199999999999999E-2</v>
      </c>
      <c r="J593">
        <v>1.8E-3</v>
      </c>
      <c r="K593">
        <v>1.34E-2</v>
      </c>
      <c r="L593">
        <v>0.82989999999999997</v>
      </c>
      <c r="M593">
        <v>7.0300000000000001E-2</v>
      </c>
      <c r="N593">
        <v>0.3861</v>
      </c>
      <c r="O593">
        <v>3.0999999999999999E-3</v>
      </c>
      <c r="P593">
        <v>0.14080000000000001</v>
      </c>
      <c r="Q593" s="67">
        <v>56851.11</v>
      </c>
      <c r="R593">
        <v>0.19120000000000001</v>
      </c>
      <c r="S593">
        <v>0.23530000000000001</v>
      </c>
      <c r="T593">
        <v>0.57350000000000001</v>
      </c>
      <c r="U593">
        <v>16.52</v>
      </c>
      <c r="V593">
        <v>17.25</v>
      </c>
      <c r="W593" s="67">
        <v>78549.649999999994</v>
      </c>
      <c r="X593">
        <v>85.99</v>
      </c>
      <c r="Y593" s="67">
        <v>187939.58</v>
      </c>
      <c r="Z593">
        <v>0.73460000000000003</v>
      </c>
      <c r="AA593">
        <v>0.23219999999999999</v>
      </c>
      <c r="AB593">
        <v>3.32E-2</v>
      </c>
      <c r="AC593">
        <v>0.26540000000000002</v>
      </c>
      <c r="AD593">
        <v>187.94</v>
      </c>
      <c r="AE593" s="67">
        <v>9217.27</v>
      </c>
      <c r="AF593" s="67">
        <v>1100.0899999999999</v>
      </c>
      <c r="AG593" s="67">
        <v>209009.28</v>
      </c>
      <c r="AH593">
        <v>534</v>
      </c>
      <c r="AI593" s="67">
        <v>32595</v>
      </c>
      <c r="AJ593" s="67">
        <v>44877.37</v>
      </c>
      <c r="AK593">
        <v>75.209999999999994</v>
      </c>
      <c r="AL593">
        <v>44.06</v>
      </c>
      <c r="AM593">
        <v>61.07</v>
      </c>
      <c r="AN593">
        <v>5.2</v>
      </c>
      <c r="AO593">
        <v>0</v>
      </c>
      <c r="AP593">
        <v>1.3629</v>
      </c>
      <c r="AQ593" s="67">
        <v>1958.9</v>
      </c>
      <c r="AR593" s="67">
        <v>2377.98</v>
      </c>
      <c r="AS593" s="67">
        <v>7964.1</v>
      </c>
      <c r="AT593">
        <v>903.04</v>
      </c>
      <c r="AU593">
        <v>757.24</v>
      </c>
      <c r="AV593" s="67">
        <v>13961.27</v>
      </c>
      <c r="AW593" s="67">
        <v>3130.99</v>
      </c>
      <c r="AX593">
        <v>0.254</v>
      </c>
      <c r="AY593" s="67">
        <v>7361.24</v>
      </c>
      <c r="AZ593">
        <v>0.59709999999999996</v>
      </c>
      <c r="BA593">
        <v>764.85</v>
      </c>
      <c r="BB593">
        <v>6.2E-2</v>
      </c>
      <c r="BC593" s="67">
        <v>1070.73</v>
      </c>
      <c r="BD593">
        <v>8.6900000000000005E-2</v>
      </c>
      <c r="BE593" s="67">
        <v>12327.81</v>
      </c>
      <c r="BF593">
        <v>676.68</v>
      </c>
      <c r="BG593">
        <v>0.14269999999999999</v>
      </c>
      <c r="BH593">
        <v>0.53239999999999998</v>
      </c>
      <c r="BI593">
        <v>0.21529999999999999</v>
      </c>
      <c r="BJ593">
        <v>0.1913</v>
      </c>
      <c r="BK593">
        <v>4.3700000000000003E-2</v>
      </c>
      <c r="BL593">
        <v>1.7399999999999999E-2</v>
      </c>
    </row>
    <row r="594" spans="1:64" x14ac:dyDescent="0.25">
      <c r="A594" t="s">
        <v>609</v>
      </c>
      <c r="B594">
        <v>45096</v>
      </c>
      <c r="C594">
        <v>85</v>
      </c>
      <c r="D594">
        <v>21.33</v>
      </c>
      <c r="E594" s="67">
        <v>1813.09</v>
      </c>
      <c r="F594" s="67">
        <v>1621.4</v>
      </c>
      <c r="G594">
        <v>2.8999999999999998E-3</v>
      </c>
      <c r="H594">
        <v>0</v>
      </c>
      <c r="I594">
        <v>5.4000000000000003E-3</v>
      </c>
      <c r="J594">
        <v>6.9999999999999999E-4</v>
      </c>
      <c r="K594">
        <v>0.2329</v>
      </c>
      <c r="L594">
        <v>0.72770000000000001</v>
      </c>
      <c r="M594">
        <v>3.04E-2</v>
      </c>
      <c r="N594">
        <v>0.60389999999999999</v>
      </c>
      <c r="O594">
        <v>0.11700000000000001</v>
      </c>
      <c r="P594">
        <v>0.13880000000000001</v>
      </c>
      <c r="Q594" s="67">
        <v>56541.02</v>
      </c>
      <c r="R594">
        <v>8.9399999999999993E-2</v>
      </c>
      <c r="S594">
        <v>0.13819999999999999</v>
      </c>
      <c r="T594">
        <v>0.77239999999999998</v>
      </c>
      <c r="U594">
        <v>17.96</v>
      </c>
      <c r="V594">
        <v>9</v>
      </c>
      <c r="W594" s="67">
        <v>79532.22</v>
      </c>
      <c r="X594">
        <v>195.51</v>
      </c>
      <c r="Y594" s="67">
        <v>107165.36</v>
      </c>
      <c r="Z594">
        <v>0.80030000000000001</v>
      </c>
      <c r="AA594">
        <v>0.16400000000000001</v>
      </c>
      <c r="AB594">
        <v>3.5700000000000003E-2</v>
      </c>
      <c r="AC594">
        <v>0.19969999999999999</v>
      </c>
      <c r="AD594">
        <v>107.17</v>
      </c>
      <c r="AE594" s="67">
        <v>3221.93</v>
      </c>
      <c r="AF594">
        <v>413.94</v>
      </c>
      <c r="AG594" s="67">
        <v>106180.06</v>
      </c>
      <c r="AH594">
        <v>182</v>
      </c>
      <c r="AI594" s="67">
        <v>27356</v>
      </c>
      <c r="AJ594" s="67">
        <v>39508.370000000003</v>
      </c>
      <c r="AK594">
        <v>50.1</v>
      </c>
      <c r="AL594">
        <v>27.91</v>
      </c>
      <c r="AM594">
        <v>36.22</v>
      </c>
      <c r="AN594">
        <v>4.5999999999999996</v>
      </c>
      <c r="AO594">
        <v>0</v>
      </c>
      <c r="AP594">
        <v>1.1337999999999999</v>
      </c>
      <c r="AQ594" s="67">
        <v>2088.71</v>
      </c>
      <c r="AR594" s="67">
        <v>1792.64</v>
      </c>
      <c r="AS594" s="67">
        <v>6141.46</v>
      </c>
      <c r="AT594">
        <v>356.98</v>
      </c>
      <c r="AU594">
        <v>463.72</v>
      </c>
      <c r="AV594" s="67">
        <v>10843.52</v>
      </c>
      <c r="AW594" s="67">
        <v>6132</v>
      </c>
      <c r="AX594">
        <v>0.58479999999999999</v>
      </c>
      <c r="AY594" s="67">
        <v>2837.67</v>
      </c>
      <c r="AZ594">
        <v>0.27060000000000001</v>
      </c>
      <c r="BA594">
        <v>531.30999999999995</v>
      </c>
      <c r="BB594">
        <v>5.0700000000000002E-2</v>
      </c>
      <c r="BC594">
        <v>984.89</v>
      </c>
      <c r="BD594">
        <v>9.3899999999999997E-2</v>
      </c>
      <c r="BE594" s="67">
        <v>10485.88</v>
      </c>
      <c r="BF594" s="67">
        <v>4283.5</v>
      </c>
      <c r="BG594">
        <v>1.6819</v>
      </c>
      <c r="BH594">
        <v>0.54979999999999996</v>
      </c>
      <c r="BI594">
        <v>0.22550000000000001</v>
      </c>
      <c r="BJ594">
        <v>0.16830000000000001</v>
      </c>
      <c r="BK594">
        <v>3.1800000000000002E-2</v>
      </c>
      <c r="BL594">
        <v>2.46E-2</v>
      </c>
    </row>
    <row r="595" spans="1:64" x14ac:dyDescent="0.25">
      <c r="A595" t="s">
        <v>610</v>
      </c>
      <c r="B595">
        <v>46367</v>
      </c>
      <c r="C595">
        <v>42</v>
      </c>
      <c r="D595">
        <v>23.56</v>
      </c>
      <c r="E595">
        <v>989.34</v>
      </c>
      <c r="F595">
        <v>996.43</v>
      </c>
      <c r="G595">
        <v>3.2000000000000002E-3</v>
      </c>
      <c r="H595">
        <v>0</v>
      </c>
      <c r="I595">
        <v>5.3E-3</v>
      </c>
      <c r="J595">
        <v>2.8E-3</v>
      </c>
      <c r="K595">
        <v>2.64E-2</v>
      </c>
      <c r="L595">
        <v>0.95040000000000002</v>
      </c>
      <c r="M595">
        <v>1.1900000000000001E-2</v>
      </c>
      <c r="N595">
        <v>0.47139999999999999</v>
      </c>
      <c r="O595">
        <v>0</v>
      </c>
      <c r="P595">
        <v>0.1414</v>
      </c>
      <c r="Q595" s="67">
        <v>55533.23</v>
      </c>
      <c r="R595">
        <v>0.14080000000000001</v>
      </c>
      <c r="S595">
        <v>0.19719999999999999</v>
      </c>
      <c r="T595">
        <v>0.66200000000000003</v>
      </c>
      <c r="U595">
        <v>18.95</v>
      </c>
      <c r="V595">
        <v>5.58</v>
      </c>
      <c r="W595" s="67">
        <v>78608.95</v>
      </c>
      <c r="X595">
        <v>171.08</v>
      </c>
      <c r="Y595" s="67">
        <v>121220.32</v>
      </c>
      <c r="Z595">
        <v>0.81830000000000003</v>
      </c>
      <c r="AA595">
        <v>0.13569999999999999</v>
      </c>
      <c r="AB595">
        <v>4.5999999999999999E-2</v>
      </c>
      <c r="AC595">
        <v>0.1817</v>
      </c>
      <c r="AD595">
        <v>121.22</v>
      </c>
      <c r="AE595" s="67">
        <v>4245.66</v>
      </c>
      <c r="AF595">
        <v>497.99</v>
      </c>
      <c r="AG595" s="67">
        <v>129681.17</v>
      </c>
      <c r="AH595">
        <v>315</v>
      </c>
      <c r="AI595" s="67">
        <v>33030</v>
      </c>
      <c r="AJ595" s="67">
        <v>48380.87</v>
      </c>
      <c r="AK595">
        <v>51.66</v>
      </c>
      <c r="AL595">
        <v>33.119999999999997</v>
      </c>
      <c r="AM595">
        <v>40.880000000000003</v>
      </c>
      <c r="AN595">
        <v>3.9</v>
      </c>
      <c r="AO595">
        <v>0</v>
      </c>
      <c r="AP595">
        <v>1.1436999999999999</v>
      </c>
      <c r="AQ595" s="67">
        <v>1102.33</v>
      </c>
      <c r="AR595" s="67">
        <v>1875.77</v>
      </c>
      <c r="AS595" s="67">
        <v>4845.6099999999997</v>
      </c>
      <c r="AT595">
        <v>153.49</v>
      </c>
      <c r="AU595">
        <v>143.76</v>
      </c>
      <c r="AV595" s="67">
        <v>8120.97</v>
      </c>
      <c r="AW595" s="67">
        <v>3972.05</v>
      </c>
      <c r="AX595">
        <v>0.4355</v>
      </c>
      <c r="AY595" s="67">
        <v>3030.98</v>
      </c>
      <c r="AZ595">
        <v>0.33229999999999998</v>
      </c>
      <c r="BA595" s="67">
        <v>1303.33</v>
      </c>
      <c r="BB595">
        <v>0.1429</v>
      </c>
      <c r="BC595">
        <v>814.37</v>
      </c>
      <c r="BD595">
        <v>8.9300000000000004E-2</v>
      </c>
      <c r="BE595" s="67">
        <v>9120.7199999999993</v>
      </c>
      <c r="BF595" s="67">
        <v>4017.94</v>
      </c>
      <c r="BG595">
        <v>1.1859</v>
      </c>
      <c r="BH595">
        <v>0.4753</v>
      </c>
      <c r="BI595">
        <v>0.17960000000000001</v>
      </c>
      <c r="BJ595">
        <v>0.30349999999999999</v>
      </c>
      <c r="BK595">
        <v>2.7E-2</v>
      </c>
      <c r="BL595">
        <v>1.46E-2</v>
      </c>
    </row>
    <row r="596" spans="1:64" x14ac:dyDescent="0.25">
      <c r="A596" t="s">
        <v>611</v>
      </c>
      <c r="B596">
        <v>45104</v>
      </c>
      <c r="C596">
        <v>31</v>
      </c>
      <c r="D596">
        <v>269.82</v>
      </c>
      <c r="E596" s="67">
        <v>8364.5</v>
      </c>
      <c r="F596" s="67">
        <v>7812.35</v>
      </c>
      <c r="G596">
        <v>1.9300000000000001E-2</v>
      </c>
      <c r="H596">
        <v>6.9999999999999999E-4</v>
      </c>
      <c r="I596">
        <v>7.6499999999999999E-2</v>
      </c>
      <c r="J596">
        <v>1.6000000000000001E-3</v>
      </c>
      <c r="K596">
        <v>6.4000000000000003E-3</v>
      </c>
      <c r="L596">
        <v>0.86150000000000004</v>
      </c>
      <c r="M596">
        <v>3.39E-2</v>
      </c>
      <c r="N596">
        <v>0.36259999999999998</v>
      </c>
      <c r="O596">
        <v>1.55E-2</v>
      </c>
      <c r="P596">
        <v>0.14949999999999999</v>
      </c>
      <c r="Q596" s="67">
        <v>64718.03</v>
      </c>
      <c r="R596">
        <v>0.37890000000000001</v>
      </c>
      <c r="S596">
        <v>0.32619999999999999</v>
      </c>
      <c r="T596">
        <v>0.2949</v>
      </c>
      <c r="U596">
        <v>19.59</v>
      </c>
      <c r="V596">
        <v>29</v>
      </c>
      <c r="W596" s="67">
        <v>96423.31</v>
      </c>
      <c r="X596">
        <v>288.43</v>
      </c>
      <c r="Y596" s="67">
        <v>178874.53</v>
      </c>
      <c r="Z596">
        <v>0.71309999999999996</v>
      </c>
      <c r="AA596">
        <v>0.25669999999999998</v>
      </c>
      <c r="AB596">
        <v>3.0300000000000001E-2</v>
      </c>
      <c r="AC596">
        <v>0.28689999999999999</v>
      </c>
      <c r="AD596">
        <v>178.87</v>
      </c>
      <c r="AE596" s="67">
        <v>8354.06</v>
      </c>
      <c r="AF596">
        <v>991.3</v>
      </c>
      <c r="AG596" s="67">
        <v>208133.12</v>
      </c>
      <c r="AH596">
        <v>532</v>
      </c>
      <c r="AI596" s="67">
        <v>33686</v>
      </c>
      <c r="AJ596" s="67">
        <v>49492.66</v>
      </c>
      <c r="AK596">
        <v>59.94</v>
      </c>
      <c r="AL596">
        <v>46.36</v>
      </c>
      <c r="AM596">
        <v>46.1</v>
      </c>
      <c r="AN596">
        <v>4.8</v>
      </c>
      <c r="AO596">
        <v>0</v>
      </c>
      <c r="AP596">
        <v>1.232</v>
      </c>
      <c r="AQ596" s="67">
        <v>1637.61</v>
      </c>
      <c r="AR596" s="67">
        <v>2053.7199999999998</v>
      </c>
      <c r="AS596" s="67">
        <v>5226.25</v>
      </c>
      <c r="AT596">
        <v>369.78</v>
      </c>
      <c r="AU596">
        <v>703.14</v>
      </c>
      <c r="AV596" s="67">
        <v>9990.51</v>
      </c>
      <c r="AW596" s="67">
        <v>2799.05</v>
      </c>
      <c r="AX596">
        <v>0.27139999999999997</v>
      </c>
      <c r="AY596" s="67">
        <v>6607.86</v>
      </c>
      <c r="AZ596">
        <v>0.64080000000000004</v>
      </c>
      <c r="BA596">
        <v>447.94</v>
      </c>
      <c r="BB596">
        <v>4.3400000000000001E-2</v>
      </c>
      <c r="BC596">
        <v>457.27</v>
      </c>
      <c r="BD596">
        <v>4.4299999999999999E-2</v>
      </c>
      <c r="BE596" s="67">
        <v>10312.11</v>
      </c>
      <c r="BF596" s="67">
        <v>1337.93</v>
      </c>
      <c r="BG596">
        <v>0.24709999999999999</v>
      </c>
      <c r="BH596">
        <v>0.58320000000000005</v>
      </c>
      <c r="BI596">
        <v>0.15329999999999999</v>
      </c>
      <c r="BJ596">
        <v>0.2051</v>
      </c>
      <c r="BK596">
        <v>4.1700000000000001E-2</v>
      </c>
      <c r="BL596">
        <v>1.67E-2</v>
      </c>
    </row>
    <row r="597" spans="1:64" x14ac:dyDescent="0.25">
      <c r="A597" t="s">
        <v>612</v>
      </c>
      <c r="B597">
        <v>45112</v>
      </c>
      <c r="C597">
        <v>161</v>
      </c>
      <c r="D597">
        <v>20.71</v>
      </c>
      <c r="E597" s="67">
        <v>3334.3</v>
      </c>
      <c r="F597" s="67">
        <v>3035.55</v>
      </c>
      <c r="G597">
        <v>7.7000000000000002E-3</v>
      </c>
      <c r="H597">
        <v>1.1000000000000001E-3</v>
      </c>
      <c r="I597">
        <v>3.95E-2</v>
      </c>
      <c r="J597">
        <v>8.9999999999999998E-4</v>
      </c>
      <c r="K597">
        <v>4.53E-2</v>
      </c>
      <c r="L597">
        <v>0.8347</v>
      </c>
      <c r="M597">
        <v>7.0699999999999999E-2</v>
      </c>
      <c r="N597">
        <v>0.54410000000000003</v>
      </c>
      <c r="O597">
        <v>1.21E-2</v>
      </c>
      <c r="P597">
        <v>0.1021</v>
      </c>
      <c r="Q597" s="67">
        <v>52034.93</v>
      </c>
      <c r="R597">
        <v>0.28960000000000002</v>
      </c>
      <c r="S597">
        <v>0.153</v>
      </c>
      <c r="T597">
        <v>0.55740000000000001</v>
      </c>
      <c r="U597">
        <v>19.63</v>
      </c>
      <c r="V597">
        <v>18</v>
      </c>
      <c r="W597" s="67">
        <v>85174.89</v>
      </c>
      <c r="X597">
        <v>180.81</v>
      </c>
      <c r="Y597" s="67">
        <v>133932.26999999999</v>
      </c>
      <c r="Z597">
        <v>0.65549999999999997</v>
      </c>
      <c r="AA597">
        <v>0.25640000000000002</v>
      </c>
      <c r="AB597">
        <v>8.8099999999999998E-2</v>
      </c>
      <c r="AC597">
        <v>0.34449999999999997</v>
      </c>
      <c r="AD597">
        <v>133.93</v>
      </c>
      <c r="AE597" s="67">
        <v>3275.77</v>
      </c>
      <c r="AF597">
        <v>300.17</v>
      </c>
      <c r="AG597" s="67">
        <v>138878.81</v>
      </c>
      <c r="AH597">
        <v>371</v>
      </c>
      <c r="AI597" s="67">
        <v>30236</v>
      </c>
      <c r="AJ597" s="67">
        <v>48374.400000000001</v>
      </c>
      <c r="AK597">
        <v>27.3</v>
      </c>
      <c r="AL597">
        <v>23.06</v>
      </c>
      <c r="AM597">
        <v>27.06</v>
      </c>
      <c r="AN597">
        <v>4.2</v>
      </c>
      <c r="AO597" s="67">
        <v>1161.53</v>
      </c>
      <c r="AP597">
        <v>1.3247</v>
      </c>
      <c r="AQ597">
        <v>876.55</v>
      </c>
      <c r="AR597" s="67">
        <v>1765.87</v>
      </c>
      <c r="AS597" s="67">
        <v>4749.08</v>
      </c>
      <c r="AT597">
        <v>430.95</v>
      </c>
      <c r="AU597">
        <v>287.33</v>
      </c>
      <c r="AV597" s="67">
        <v>8109.78</v>
      </c>
      <c r="AW597" s="67">
        <v>3307.41</v>
      </c>
      <c r="AX597">
        <v>0.37969999999999998</v>
      </c>
      <c r="AY597" s="67">
        <v>4033.82</v>
      </c>
      <c r="AZ597">
        <v>0.46310000000000001</v>
      </c>
      <c r="BA597">
        <v>487.94</v>
      </c>
      <c r="BB597">
        <v>5.6000000000000001E-2</v>
      </c>
      <c r="BC597">
        <v>881</v>
      </c>
      <c r="BD597">
        <v>0.1011</v>
      </c>
      <c r="BE597" s="67">
        <v>8710.17</v>
      </c>
      <c r="BF597" s="67">
        <v>2108.83</v>
      </c>
      <c r="BG597">
        <v>0.60360000000000003</v>
      </c>
      <c r="BH597">
        <v>0.54449999999999998</v>
      </c>
      <c r="BI597">
        <v>0.19420000000000001</v>
      </c>
      <c r="BJ597">
        <v>0.2102</v>
      </c>
      <c r="BK597">
        <v>3.2500000000000001E-2</v>
      </c>
      <c r="BL597">
        <v>1.8599999999999998E-2</v>
      </c>
    </row>
    <row r="598" spans="1:64" x14ac:dyDescent="0.25">
      <c r="A598" t="s">
        <v>613</v>
      </c>
      <c r="B598">
        <v>45666</v>
      </c>
      <c r="C598">
        <v>15</v>
      </c>
      <c r="D598">
        <v>45.32</v>
      </c>
      <c r="E598">
        <v>679.8</v>
      </c>
      <c r="F598">
        <v>603.77</v>
      </c>
      <c r="G598">
        <v>5.0000000000000001E-4</v>
      </c>
      <c r="H598">
        <v>0</v>
      </c>
      <c r="I598">
        <v>5.1400000000000001E-2</v>
      </c>
      <c r="J598">
        <v>1.6999999999999999E-3</v>
      </c>
      <c r="K598">
        <v>1.01E-2</v>
      </c>
      <c r="L598">
        <v>0.88280000000000003</v>
      </c>
      <c r="M598">
        <v>5.3499999999999999E-2</v>
      </c>
      <c r="N598">
        <v>0.7964</v>
      </c>
      <c r="O598">
        <v>0</v>
      </c>
      <c r="P598">
        <v>0.22520000000000001</v>
      </c>
      <c r="Q598" s="67">
        <v>51791.1</v>
      </c>
      <c r="R598">
        <v>0.32050000000000001</v>
      </c>
      <c r="S598">
        <v>0.24360000000000001</v>
      </c>
      <c r="T598">
        <v>0.43590000000000001</v>
      </c>
      <c r="U598">
        <v>15.24</v>
      </c>
      <c r="V598">
        <v>6</v>
      </c>
      <c r="W598" s="67">
        <v>66745.33</v>
      </c>
      <c r="X598">
        <v>108.61</v>
      </c>
      <c r="Y598" s="67">
        <v>65728.289999999994</v>
      </c>
      <c r="Z598">
        <v>0.8488</v>
      </c>
      <c r="AA598">
        <v>0.1137</v>
      </c>
      <c r="AB598">
        <v>3.7499999999999999E-2</v>
      </c>
      <c r="AC598">
        <v>0.1512</v>
      </c>
      <c r="AD598">
        <v>65.73</v>
      </c>
      <c r="AE598" s="67">
        <v>2454.5300000000002</v>
      </c>
      <c r="AF598">
        <v>335.88</v>
      </c>
      <c r="AG598" s="67">
        <v>68447.38</v>
      </c>
      <c r="AH598">
        <v>35</v>
      </c>
      <c r="AI598" s="67">
        <v>27947</v>
      </c>
      <c r="AJ598" s="67">
        <v>36845.46</v>
      </c>
      <c r="AK598">
        <v>55.24</v>
      </c>
      <c r="AL598">
        <v>36.36</v>
      </c>
      <c r="AM598">
        <v>38.82</v>
      </c>
      <c r="AN598">
        <v>4.5</v>
      </c>
      <c r="AO598">
        <v>0</v>
      </c>
      <c r="AP598">
        <v>1.1954</v>
      </c>
      <c r="AQ598" s="67">
        <v>1655.34</v>
      </c>
      <c r="AR598" s="67">
        <v>2422.98</v>
      </c>
      <c r="AS598" s="67">
        <v>7071.48</v>
      </c>
      <c r="AT598">
        <v>913.64</v>
      </c>
      <c r="AU598">
        <v>440.58</v>
      </c>
      <c r="AV598" s="67">
        <v>12504.13</v>
      </c>
      <c r="AW598" s="67">
        <v>8363.25</v>
      </c>
      <c r="AX598">
        <v>0.66979999999999995</v>
      </c>
      <c r="AY598" s="67">
        <v>1927.25</v>
      </c>
      <c r="AZ598">
        <v>0.15429999999999999</v>
      </c>
      <c r="BA598">
        <v>686.48</v>
      </c>
      <c r="BB598">
        <v>5.5E-2</v>
      </c>
      <c r="BC598" s="67">
        <v>1509.65</v>
      </c>
      <c r="BD598">
        <v>0.12089999999999999</v>
      </c>
      <c r="BE598" s="67">
        <v>12486.63</v>
      </c>
      <c r="BF598" s="67">
        <v>7353.38</v>
      </c>
      <c r="BG598">
        <v>3.6852999999999998</v>
      </c>
      <c r="BH598">
        <v>0.51580000000000004</v>
      </c>
      <c r="BI598">
        <v>0.21129999999999999</v>
      </c>
      <c r="BJ598">
        <v>0.23799999999999999</v>
      </c>
      <c r="BK598">
        <v>2.0400000000000001E-2</v>
      </c>
      <c r="BL598">
        <v>1.4500000000000001E-2</v>
      </c>
    </row>
    <row r="599" spans="1:64" x14ac:dyDescent="0.25">
      <c r="A599" t="s">
        <v>614</v>
      </c>
      <c r="B599">
        <v>44081</v>
      </c>
      <c r="C599">
        <v>12</v>
      </c>
      <c r="D599">
        <v>317.68</v>
      </c>
      <c r="E599" s="67">
        <v>3812.2</v>
      </c>
      <c r="F599" s="67">
        <v>3423.33</v>
      </c>
      <c r="G599">
        <v>1.9900000000000001E-2</v>
      </c>
      <c r="H599">
        <v>5.8999999999999999E-3</v>
      </c>
      <c r="I599">
        <v>0.64100000000000001</v>
      </c>
      <c r="J599">
        <v>4.0000000000000002E-4</v>
      </c>
      <c r="K599">
        <v>0.1159</v>
      </c>
      <c r="L599">
        <v>0.1343</v>
      </c>
      <c r="M599">
        <v>8.2500000000000004E-2</v>
      </c>
      <c r="N599">
        <v>0.69330000000000003</v>
      </c>
      <c r="O599">
        <v>0.1111</v>
      </c>
      <c r="P599">
        <v>0.16209999999999999</v>
      </c>
      <c r="Q599" s="67">
        <v>54921.07</v>
      </c>
      <c r="R599">
        <v>0.30909999999999999</v>
      </c>
      <c r="S599">
        <v>0.17269999999999999</v>
      </c>
      <c r="T599">
        <v>0.51819999999999999</v>
      </c>
      <c r="U599">
        <v>18.440000000000001</v>
      </c>
      <c r="V599">
        <v>23</v>
      </c>
      <c r="W599" s="67">
        <v>92764.479999999996</v>
      </c>
      <c r="X599">
        <v>160.56</v>
      </c>
      <c r="Y599" s="67">
        <v>122015.05</v>
      </c>
      <c r="Z599">
        <v>0.73839999999999995</v>
      </c>
      <c r="AA599">
        <v>0.22359999999999999</v>
      </c>
      <c r="AB599">
        <v>3.7999999999999999E-2</v>
      </c>
      <c r="AC599">
        <v>0.2616</v>
      </c>
      <c r="AD599">
        <v>122.02</v>
      </c>
      <c r="AE599" s="67">
        <v>6943.62</v>
      </c>
      <c r="AF599">
        <v>764.32</v>
      </c>
      <c r="AG599" s="67">
        <v>138311.06</v>
      </c>
      <c r="AH599">
        <v>367</v>
      </c>
      <c r="AI599" s="67">
        <v>32252</v>
      </c>
      <c r="AJ599" s="67">
        <v>49367.09</v>
      </c>
      <c r="AK599">
        <v>88.11</v>
      </c>
      <c r="AL599">
        <v>53.28</v>
      </c>
      <c r="AM599">
        <v>63.59</v>
      </c>
      <c r="AN599">
        <v>4.6500000000000004</v>
      </c>
      <c r="AO599">
        <v>0</v>
      </c>
      <c r="AP599">
        <v>1.3572</v>
      </c>
      <c r="AQ599" s="67">
        <v>1892.12</v>
      </c>
      <c r="AR599" s="67">
        <v>2054.46</v>
      </c>
      <c r="AS599" s="67">
        <v>6962.73</v>
      </c>
      <c r="AT599">
        <v>678.33</v>
      </c>
      <c r="AU599">
        <v>548.71</v>
      </c>
      <c r="AV599" s="67">
        <v>12136.36</v>
      </c>
      <c r="AW599" s="67">
        <v>4599.95</v>
      </c>
      <c r="AX599">
        <v>0.37840000000000001</v>
      </c>
      <c r="AY599" s="67">
        <v>5562.77</v>
      </c>
      <c r="AZ599">
        <v>0.45760000000000001</v>
      </c>
      <c r="BA599">
        <v>909.7</v>
      </c>
      <c r="BB599">
        <v>7.4800000000000005E-2</v>
      </c>
      <c r="BC599" s="67">
        <v>1083.69</v>
      </c>
      <c r="BD599">
        <v>8.9099999999999999E-2</v>
      </c>
      <c r="BE599" s="67">
        <v>12156.11</v>
      </c>
      <c r="BF599" s="67">
        <v>3147.12</v>
      </c>
      <c r="BG599">
        <v>0.72740000000000005</v>
      </c>
      <c r="BH599">
        <v>0.52539999999999998</v>
      </c>
      <c r="BI599">
        <v>0.22420000000000001</v>
      </c>
      <c r="BJ599">
        <v>0.1946</v>
      </c>
      <c r="BK599">
        <v>3.7600000000000001E-2</v>
      </c>
      <c r="BL599">
        <v>1.83E-2</v>
      </c>
    </row>
    <row r="600" spans="1:64" x14ac:dyDescent="0.25">
      <c r="A600" t="s">
        <v>615</v>
      </c>
      <c r="B600">
        <v>50518</v>
      </c>
      <c r="C600">
        <v>74</v>
      </c>
      <c r="D600">
        <v>8.32</v>
      </c>
      <c r="E600">
        <v>615.55999999999995</v>
      </c>
      <c r="F600">
        <v>643.88</v>
      </c>
      <c r="G600">
        <v>4.7000000000000002E-3</v>
      </c>
      <c r="H600">
        <v>1.6000000000000001E-3</v>
      </c>
      <c r="I600">
        <v>3.0999999999999999E-3</v>
      </c>
      <c r="J600">
        <v>1E-3</v>
      </c>
      <c r="K600">
        <v>5.4000000000000003E-3</v>
      </c>
      <c r="L600">
        <v>0.9819</v>
      </c>
      <c r="M600">
        <v>2.3E-3</v>
      </c>
      <c r="N600">
        <v>0.29349999999999998</v>
      </c>
      <c r="O600">
        <v>0</v>
      </c>
      <c r="P600">
        <v>0.1275</v>
      </c>
      <c r="Q600" s="67">
        <v>51581.3</v>
      </c>
      <c r="R600">
        <v>8.1600000000000006E-2</v>
      </c>
      <c r="S600">
        <v>0.1429</v>
      </c>
      <c r="T600">
        <v>0.77549999999999997</v>
      </c>
      <c r="U600">
        <v>15.49</v>
      </c>
      <c r="V600">
        <v>5.75</v>
      </c>
      <c r="W600" s="67">
        <v>64450.96</v>
      </c>
      <c r="X600">
        <v>100.86</v>
      </c>
      <c r="Y600" s="67">
        <v>245171.16</v>
      </c>
      <c r="Z600">
        <v>0.31469999999999998</v>
      </c>
      <c r="AA600">
        <v>0.1192</v>
      </c>
      <c r="AB600">
        <v>0.56610000000000005</v>
      </c>
      <c r="AC600">
        <v>0.68530000000000002</v>
      </c>
      <c r="AD600">
        <v>245.17</v>
      </c>
      <c r="AE600" s="67">
        <v>8409.64</v>
      </c>
      <c r="AF600">
        <v>273.66000000000003</v>
      </c>
      <c r="AG600" s="67">
        <v>232264.17</v>
      </c>
      <c r="AH600">
        <v>565</v>
      </c>
      <c r="AI600" s="67">
        <v>34745</v>
      </c>
      <c r="AJ600" s="67">
        <v>59628.67</v>
      </c>
      <c r="AK600">
        <v>38.880000000000003</v>
      </c>
      <c r="AL600">
        <v>26.98</v>
      </c>
      <c r="AM600">
        <v>31.88</v>
      </c>
      <c r="AN600">
        <v>4.2</v>
      </c>
      <c r="AO600">
        <v>0</v>
      </c>
      <c r="AP600">
        <v>0.505</v>
      </c>
      <c r="AQ600" s="67">
        <v>1886.02</v>
      </c>
      <c r="AR600" s="67">
        <v>2047.81</v>
      </c>
      <c r="AS600" s="67">
        <v>6919.82</v>
      </c>
      <c r="AT600">
        <v>534.19000000000005</v>
      </c>
      <c r="AU600">
        <v>404.45</v>
      </c>
      <c r="AV600" s="67">
        <v>11792.21</v>
      </c>
      <c r="AW600" s="67">
        <v>3005.2</v>
      </c>
      <c r="AX600">
        <v>0.25540000000000002</v>
      </c>
      <c r="AY600" s="67">
        <v>6843.51</v>
      </c>
      <c r="AZ600">
        <v>0.58150000000000002</v>
      </c>
      <c r="BA600">
        <v>925.83</v>
      </c>
      <c r="BB600">
        <v>7.8700000000000006E-2</v>
      </c>
      <c r="BC600">
        <v>994.03</v>
      </c>
      <c r="BD600">
        <v>8.4500000000000006E-2</v>
      </c>
      <c r="BE600" s="67">
        <v>11768.57</v>
      </c>
      <c r="BF600" s="67">
        <v>2693.69</v>
      </c>
      <c r="BG600">
        <v>0.52510000000000001</v>
      </c>
      <c r="BH600">
        <v>0.53990000000000005</v>
      </c>
      <c r="BI600">
        <v>0.2495</v>
      </c>
      <c r="BJ600">
        <v>0.15690000000000001</v>
      </c>
      <c r="BK600">
        <v>2.8000000000000001E-2</v>
      </c>
      <c r="BL600">
        <v>2.58E-2</v>
      </c>
    </row>
    <row r="601" spans="1:64" x14ac:dyDescent="0.25">
      <c r="A601" t="s">
        <v>616</v>
      </c>
      <c r="B601">
        <v>49577</v>
      </c>
      <c r="C601">
        <v>70</v>
      </c>
      <c r="D601">
        <v>15.74</v>
      </c>
      <c r="E601" s="67">
        <v>1101.78</v>
      </c>
      <c r="F601" s="67">
        <v>1049.48</v>
      </c>
      <c r="G601">
        <v>2.8999999999999998E-3</v>
      </c>
      <c r="H601">
        <v>1E-3</v>
      </c>
      <c r="I601">
        <v>1.9E-3</v>
      </c>
      <c r="J601">
        <v>1.9E-3</v>
      </c>
      <c r="K601">
        <v>8.8099999999999998E-2</v>
      </c>
      <c r="L601">
        <v>0.88870000000000005</v>
      </c>
      <c r="M601">
        <v>1.5599999999999999E-2</v>
      </c>
      <c r="N601">
        <v>0.27839999999999998</v>
      </c>
      <c r="O601">
        <v>2.8999999999999998E-3</v>
      </c>
      <c r="P601">
        <v>0.14199999999999999</v>
      </c>
      <c r="Q601" s="67">
        <v>54526.57</v>
      </c>
      <c r="R601">
        <v>0.37140000000000001</v>
      </c>
      <c r="S601">
        <v>0.1429</v>
      </c>
      <c r="T601">
        <v>0.48570000000000002</v>
      </c>
      <c r="U601">
        <v>16.600000000000001</v>
      </c>
      <c r="V601">
        <v>11</v>
      </c>
      <c r="W601" s="67">
        <v>55653.18</v>
      </c>
      <c r="X601">
        <v>95.23</v>
      </c>
      <c r="Y601" s="67">
        <v>131394.23999999999</v>
      </c>
      <c r="Z601">
        <v>0.86480000000000001</v>
      </c>
      <c r="AA601">
        <v>9.0800000000000006E-2</v>
      </c>
      <c r="AB601">
        <v>4.4400000000000002E-2</v>
      </c>
      <c r="AC601">
        <v>0.13519999999999999</v>
      </c>
      <c r="AD601">
        <v>131.38999999999999</v>
      </c>
      <c r="AE601" s="67">
        <v>4531.72</v>
      </c>
      <c r="AF601">
        <v>687.37</v>
      </c>
      <c r="AG601" s="67">
        <v>146659.49</v>
      </c>
      <c r="AH601">
        <v>402</v>
      </c>
      <c r="AI601" s="67">
        <v>39858</v>
      </c>
      <c r="AJ601" s="67">
        <v>55421.75</v>
      </c>
      <c r="AK601">
        <v>48.85</v>
      </c>
      <c r="AL601">
        <v>33.119999999999997</v>
      </c>
      <c r="AM601">
        <v>40.49</v>
      </c>
      <c r="AN601">
        <v>4</v>
      </c>
      <c r="AO601">
        <v>0</v>
      </c>
      <c r="AP601">
        <v>0.82020000000000004</v>
      </c>
      <c r="AQ601" s="67">
        <v>1385.92</v>
      </c>
      <c r="AR601" s="67">
        <v>1796.23</v>
      </c>
      <c r="AS601" s="67">
        <v>6018.84</v>
      </c>
      <c r="AT601">
        <v>674.29</v>
      </c>
      <c r="AU601">
        <v>307.10000000000002</v>
      </c>
      <c r="AV601" s="67">
        <v>10182.34</v>
      </c>
      <c r="AW601" s="67">
        <v>4132.71</v>
      </c>
      <c r="AX601">
        <v>0.45400000000000001</v>
      </c>
      <c r="AY601" s="67">
        <v>3692.83</v>
      </c>
      <c r="AZ601">
        <v>0.40570000000000001</v>
      </c>
      <c r="BA601">
        <v>880.65</v>
      </c>
      <c r="BB601">
        <v>9.6699999999999994E-2</v>
      </c>
      <c r="BC601">
        <v>396.67</v>
      </c>
      <c r="BD601">
        <v>4.36E-2</v>
      </c>
      <c r="BE601" s="67">
        <v>9102.8700000000008</v>
      </c>
      <c r="BF601" s="67">
        <v>2983.03</v>
      </c>
      <c r="BG601">
        <v>0.65129999999999999</v>
      </c>
      <c r="BH601">
        <v>0.55800000000000005</v>
      </c>
      <c r="BI601">
        <v>0.1903</v>
      </c>
      <c r="BJ601">
        <v>0.18210000000000001</v>
      </c>
      <c r="BK601">
        <v>2.5600000000000001E-2</v>
      </c>
      <c r="BL601">
        <v>4.3900000000000002E-2</v>
      </c>
    </row>
    <row r="602" spans="1:64" x14ac:dyDescent="0.25">
      <c r="A602" t="s">
        <v>617</v>
      </c>
      <c r="B602">
        <v>49973</v>
      </c>
      <c r="C602">
        <v>41</v>
      </c>
      <c r="D602">
        <v>48.44</v>
      </c>
      <c r="E602" s="67">
        <v>1986.22</v>
      </c>
      <c r="F602" s="67">
        <v>1879.23</v>
      </c>
      <c r="G602">
        <v>3.32E-2</v>
      </c>
      <c r="H602">
        <v>0</v>
      </c>
      <c r="I602">
        <v>0.19350000000000001</v>
      </c>
      <c r="J602">
        <v>1E-3</v>
      </c>
      <c r="K602">
        <v>3.1199999999999999E-2</v>
      </c>
      <c r="L602">
        <v>0.6714</v>
      </c>
      <c r="M602">
        <v>6.9699999999999998E-2</v>
      </c>
      <c r="N602">
        <v>0.39379999999999998</v>
      </c>
      <c r="O602">
        <v>3.1899999999999998E-2</v>
      </c>
      <c r="P602">
        <v>0.124</v>
      </c>
      <c r="Q602" s="67">
        <v>62592.08</v>
      </c>
      <c r="R602">
        <v>0.14599999999999999</v>
      </c>
      <c r="S602">
        <v>0.2263</v>
      </c>
      <c r="T602">
        <v>0.62770000000000004</v>
      </c>
      <c r="U602">
        <v>17.73</v>
      </c>
      <c r="V602">
        <v>15</v>
      </c>
      <c r="W602" s="67">
        <v>79243.33</v>
      </c>
      <c r="X602">
        <v>132.41</v>
      </c>
      <c r="Y602" s="67">
        <v>224446.86</v>
      </c>
      <c r="Z602">
        <v>0.74470000000000003</v>
      </c>
      <c r="AA602">
        <v>0.2399</v>
      </c>
      <c r="AB602">
        <v>1.54E-2</v>
      </c>
      <c r="AC602">
        <v>0.25530000000000003</v>
      </c>
      <c r="AD602">
        <v>224.45</v>
      </c>
      <c r="AE602" s="67">
        <v>9643.42</v>
      </c>
      <c r="AF602" s="67">
        <v>1242.5899999999999</v>
      </c>
      <c r="AG602" s="67">
        <v>233650.48</v>
      </c>
      <c r="AH602">
        <v>566</v>
      </c>
      <c r="AI602" s="67">
        <v>34508</v>
      </c>
      <c r="AJ602" s="67">
        <v>73274.13</v>
      </c>
      <c r="AK602">
        <v>57.51</v>
      </c>
      <c r="AL602">
        <v>42.74</v>
      </c>
      <c r="AM602">
        <v>42.72</v>
      </c>
      <c r="AN602">
        <v>4.68</v>
      </c>
      <c r="AO602">
        <v>0</v>
      </c>
      <c r="AP602">
        <v>0.92510000000000003</v>
      </c>
      <c r="AQ602" s="67">
        <v>1629.29</v>
      </c>
      <c r="AR602" s="67">
        <v>2299.16</v>
      </c>
      <c r="AS602" s="67">
        <v>7192.15</v>
      </c>
      <c r="AT602">
        <v>763.47</v>
      </c>
      <c r="AU602">
        <v>238.81</v>
      </c>
      <c r="AV602" s="67">
        <v>12122.9</v>
      </c>
      <c r="AW602" s="67">
        <v>2533.9899999999998</v>
      </c>
      <c r="AX602">
        <v>0.2147</v>
      </c>
      <c r="AY602" s="67">
        <v>7660.29</v>
      </c>
      <c r="AZ602">
        <v>0.6492</v>
      </c>
      <c r="BA602" s="67">
        <v>1045.03</v>
      </c>
      <c r="BB602">
        <v>8.8599999999999998E-2</v>
      </c>
      <c r="BC602">
        <v>560.85</v>
      </c>
      <c r="BD602">
        <v>4.7500000000000001E-2</v>
      </c>
      <c r="BE602" s="67">
        <v>11800.17</v>
      </c>
      <c r="BF602">
        <v>450.37</v>
      </c>
      <c r="BG602">
        <v>3.9800000000000002E-2</v>
      </c>
      <c r="BH602">
        <v>0.56850000000000001</v>
      </c>
      <c r="BI602">
        <v>0.2321</v>
      </c>
      <c r="BJ602">
        <v>0.15570000000000001</v>
      </c>
      <c r="BK602">
        <v>2.6200000000000001E-2</v>
      </c>
      <c r="BL602">
        <v>1.7500000000000002E-2</v>
      </c>
    </row>
    <row r="603" spans="1:64" x14ac:dyDescent="0.25">
      <c r="A603" t="s">
        <v>618</v>
      </c>
      <c r="B603">
        <v>45120</v>
      </c>
      <c r="C603">
        <v>42</v>
      </c>
      <c r="D603">
        <v>93.87</v>
      </c>
      <c r="E603" s="67">
        <v>3942.36</v>
      </c>
      <c r="F603" s="67">
        <v>3713.01</v>
      </c>
      <c r="G603">
        <v>1.67E-2</v>
      </c>
      <c r="H603">
        <v>8.0000000000000004E-4</v>
      </c>
      <c r="I603">
        <v>3.3700000000000001E-2</v>
      </c>
      <c r="J603">
        <v>1.1999999999999999E-3</v>
      </c>
      <c r="K603">
        <v>2.8400000000000002E-2</v>
      </c>
      <c r="L603">
        <v>0.85650000000000004</v>
      </c>
      <c r="M603">
        <v>6.2700000000000006E-2</v>
      </c>
      <c r="N603">
        <v>0.49419999999999997</v>
      </c>
      <c r="O603">
        <v>6.0000000000000001E-3</v>
      </c>
      <c r="P603">
        <v>0.1673</v>
      </c>
      <c r="Q603" s="67">
        <v>54381.37</v>
      </c>
      <c r="R603">
        <v>0.26769999999999999</v>
      </c>
      <c r="S603">
        <v>0.18959999999999999</v>
      </c>
      <c r="T603">
        <v>0.54279999999999995</v>
      </c>
      <c r="U603">
        <v>17.899999999999999</v>
      </c>
      <c r="V603">
        <v>19.899999999999999</v>
      </c>
      <c r="W603" s="67">
        <v>81935.23</v>
      </c>
      <c r="X603">
        <v>191.84</v>
      </c>
      <c r="Y603" s="67">
        <v>157818.07</v>
      </c>
      <c r="Z603">
        <v>0.65980000000000005</v>
      </c>
      <c r="AA603">
        <v>0.30509999999999998</v>
      </c>
      <c r="AB603">
        <v>3.5200000000000002E-2</v>
      </c>
      <c r="AC603">
        <v>0.3402</v>
      </c>
      <c r="AD603">
        <v>157.82</v>
      </c>
      <c r="AE603" s="67">
        <v>7688.12</v>
      </c>
      <c r="AF603">
        <v>821.96</v>
      </c>
      <c r="AG603" s="67">
        <v>164988.15</v>
      </c>
      <c r="AH603">
        <v>459</v>
      </c>
      <c r="AI603" s="67">
        <v>30491</v>
      </c>
      <c r="AJ603" s="67">
        <v>53803.74</v>
      </c>
      <c r="AK603">
        <v>77.7</v>
      </c>
      <c r="AL603">
        <v>44.68</v>
      </c>
      <c r="AM603">
        <v>54.1</v>
      </c>
      <c r="AN603">
        <v>3.8</v>
      </c>
      <c r="AO603">
        <v>0</v>
      </c>
      <c r="AP603">
        <v>1.1996</v>
      </c>
      <c r="AQ603" s="67">
        <v>1241.05</v>
      </c>
      <c r="AR603" s="67">
        <v>2056.16</v>
      </c>
      <c r="AS603" s="67">
        <v>6787.43</v>
      </c>
      <c r="AT603">
        <v>578.67999999999995</v>
      </c>
      <c r="AU603">
        <v>234.3</v>
      </c>
      <c r="AV603" s="67">
        <v>10897.62</v>
      </c>
      <c r="AW603" s="67">
        <v>4041.54</v>
      </c>
      <c r="AX603">
        <v>0.35670000000000002</v>
      </c>
      <c r="AY603" s="67">
        <v>6110.45</v>
      </c>
      <c r="AZ603">
        <v>0.5393</v>
      </c>
      <c r="BA603">
        <v>489.74</v>
      </c>
      <c r="BB603">
        <v>4.3200000000000002E-2</v>
      </c>
      <c r="BC603">
        <v>689.45</v>
      </c>
      <c r="BD603">
        <v>6.08E-2</v>
      </c>
      <c r="BE603" s="67">
        <v>11331.18</v>
      </c>
      <c r="BF603" s="67">
        <v>1740.35</v>
      </c>
      <c r="BG603">
        <v>0.31740000000000002</v>
      </c>
      <c r="BH603">
        <v>0.52880000000000005</v>
      </c>
      <c r="BI603">
        <v>0.25340000000000001</v>
      </c>
      <c r="BJ603">
        <v>0.15939999999999999</v>
      </c>
      <c r="BK603">
        <v>4.2299999999999997E-2</v>
      </c>
      <c r="BL603">
        <v>1.61E-2</v>
      </c>
    </row>
    <row r="604" spans="1:64" x14ac:dyDescent="0.25">
      <c r="A604" t="s">
        <v>619</v>
      </c>
      <c r="B604">
        <v>45138</v>
      </c>
      <c r="C604">
        <v>19</v>
      </c>
      <c r="D604">
        <v>497.72</v>
      </c>
      <c r="E604" s="67">
        <v>9456.76</v>
      </c>
      <c r="F604" s="67">
        <v>9226.8799999999992</v>
      </c>
      <c r="G604">
        <v>5.9200000000000003E-2</v>
      </c>
      <c r="H604">
        <v>5.9999999999999995E-4</v>
      </c>
      <c r="I604">
        <v>8.3400000000000002E-2</v>
      </c>
      <c r="J604">
        <v>1.1000000000000001E-3</v>
      </c>
      <c r="K604">
        <v>7.8200000000000006E-2</v>
      </c>
      <c r="L604">
        <v>0.70640000000000003</v>
      </c>
      <c r="M604">
        <v>7.1099999999999997E-2</v>
      </c>
      <c r="N604">
        <v>0.25330000000000003</v>
      </c>
      <c r="O604">
        <v>5.3400000000000003E-2</v>
      </c>
      <c r="P604">
        <v>0.12659999999999999</v>
      </c>
      <c r="Q604" s="67">
        <v>68663.990000000005</v>
      </c>
      <c r="R604">
        <v>0.22189999999999999</v>
      </c>
      <c r="S604">
        <v>0.18360000000000001</v>
      </c>
      <c r="T604">
        <v>0.59450000000000003</v>
      </c>
      <c r="U604">
        <v>17.18</v>
      </c>
      <c r="V604">
        <v>43</v>
      </c>
      <c r="W604" s="67">
        <v>99950.35</v>
      </c>
      <c r="X604">
        <v>219.9</v>
      </c>
      <c r="Y604" s="67">
        <v>188282.97</v>
      </c>
      <c r="Z604">
        <v>0.75039999999999996</v>
      </c>
      <c r="AA604">
        <v>0.22950000000000001</v>
      </c>
      <c r="AB604">
        <v>2.0199999999999999E-2</v>
      </c>
      <c r="AC604">
        <v>0.24959999999999999</v>
      </c>
      <c r="AD604">
        <v>188.28</v>
      </c>
      <c r="AE604" s="67">
        <v>10636.4</v>
      </c>
      <c r="AF604" s="67">
        <v>1103.97</v>
      </c>
      <c r="AG604" s="67">
        <v>207010.51</v>
      </c>
      <c r="AH604">
        <v>529</v>
      </c>
      <c r="AI604" s="67">
        <v>47903</v>
      </c>
      <c r="AJ604" s="67">
        <v>75475.990000000005</v>
      </c>
      <c r="AK604">
        <v>92.14</v>
      </c>
      <c r="AL604">
        <v>51.96</v>
      </c>
      <c r="AM604">
        <v>68.16</v>
      </c>
      <c r="AN604">
        <v>4.5</v>
      </c>
      <c r="AO604">
        <v>0</v>
      </c>
      <c r="AP604">
        <v>0.90490000000000004</v>
      </c>
      <c r="AQ604" s="67">
        <v>1541.99</v>
      </c>
      <c r="AR604" s="67">
        <v>2170.3200000000002</v>
      </c>
      <c r="AS604" s="67">
        <v>8040.14</v>
      </c>
      <c r="AT604">
        <v>714.51</v>
      </c>
      <c r="AU604">
        <v>665.81</v>
      </c>
      <c r="AV604" s="67">
        <v>13132.77</v>
      </c>
      <c r="AW604" s="67">
        <v>3418.1</v>
      </c>
      <c r="AX604">
        <v>0.27079999999999999</v>
      </c>
      <c r="AY604" s="67">
        <v>8350.5499999999993</v>
      </c>
      <c r="AZ604">
        <v>0.66159999999999997</v>
      </c>
      <c r="BA604">
        <v>408.45</v>
      </c>
      <c r="BB604">
        <v>3.2399999999999998E-2</v>
      </c>
      <c r="BC604">
        <v>445.07</v>
      </c>
      <c r="BD604">
        <v>3.5299999999999998E-2</v>
      </c>
      <c r="BE604" s="67">
        <v>12622.18</v>
      </c>
      <c r="BF604" s="67">
        <v>1263.3699999999999</v>
      </c>
      <c r="BG604">
        <v>0.15709999999999999</v>
      </c>
      <c r="BH604">
        <v>0.59830000000000005</v>
      </c>
      <c r="BI604">
        <v>0.23039999999999999</v>
      </c>
      <c r="BJ604">
        <v>0.124</v>
      </c>
      <c r="BK604">
        <v>3.0200000000000001E-2</v>
      </c>
      <c r="BL604">
        <v>1.72E-2</v>
      </c>
    </row>
    <row r="605" spans="1:64" x14ac:dyDescent="0.25">
      <c r="A605" t="s">
        <v>620</v>
      </c>
      <c r="B605">
        <v>46524</v>
      </c>
      <c r="C605">
        <v>168</v>
      </c>
      <c r="D605">
        <v>6.46</v>
      </c>
      <c r="E605" s="67">
        <v>1084.8</v>
      </c>
      <c r="F605" s="67">
        <v>1118.1099999999999</v>
      </c>
      <c r="G605">
        <v>4.4000000000000003E-3</v>
      </c>
      <c r="H605">
        <v>0</v>
      </c>
      <c r="I605">
        <v>6.9999999999999999E-4</v>
      </c>
      <c r="J605">
        <v>2.5000000000000001E-3</v>
      </c>
      <c r="K605">
        <v>1.37E-2</v>
      </c>
      <c r="L605">
        <v>0.9607</v>
      </c>
      <c r="M605">
        <v>1.7999999999999999E-2</v>
      </c>
      <c r="N605">
        <v>0.46200000000000002</v>
      </c>
      <c r="O605">
        <v>2.5999999999999999E-3</v>
      </c>
      <c r="P605">
        <v>0.15190000000000001</v>
      </c>
      <c r="Q605" s="67">
        <v>49898.77</v>
      </c>
      <c r="R605">
        <v>0.15709999999999999</v>
      </c>
      <c r="S605">
        <v>0.15709999999999999</v>
      </c>
      <c r="T605">
        <v>0.68569999999999998</v>
      </c>
      <c r="U605">
        <v>15.96</v>
      </c>
      <c r="V605">
        <v>8.5</v>
      </c>
      <c r="W605" s="67">
        <v>62371.88</v>
      </c>
      <c r="X605">
        <v>118.18</v>
      </c>
      <c r="Y605" s="67">
        <v>132077.45000000001</v>
      </c>
      <c r="Z605">
        <v>0.8538</v>
      </c>
      <c r="AA605">
        <v>9.8900000000000002E-2</v>
      </c>
      <c r="AB605">
        <v>4.7300000000000002E-2</v>
      </c>
      <c r="AC605">
        <v>0.1462</v>
      </c>
      <c r="AD605">
        <v>132.08000000000001</v>
      </c>
      <c r="AE605" s="67">
        <v>3746.09</v>
      </c>
      <c r="AF605">
        <v>476.79</v>
      </c>
      <c r="AG605" s="67">
        <v>127330.22</v>
      </c>
      <c r="AH605">
        <v>305</v>
      </c>
      <c r="AI605" s="67">
        <v>32353</v>
      </c>
      <c r="AJ605" s="67">
        <v>45834</v>
      </c>
      <c r="AK605">
        <v>55.2</v>
      </c>
      <c r="AL605">
        <v>26.07</v>
      </c>
      <c r="AM605">
        <v>35.32</v>
      </c>
      <c r="AN605">
        <v>5.6</v>
      </c>
      <c r="AO605">
        <v>0</v>
      </c>
      <c r="AP605">
        <v>1.0091000000000001</v>
      </c>
      <c r="AQ605" s="67">
        <v>1473.62</v>
      </c>
      <c r="AR605" s="67">
        <v>1776.09</v>
      </c>
      <c r="AS605" s="67">
        <v>5500.39</v>
      </c>
      <c r="AT605">
        <v>580.41999999999996</v>
      </c>
      <c r="AU605">
        <v>299.25</v>
      </c>
      <c r="AV605" s="67">
        <v>9629.76</v>
      </c>
      <c r="AW605" s="67">
        <v>4811.38</v>
      </c>
      <c r="AX605">
        <v>0.50700000000000001</v>
      </c>
      <c r="AY605" s="67">
        <v>2739.98</v>
      </c>
      <c r="AZ605">
        <v>0.28870000000000001</v>
      </c>
      <c r="BA605" s="67">
        <v>1346.02</v>
      </c>
      <c r="BB605">
        <v>0.14180000000000001</v>
      </c>
      <c r="BC605">
        <v>593.04</v>
      </c>
      <c r="BD605">
        <v>6.25E-2</v>
      </c>
      <c r="BE605" s="67">
        <v>9490.42</v>
      </c>
      <c r="BF605" s="67">
        <v>4771.21</v>
      </c>
      <c r="BG605">
        <v>1.3413999999999999</v>
      </c>
      <c r="BH605">
        <v>0.52690000000000003</v>
      </c>
      <c r="BI605">
        <v>0.22409999999999999</v>
      </c>
      <c r="BJ605">
        <v>0.19159999999999999</v>
      </c>
      <c r="BK605">
        <v>3.8199999999999998E-2</v>
      </c>
      <c r="BL605">
        <v>1.9199999999999998E-2</v>
      </c>
    </row>
    <row r="606" spans="1:64" x14ac:dyDescent="0.25">
      <c r="A606" t="s">
        <v>621</v>
      </c>
      <c r="B606">
        <v>45146</v>
      </c>
      <c r="C606">
        <v>3</v>
      </c>
      <c r="D606">
        <v>639.96</v>
      </c>
      <c r="E606" s="67">
        <v>1919.89</v>
      </c>
      <c r="F606" s="67">
        <v>1902.97</v>
      </c>
      <c r="G606">
        <v>3.1199999999999999E-2</v>
      </c>
      <c r="H606">
        <v>1.1000000000000001E-3</v>
      </c>
      <c r="I606">
        <v>0.1172</v>
      </c>
      <c r="J606">
        <v>0</v>
      </c>
      <c r="K606">
        <v>1.9699999999999999E-2</v>
      </c>
      <c r="L606">
        <v>0.7742</v>
      </c>
      <c r="M606">
        <v>5.67E-2</v>
      </c>
      <c r="N606">
        <v>7.51E-2</v>
      </c>
      <c r="O606">
        <v>3.2000000000000002E-3</v>
      </c>
      <c r="P606">
        <v>7.9299999999999995E-2</v>
      </c>
      <c r="Q606" s="67">
        <v>66645.36</v>
      </c>
      <c r="R606">
        <v>0.16950000000000001</v>
      </c>
      <c r="S606">
        <v>0.19769999999999999</v>
      </c>
      <c r="T606">
        <v>0.63280000000000003</v>
      </c>
      <c r="U606">
        <v>18.21</v>
      </c>
      <c r="V606">
        <v>13.34</v>
      </c>
      <c r="W606" s="67">
        <v>78528.759999999995</v>
      </c>
      <c r="X606">
        <v>142.6</v>
      </c>
      <c r="Y606" s="67">
        <v>141306.07</v>
      </c>
      <c r="Z606">
        <v>0.95169999999999999</v>
      </c>
      <c r="AA606">
        <v>3.3500000000000002E-2</v>
      </c>
      <c r="AB606">
        <v>1.4800000000000001E-2</v>
      </c>
      <c r="AC606">
        <v>4.8300000000000003E-2</v>
      </c>
      <c r="AD606">
        <v>141.31</v>
      </c>
      <c r="AE606" s="67">
        <v>5294.16</v>
      </c>
      <c r="AF606">
        <v>875.06</v>
      </c>
      <c r="AG606" s="67">
        <v>185388.3</v>
      </c>
      <c r="AH606">
        <v>497</v>
      </c>
      <c r="AI606" s="67">
        <v>68046</v>
      </c>
      <c r="AJ606" s="67">
        <v>146017.32999999999</v>
      </c>
      <c r="AK606">
        <v>83.23</v>
      </c>
      <c r="AL606">
        <v>36.68</v>
      </c>
      <c r="AM606">
        <v>39.49</v>
      </c>
      <c r="AN606">
        <v>3.85</v>
      </c>
      <c r="AO606" s="67">
        <v>3588.1</v>
      </c>
      <c r="AP606">
        <v>0.68479999999999996</v>
      </c>
      <c r="AQ606" s="67">
        <v>1739.96</v>
      </c>
      <c r="AR606" s="67">
        <v>1200.04</v>
      </c>
      <c r="AS606" s="67">
        <v>7631.19</v>
      </c>
      <c r="AT606">
        <v>700.06</v>
      </c>
      <c r="AU606">
        <v>469.55</v>
      </c>
      <c r="AV606" s="67">
        <v>11740.8</v>
      </c>
      <c r="AW606" s="67">
        <v>3208.03</v>
      </c>
      <c r="AX606">
        <v>0.27300000000000002</v>
      </c>
      <c r="AY606" s="67">
        <v>7561.36</v>
      </c>
      <c r="AZ606">
        <v>0.64339999999999997</v>
      </c>
      <c r="BA606">
        <v>777.05</v>
      </c>
      <c r="BB606">
        <v>6.6100000000000006E-2</v>
      </c>
      <c r="BC606">
        <v>205.76</v>
      </c>
      <c r="BD606">
        <v>1.7500000000000002E-2</v>
      </c>
      <c r="BE606" s="67">
        <v>11752.19</v>
      </c>
      <c r="BF606" s="67">
        <v>2756.27</v>
      </c>
      <c r="BG606">
        <v>0.21540000000000001</v>
      </c>
      <c r="BH606">
        <v>0.61909999999999998</v>
      </c>
      <c r="BI606">
        <v>0.2198</v>
      </c>
      <c r="BJ606">
        <v>9.5399999999999999E-2</v>
      </c>
      <c r="BK606">
        <v>3.3300000000000003E-2</v>
      </c>
      <c r="BL606">
        <v>3.2399999999999998E-2</v>
      </c>
    </row>
    <row r="607" spans="1:64" x14ac:dyDescent="0.25">
      <c r="A607" t="s">
        <v>622</v>
      </c>
      <c r="B607">
        <v>45153</v>
      </c>
      <c r="C607">
        <v>126</v>
      </c>
      <c r="D607">
        <v>38.36</v>
      </c>
      <c r="E607" s="67">
        <v>4833.3599999999997</v>
      </c>
      <c r="F607" s="67">
        <v>4302.66</v>
      </c>
      <c r="G607">
        <v>4.8999999999999998E-3</v>
      </c>
      <c r="H607">
        <v>5.0000000000000001E-4</v>
      </c>
      <c r="I607">
        <v>0.13139999999999999</v>
      </c>
      <c r="J607">
        <v>8.9999999999999998E-4</v>
      </c>
      <c r="K607">
        <v>2.4299999999999999E-2</v>
      </c>
      <c r="L607">
        <v>0.74199999999999999</v>
      </c>
      <c r="M607">
        <v>9.6000000000000002E-2</v>
      </c>
      <c r="N607">
        <v>0.59209999999999996</v>
      </c>
      <c r="O607">
        <v>6.3E-3</v>
      </c>
      <c r="P607">
        <v>0.14829999999999999</v>
      </c>
      <c r="Q607" s="67">
        <v>57536.32</v>
      </c>
      <c r="R607">
        <v>0.32490000000000002</v>
      </c>
      <c r="S607">
        <v>0.18049999999999999</v>
      </c>
      <c r="T607">
        <v>0.49459999999999998</v>
      </c>
      <c r="U607">
        <v>18.04</v>
      </c>
      <c r="V607">
        <v>34.75</v>
      </c>
      <c r="W607" s="67">
        <v>82031.86</v>
      </c>
      <c r="X607">
        <v>133.84</v>
      </c>
      <c r="Y607" s="67">
        <v>134722.42000000001</v>
      </c>
      <c r="Z607">
        <v>0.82410000000000005</v>
      </c>
      <c r="AA607">
        <v>0.14199999999999999</v>
      </c>
      <c r="AB607">
        <v>3.3799999999999997E-2</v>
      </c>
      <c r="AC607">
        <v>0.1759</v>
      </c>
      <c r="AD607">
        <v>134.72</v>
      </c>
      <c r="AE607" s="67">
        <v>4740.34</v>
      </c>
      <c r="AF607">
        <v>639.76</v>
      </c>
      <c r="AG607" s="67">
        <v>138040.25</v>
      </c>
      <c r="AH607">
        <v>365</v>
      </c>
      <c r="AI607" s="67">
        <v>29290</v>
      </c>
      <c r="AJ607" s="67">
        <v>45682.720000000001</v>
      </c>
      <c r="AK607">
        <v>44.8</v>
      </c>
      <c r="AL607">
        <v>34.72</v>
      </c>
      <c r="AM607">
        <v>35.590000000000003</v>
      </c>
      <c r="AN607">
        <v>4.3</v>
      </c>
      <c r="AO607">
        <v>689.29</v>
      </c>
      <c r="AP607">
        <v>1.5806</v>
      </c>
      <c r="AQ607" s="67">
        <v>1380.35</v>
      </c>
      <c r="AR607" s="67">
        <v>1593.3</v>
      </c>
      <c r="AS607" s="67">
        <v>6081.64</v>
      </c>
      <c r="AT607">
        <v>662.94</v>
      </c>
      <c r="AU607">
        <v>387.69</v>
      </c>
      <c r="AV607" s="67">
        <v>10105.92</v>
      </c>
      <c r="AW607" s="67">
        <v>4746.1499999999996</v>
      </c>
      <c r="AX607">
        <v>0.44400000000000001</v>
      </c>
      <c r="AY607" s="67">
        <v>4557.8599999999997</v>
      </c>
      <c r="AZ607">
        <v>0.4264</v>
      </c>
      <c r="BA607">
        <v>355.15</v>
      </c>
      <c r="BB607">
        <v>3.32E-2</v>
      </c>
      <c r="BC607" s="67">
        <v>1029.77</v>
      </c>
      <c r="BD607">
        <v>9.6299999999999997E-2</v>
      </c>
      <c r="BE607" s="67">
        <v>10688.93</v>
      </c>
      <c r="BF607" s="67">
        <v>2879.13</v>
      </c>
      <c r="BG607">
        <v>0.77210000000000001</v>
      </c>
      <c r="BH607">
        <v>0.47789999999999999</v>
      </c>
      <c r="BI607">
        <v>0.17019999999999999</v>
      </c>
      <c r="BJ607">
        <v>0.27529999999999999</v>
      </c>
      <c r="BK607">
        <v>2.2100000000000002E-2</v>
      </c>
      <c r="BL607">
        <v>5.45E-2</v>
      </c>
    </row>
    <row r="608" spans="1:64" x14ac:dyDescent="0.25">
      <c r="A608" t="s">
        <v>623</v>
      </c>
      <c r="B608">
        <v>45674</v>
      </c>
      <c r="C608">
        <v>17</v>
      </c>
      <c r="D608">
        <v>35.83</v>
      </c>
      <c r="E608">
        <v>609.16</v>
      </c>
      <c r="F608">
        <v>721.63</v>
      </c>
      <c r="G608">
        <v>1.67E-2</v>
      </c>
      <c r="H608">
        <v>0</v>
      </c>
      <c r="I608">
        <v>9.8400000000000001E-2</v>
      </c>
      <c r="J608">
        <v>4.7000000000000002E-3</v>
      </c>
      <c r="K608">
        <v>5.5300000000000002E-2</v>
      </c>
      <c r="L608">
        <v>0.65620000000000001</v>
      </c>
      <c r="M608">
        <v>0.1686</v>
      </c>
      <c r="N608">
        <v>0.35730000000000001</v>
      </c>
      <c r="O608">
        <v>0</v>
      </c>
      <c r="P608">
        <v>0.1537</v>
      </c>
      <c r="Q608" s="67">
        <v>59280.97</v>
      </c>
      <c r="R608">
        <v>0.28070000000000001</v>
      </c>
      <c r="S608">
        <v>0.15790000000000001</v>
      </c>
      <c r="T608">
        <v>0.56140000000000001</v>
      </c>
      <c r="U608">
        <v>15.48</v>
      </c>
      <c r="V608">
        <v>5.51</v>
      </c>
      <c r="W608" s="67">
        <v>91001.63</v>
      </c>
      <c r="X608">
        <v>107.04</v>
      </c>
      <c r="Y608" s="67">
        <v>209130.26</v>
      </c>
      <c r="Z608">
        <v>0.8962</v>
      </c>
      <c r="AA608">
        <v>9.2899999999999996E-2</v>
      </c>
      <c r="AB608">
        <v>1.09E-2</v>
      </c>
      <c r="AC608">
        <v>0.1038</v>
      </c>
      <c r="AD608">
        <v>209.13</v>
      </c>
      <c r="AE608" s="67">
        <v>8077.91</v>
      </c>
      <c r="AF608" s="67">
        <v>1055.6199999999999</v>
      </c>
      <c r="AG608" s="67">
        <v>197655.11</v>
      </c>
      <c r="AH608">
        <v>520</v>
      </c>
      <c r="AI608" s="67">
        <v>39534</v>
      </c>
      <c r="AJ608" s="67">
        <v>64438.74</v>
      </c>
      <c r="AK608">
        <v>70.05</v>
      </c>
      <c r="AL608">
        <v>37.659999999999997</v>
      </c>
      <c r="AM608">
        <v>44.2</v>
      </c>
      <c r="AN608">
        <v>4.3</v>
      </c>
      <c r="AO608" s="67">
        <v>2066.15</v>
      </c>
      <c r="AP608">
        <v>1.5662</v>
      </c>
      <c r="AQ608" s="67">
        <v>1762.78</v>
      </c>
      <c r="AR608" s="67">
        <v>1570.48</v>
      </c>
      <c r="AS608" s="67">
        <v>6399.77</v>
      </c>
      <c r="AT608">
        <v>349.55</v>
      </c>
      <c r="AU608">
        <v>411.66</v>
      </c>
      <c r="AV608" s="67">
        <v>10494.29</v>
      </c>
      <c r="AW608" s="67">
        <v>2277.4699999999998</v>
      </c>
      <c r="AX608">
        <v>0.20599999999999999</v>
      </c>
      <c r="AY608" s="67">
        <v>6740.86</v>
      </c>
      <c r="AZ608">
        <v>0.6099</v>
      </c>
      <c r="BA608" s="67">
        <v>1484.55</v>
      </c>
      <c r="BB608">
        <v>0.1343</v>
      </c>
      <c r="BC608">
        <v>550.38</v>
      </c>
      <c r="BD608">
        <v>4.9799999999999997E-2</v>
      </c>
      <c r="BE608" s="67">
        <v>11053.26</v>
      </c>
      <c r="BF608" s="67">
        <v>2676.74</v>
      </c>
      <c r="BG608">
        <v>0.39169999999999999</v>
      </c>
      <c r="BH608">
        <v>0.60319999999999996</v>
      </c>
      <c r="BI608">
        <v>0.2223</v>
      </c>
      <c r="BJ608">
        <v>0.14019999999999999</v>
      </c>
      <c r="BK608">
        <v>2.1100000000000001E-2</v>
      </c>
      <c r="BL608">
        <v>1.32E-2</v>
      </c>
    </row>
    <row r="609" spans="1:64" x14ac:dyDescent="0.25">
      <c r="A609" t="s">
        <v>624</v>
      </c>
      <c r="B609">
        <v>45161</v>
      </c>
      <c r="C609">
        <v>46</v>
      </c>
      <c r="D609">
        <v>218.72</v>
      </c>
      <c r="E609" s="67">
        <v>10061.32</v>
      </c>
      <c r="F609" s="67">
        <v>5110.8900000000003</v>
      </c>
      <c r="G609">
        <v>1.5E-3</v>
      </c>
      <c r="H609">
        <v>0</v>
      </c>
      <c r="I609">
        <v>0.65</v>
      </c>
      <c r="J609">
        <v>6.9999999999999999E-4</v>
      </c>
      <c r="K609">
        <v>0.13769999999999999</v>
      </c>
      <c r="L609">
        <v>0.1522</v>
      </c>
      <c r="M609">
        <v>5.7799999999999997E-2</v>
      </c>
      <c r="N609">
        <v>0.98180000000000001</v>
      </c>
      <c r="O609">
        <v>4.4600000000000001E-2</v>
      </c>
      <c r="P609">
        <v>0.2</v>
      </c>
      <c r="Q609" s="67">
        <v>52973.98</v>
      </c>
      <c r="R609">
        <v>0.22170000000000001</v>
      </c>
      <c r="S609">
        <v>0.13730000000000001</v>
      </c>
      <c r="T609">
        <v>0.64100000000000001</v>
      </c>
      <c r="U609">
        <v>19.100000000000001</v>
      </c>
      <c r="V609">
        <v>68</v>
      </c>
      <c r="W609" s="67">
        <v>71122.94</v>
      </c>
      <c r="X609">
        <v>147.55000000000001</v>
      </c>
      <c r="Y609" s="67">
        <v>50530.68</v>
      </c>
      <c r="Z609">
        <v>0.57140000000000002</v>
      </c>
      <c r="AA609">
        <v>0.31259999999999999</v>
      </c>
      <c r="AB609">
        <v>0.11600000000000001</v>
      </c>
      <c r="AC609">
        <v>0.42859999999999998</v>
      </c>
      <c r="AD609">
        <v>50.53</v>
      </c>
      <c r="AE609" s="67">
        <v>2602.33</v>
      </c>
      <c r="AF609">
        <v>388.65</v>
      </c>
      <c r="AG609" s="67">
        <v>44444.81</v>
      </c>
      <c r="AH609">
        <v>3</v>
      </c>
      <c r="AI609" s="67">
        <v>19885</v>
      </c>
      <c r="AJ609" s="67">
        <v>29584.31</v>
      </c>
      <c r="AK609">
        <v>57.6</v>
      </c>
      <c r="AL609">
        <v>48.35</v>
      </c>
      <c r="AM609">
        <v>54.99</v>
      </c>
      <c r="AN609">
        <v>4.2</v>
      </c>
      <c r="AO609">
        <v>0</v>
      </c>
      <c r="AP609">
        <v>1.3393999999999999</v>
      </c>
      <c r="AQ609" s="67">
        <v>2286.83</v>
      </c>
      <c r="AR609" s="67">
        <v>3813.17</v>
      </c>
      <c r="AS609" s="67">
        <v>8379.44</v>
      </c>
      <c r="AT609" s="67">
        <v>1064.57</v>
      </c>
      <c r="AU609">
        <v>837.71</v>
      </c>
      <c r="AV609" s="67">
        <v>16381.72</v>
      </c>
      <c r="AW609" s="67">
        <v>13843.8</v>
      </c>
      <c r="AX609">
        <v>0.69199999999999995</v>
      </c>
      <c r="AY609" s="67">
        <v>3303.01</v>
      </c>
      <c r="AZ609">
        <v>0.1651</v>
      </c>
      <c r="BA609">
        <v>579.96</v>
      </c>
      <c r="BB609">
        <v>2.9000000000000001E-2</v>
      </c>
      <c r="BC609" s="67">
        <v>2278.61</v>
      </c>
      <c r="BD609">
        <v>0.1139</v>
      </c>
      <c r="BE609" s="67">
        <v>20005.38</v>
      </c>
      <c r="BF609" s="67">
        <v>4764.5</v>
      </c>
      <c r="BG609">
        <v>3.83</v>
      </c>
      <c r="BH609">
        <v>0.36890000000000001</v>
      </c>
      <c r="BI609">
        <v>0.1731</v>
      </c>
      <c r="BJ609">
        <v>0.43109999999999998</v>
      </c>
      <c r="BK609">
        <v>2.24E-2</v>
      </c>
      <c r="BL609">
        <v>4.4999999999999997E-3</v>
      </c>
    </row>
    <row r="610" spans="1:64" x14ac:dyDescent="0.25">
      <c r="A610" t="s">
        <v>625</v>
      </c>
      <c r="B610">
        <v>49544</v>
      </c>
      <c r="C610">
        <v>104</v>
      </c>
      <c r="D610">
        <v>15.29</v>
      </c>
      <c r="E610" s="67">
        <v>1590.06</v>
      </c>
      <c r="F610" s="67">
        <v>1527.36</v>
      </c>
      <c r="G610">
        <v>5.1000000000000004E-3</v>
      </c>
      <c r="H610">
        <v>0</v>
      </c>
      <c r="I610">
        <v>8.8999999999999999E-3</v>
      </c>
      <c r="J610">
        <v>0</v>
      </c>
      <c r="K610">
        <v>2.2000000000000001E-3</v>
      </c>
      <c r="L610">
        <v>0.96760000000000002</v>
      </c>
      <c r="M610">
        <v>1.6199999999999999E-2</v>
      </c>
      <c r="N610">
        <v>0.49609999999999999</v>
      </c>
      <c r="O610">
        <v>0</v>
      </c>
      <c r="P610">
        <v>0.12889999999999999</v>
      </c>
      <c r="Q610" s="67">
        <v>53505.09</v>
      </c>
      <c r="R610">
        <v>0.15529999999999999</v>
      </c>
      <c r="S610">
        <v>0.13589999999999999</v>
      </c>
      <c r="T610">
        <v>0.7087</v>
      </c>
      <c r="U610">
        <v>20.239999999999998</v>
      </c>
      <c r="V610">
        <v>12.14</v>
      </c>
      <c r="W610" s="67">
        <v>62578.95</v>
      </c>
      <c r="X610">
        <v>123.78</v>
      </c>
      <c r="Y610" s="67">
        <v>126544.4</v>
      </c>
      <c r="Z610">
        <v>0.753</v>
      </c>
      <c r="AA610">
        <v>0.19600000000000001</v>
      </c>
      <c r="AB610">
        <v>5.0999999999999997E-2</v>
      </c>
      <c r="AC610">
        <v>0.247</v>
      </c>
      <c r="AD610">
        <v>126.54</v>
      </c>
      <c r="AE610" s="67">
        <v>3121.44</v>
      </c>
      <c r="AF610">
        <v>331.6</v>
      </c>
      <c r="AG610" s="67">
        <v>123796.34</v>
      </c>
      <c r="AH610">
        <v>294</v>
      </c>
      <c r="AI610" s="67">
        <v>37649</v>
      </c>
      <c r="AJ610" s="67">
        <v>52367.79</v>
      </c>
      <c r="AK610">
        <v>33.700000000000003</v>
      </c>
      <c r="AL610">
        <v>23.88</v>
      </c>
      <c r="AM610">
        <v>25.32</v>
      </c>
      <c r="AN610">
        <v>4.7</v>
      </c>
      <c r="AO610">
        <v>0.69</v>
      </c>
      <c r="AP610">
        <v>0.59930000000000005</v>
      </c>
      <c r="AQ610" s="67">
        <v>1209.6400000000001</v>
      </c>
      <c r="AR610" s="67">
        <v>1737.91</v>
      </c>
      <c r="AS610" s="67">
        <v>4991.8900000000003</v>
      </c>
      <c r="AT610">
        <v>569.62</v>
      </c>
      <c r="AU610">
        <v>132.69999999999999</v>
      </c>
      <c r="AV610" s="67">
        <v>8641.7800000000007</v>
      </c>
      <c r="AW610" s="67">
        <v>4782.21</v>
      </c>
      <c r="AX610">
        <v>0.54669999999999996</v>
      </c>
      <c r="AY610" s="67">
        <v>2473.42</v>
      </c>
      <c r="AZ610">
        <v>0.28270000000000001</v>
      </c>
      <c r="BA610">
        <v>892.64</v>
      </c>
      <c r="BB610">
        <v>0.10199999999999999</v>
      </c>
      <c r="BC610">
        <v>599.94000000000005</v>
      </c>
      <c r="BD610">
        <v>6.8599999999999994E-2</v>
      </c>
      <c r="BE610" s="67">
        <v>8748.2099999999991</v>
      </c>
      <c r="BF610" s="67">
        <v>4032.99</v>
      </c>
      <c r="BG610">
        <v>1.0223</v>
      </c>
      <c r="BH610">
        <v>0.53559999999999997</v>
      </c>
      <c r="BI610">
        <v>0.2407</v>
      </c>
      <c r="BJ610">
        <v>0.16669999999999999</v>
      </c>
      <c r="BK610">
        <v>4.3700000000000003E-2</v>
      </c>
      <c r="BL610">
        <v>1.32E-2</v>
      </c>
    </row>
    <row r="611" spans="1:64" x14ac:dyDescent="0.25">
      <c r="A611" t="s">
        <v>626</v>
      </c>
      <c r="B611">
        <v>45179</v>
      </c>
      <c r="C611">
        <v>18</v>
      </c>
      <c r="D611">
        <v>251.16</v>
      </c>
      <c r="E611" s="67">
        <v>4520.93</v>
      </c>
      <c r="F611" s="67">
        <v>3312.35</v>
      </c>
      <c r="G611">
        <v>4.0000000000000001E-3</v>
      </c>
      <c r="H611">
        <v>0</v>
      </c>
      <c r="I611">
        <v>0.11169999999999999</v>
      </c>
      <c r="J611">
        <v>2.7000000000000001E-3</v>
      </c>
      <c r="K611">
        <v>1.7100000000000001E-2</v>
      </c>
      <c r="L611">
        <v>0.69189999999999996</v>
      </c>
      <c r="M611">
        <v>0.1726</v>
      </c>
      <c r="N611">
        <v>0.76870000000000005</v>
      </c>
      <c r="O611">
        <v>5.9999999999999995E-4</v>
      </c>
      <c r="P611">
        <v>0.22520000000000001</v>
      </c>
      <c r="Q611" s="67">
        <v>50595.48</v>
      </c>
      <c r="R611">
        <v>0.27629999999999999</v>
      </c>
      <c r="S611">
        <v>0.13159999999999999</v>
      </c>
      <c r="T611">
        <v>0.59209999999999996</v>
      </c>
      <c r="U611">
        <v>23.03</v>
      </c>
      <c r="V611">
        <v>25.89</v>
      </c>
      <c r="W611" s="67">
        <v>63678.34</v>
      </c>
      <c r="X611">
        <v>171.47</v>
      </c>
      <c r="Y611" s="67">
        <v>81670.05</v>
      </c>
      <c r="Z611">
        <v>0.62290000000000001</v>
      </c>
      <c r="AA611">
        <v>0.32890000000000003</v>
      </c>
      <c r="AB611">
        <v>4.82E-2</v>
      </c>
      <c r="AC611">
        <v>0.37709999999999999</v>
      </c>
      <c r="AD611">
        <v>81.67</v>
      </c>
      <c r="AE611" s="67">
        <v>2341.42</v>
      </c>
      <c r="AF611">
        <v>309.13</v>
      </c>
      <c r="AG611" s="67">
        <v>80066.27</v>
      </c>
      <c r="AH611">
        <v>70</v>
      </c>
      <c r="AI611" s="67">
        <v>22758</v>
      </c>
      <c r="AJ611" s="67">
        <v>36882.050000000003</v>
      </c>
      <c r="AK611">
        <v>47.2</v>
      </c>
      <c r="AL611">
        <v>28.14</v>
      </c>
      <c r="AM611">
        <v>26.97</v>
      </c>
      <c r="AN611">
        <v>4.45</v>
      </c>
      <c r="AO611">
        <v>0</v>
      </c>
      <c r="AP611">
        <v>1</v>
      </c>
      <c r="AQ611" s="67">
        <v>1174.8599999999999</v>
      </c>
      <c r="AR611" s="67">
        <v>2303.66</v>
      </c>
      <c r="AS611" s="67">
        <v>6069.36</v>
      </c>
      <c r="AT611">
        <v>695.37</v>
      </c>
      <c r="AU611">
        <v>709.78</v>
      </c>
      <c r="AV611" s="67">
        <v>10953.04</v>
      </c>
      <c r="AW611" s="67">
        <v>6367.62</v>
      </c>
      <c r="AX611">
        <v>0.59870000000000001</v>
      </c>
      <c r="AY611" s="67">
        <v>2203.69</v>
      </c>
      <c r="AZ611">
        <v>0.2072</v>
      </c>
      <c r="BA611">
        <v>560.21</v>
      </c>
      <c r="BB611">
        <v>5.2699999999999997E-2</v>
      </c>
      <c r="BC611" s="67">
        <v>1503.71</v>
      </c>
      <c r="BD611">
        <v>0.1414</v>
      </c>
      <c r="BE611" s="67">
        <v>10635.24</v>
      </c>
      <c r="BF611" s="67">
        <v>3523.8</v>
      </c>
      <c r="BG611">
        <v>1.7302</v>
      </c>
      <c r="BH611">
        <v>0.42680000000000001</v>
      </c>
      <c r="BI611">
        <v>0.21199999999999999</v>
      </c>
      <c r="BJ611">
        <v>0.33500000000000002</v>
      </c>
      <c r="BK611">
        <v>1.9199999999999998E-2</v>
      </c>
      <c r="BL611">
        <v>7.0000000000000001E-3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10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39.28515625" bestFit="1" customWidth="1"/>
    <col min="2" max="4" width="7" bestFit="1" customWidth="1"/>
    <col min="7" max="7" width="7" bestFit="1" customWidth="1"/>
    <col min="8" max="8" width="7" customWidth="1"/>
    <col min="9" max="16" width="7" bestFit="1" customWidth="1"/>
    <col min="18" max="20" width="7" bestFit="1" customWidth="1"/>
    <col min="21" max="21" width="6" bestFit="1" customWidth="1"/>
    <col min="22" max="22" width="7" bestFit="1" customWidth="1"/>
    <col min="24" max="24" width="7" bestFit="1" customWidth="1"/>
    <col min="25" max="25" width="10.140625" bestFit="1" customWidth="1"/>
    <col min="26" max="30" width="7" bestFit="1" customWidth="1"/>
    <col min="32" max="32" width="8.140625" bestFit="1" customWidth="1"/>
    <col min="33" max="33" width="10.140625" bestFit="1" customWidth="1"/>
    <col min="34" max="34" width="4.7109375" bestFit="1" customWidth="1"/>
    <col min="36" max="36" width="10.140625" bestFit="1" customWidth="1"/>
    <col min="37" max="37" width="7" bestFit="1" customWidth="1"/>
    <col min="38" max="39" width="6" bestFit="1" customWidth="1"/>
    <col min="40" max="40" width="5" bestFit="1" customWidth="1"/>
    <col min="41" max="41" width="8.140625" bestFit="1" customWidth="1"/>
    <col min="42" max="42" width="7" bestFit="1" customWidth="1"/>
    <col min="43" max="45" width="8.140625" bestFit="1" customWidth="1"/>
    <col min="46" max="47" width="7" bestFit="1" customWidth="1"/>
    <col min="49" max="49" width="8.140625" bestFit="1" customWidth="1"/>
    <col min="50" max="50" width="7" bestFit="1" customWidth="1"/>
    <col min="52" max="52" width="7" bestFit="1" customWidth="1"/>
    <col min="53" max="53" width="8.140625" bestFit="1" customWidth="1"/>
    <col min="54" max="54" width="7" bestFit="1" customWidth="1"/>
    <col min="55" max="55" width="8.140625" bestFit="1" customWidth="1"/>
    <col min="56" max="56" width="7" bestFit="1" customWidth="1"/>
    <col min="58" max="58" width="8.140625" bestFit="1" customWidth="1"/>
    <col min="59" max="64" width="7" bestFit="1" customWidth="1"/>
  </cols>
  <sheetData>
    <row r="1" spans="1:64" ht="230.25" x14ac:dyDescent="0.25">
      <c r="A1" s="57" t="s">
        <v>17</v>
      </c>
      <c r="B1" s="58" t="s">
        <v>18</v>
      </c>
      <c r="C1" s="59" t="s">
        <v>698</v>
      </c>
      <c r="D1" s="60" t="s">
        <v>699</v>
      </c>
      <c r="E1" s="60" t="s">
        <v>700</v>
      </c>
      <c r="F1" s="60" t="s">
        <v>701</v>
      </c>
      <c r="G1" s="61" t="s">
        <v>702</v>
      </c>
      <c r="H1" s="61" t="s">
        <v>697</v>
      </c>
      <c r="I1" s="61" t="s">
        <v>703</v>
      </c>
      <c r="J1" s="61" t="s">
        <v>704</v>
      </c>
      <c r="K1" s="61" t="s">
        <v>705</v>
      </c>
      <c r="L1" s="61" t="s">
        <v>706</v>
      </c>
      <c r="M1" s="61" t="s">
        <v>707</v>
      </c>
      <c r="N1" s="61" t="s">
        <v>708</v>
      </c>
      <c r="O1" s="61" t="s">
        <v>709</v>
      </c>
      <c r="P1" s="61" t="s">
        <v>710</v>
      </c>
      <c r="Q1" s="62" t="s">
        <v>711</v>
      </c>
      <c r="R1" s="61" t="s">
        <v>712</v>
      </c>
      <c r="S1" s="61" t="s">
        <v>713</v>
      </c>
      <c r="T1" s="61" t="s">
        <v>714</v>
      </c>
      <c r="U1" s="63" t="s">
        <v>627</v>
      </c>
      <c r="V1" s="60" t="s">
        <v>715</v>
      </c>
      <c r="W1" s="62" t="s">
        <v>716</v>
      </c>
      <c r="X1" s="63" t="s">
        <v>717</v>
      </c>
      <c r="Y1" s="62" t="s">
        <v>718</v>
      </c>
      <c r="Z1" s="61" t="s">
        <v>719</v>
      </c>
      <c r="AA1" s="61" t="s">
        <v>720</v>
      </c>
      <c r="AB1" s="61" t="s">
        <v>721</v>
      </c>
      <c r="AC1" s="61" t="s">
        <v>722</v>
      </c>
      <c r="AD1" s="62" t="s">
        <v>723</v>
      </c>
      <c r="AE1" s="62" t="s">
        <v>724</v>
      </c>
      <c r="AF1" s="62" t="s">
        <v>725</v>
      </c>
      <c r="AG1" s="62" t="s">
        <v>726</v>
      </c>
      <c r="AH1" s="64" t="s">
        <v>727</v>
      </c>
      <c r="AI1" s="65" t="s">
        <v>728</v>
      </c>
      <c r="AJ1" s="65" t="s">
        <v>729</v>
      </c>
      <c r="AK1" s="63" t="s">
        <v>730</v>
      </c>
      <c r="AL1" s="63" t="s">
        <v>731</v>
      </c>
      <c r="AM1" s="63" t="s">
        <v>732</v>
      </c>
      <c r="AN1" s="63" t="s">
        <v>733</v>
      </c>
      <c r="AO1" s="62" t="s">
        <v>734</v>
      </c>
      <c r="AP1" s="66" t="s">
        <v>735</v>
      </c>
      <c r="AQ1" s="62" t="s">
        <v>736</v>
      </c>
      <c r="AR1" s="62" t="s">
        <v>737</v>
      </c>
      <c r="AS1" s="62" t="s">
        <v>738</v>
      </c>
      <c r="AT1" s="62" t="s">
        <v>739</v>
      </c>
      <c r="AU1" s="62" t="s">
        <v>740</v>
      </c>
      <c r="AV1" s="62" t="s">
        <v>741</v>
      </c>
      <c r="AW1" s="62" t="s">
        <v>742</v>
      </c>
      <c r="AX1" s="61" t="s">
        <v>743</v>
      </c>
      <c r="AY1" s="62" t="s">
        <v>744</v>
      </c>
      <c r="AZ1" s="61" t="s">
        <v>745</v>
      </c>
      <c r="BA1" s="62" t="s">
        <v>746</v>
      </c>
      <c r="BB1" s="61" t="s">
        <v>747</v>
      </c>
      <c r="BC1" s="62" t="s">
        <v>748</v>
      </c>
      <c r="BD1" s="61" t="s">
        <v>749</v>
      </c>
      <c r="BE1" s="62" t="s">
        <v>750</v>
      </c>
      <c r="BF1" s="62" t="s">
        <v>751</v>
      </c>
      <c r="BG1" s="61" t="s">
        <v>752</v>
      </c>
      <c r="BH1" s="61" t="s">
        <v>753</v>
      </c>
      <c r="BI1" s="61" t="s">
        <v>754</v>
      </c>
      <c r="BJ1" s="61" t="s">
        <v>755</v>
      </c>
      <c r="BK1" s="61" t="s">
        <v>756</v>
      </c>
      <c r="BL1" s="61" t="s">
        <v>757</v>
      </c>
    </row>
    <row r="2" spans="1:64" x14ac:dyDescent="0.25">
      <c r="A2" t="s">
        <v>20</v>
      </c>
      <c r="B2">
        <v>45187</v>
      </c>
      <c r="C2">
        <v>64</v>
      </c>
      <c r="D2">
        <v>18.02</v>
      </c>
      <c r="E2" s="67">
        <v>1153.52</v>
      </c>
      <c r="F2" s="67">
        <v>1160.0999999999999</v>
      </c>
      <c r="G2">
        <v>3.5000000000000001E-3</v>
      </c>
      <c r="H2">
        <v>2.9999999999999997E-4</v>
      </c>
      <c r="I2">
        <v>5.4999999999999997E-3</v>
      </c>
      <c r="J2">
        <v>1.8E-3</v>
      </c>
      <c r="K2">
        <v>1.77E-2</v>
      </c>
      <c r="L2">
        <v>0.95140000000000002</v>
      </c>
      <c r="M2">
        <v>1.9699999999999999E-2</v>
      </c>
      <c r="N2">
        <v>0.30690000000000001</v>
      </c>
      <c r="O2">
        <v>2.3999999999999998E-3</v>
      </c>
      <c r="P2">
        <v>0.13220000000000001</v>
      </c>
      <c r="Q2" s="67">
        <v>51007.37</v>
      </c>
      <c r="R2">
        <v>0.308</v>
      </c>
      <c r="S2">
        <v>0.17380000000000001</v>
      </c>
      <c r="T2">
        <v>0.51819999999999999</v>
      </c>
      <c r="U2">
        <v>18.79</v>
      </c>
      <c r="V2">
        <v>9.61</v>
      </c>
      <c r="W2" s="67">
        <v>67617.070000000007</v>
      </c>
      <c r="X2">
        <v>115.85</v>
      </c>
      <c r="Y2" s="67">
        <v>144171.16</v>
      </c>
      <c r="Z2">
        <v>0.87039999999999995</v>
      </c>
      <c r="AA2">
        <v>7.6300000000000007E-2</v>
      </c>
      <c r="AB2">
        <v>5.33E-2</v>
      </c>
      <c r="AC2">
        <v>0.12959999999999999</v>
      </c>
      <c r="AD2">
        <v>144.16999999999999</v>
      </c>
      <c r="AE2" s="67">
        <v>4267.08</v>
      </c>
      <c r="AF2">
        <v>567.79</v>
      </c>
      <c r="AG2" s="67">
        <v>144641.56</v>
      </c>
      <c r="AH2" t="s">
        <v>628</v>
      </c>
      <c r="AI2" s="67">
        <v>35502</v>
      </c>
      <c r="AJ2" s="67">
        <v>52846.65</v>
      </c>
      <c r="AK2">
        <v>46.37</v>
      </c>
      <c r="AL2">
        <v>28.03</v>
      </c>
      <c r="AM2">
        <v>32.14</v>
      </c>
      <c r="AN2">
        <v>4.58</v>
      </c>
      <c r="AO2" s="67">
        <v>1406.61</v>
      </c>
      <c r="AP2">
        <v>1.0962000000000001</v>
      </c>
      <c r="AQ2" s="67">
        <v>1363.48</v>
      </c>
      <c r="AR2" s="67">
        <v>1880.03</v>
      </c>
      <c r="AS2" s="67">
        <v>5447.56</v>
      </c>
      <c r="AT2">
        <v>493.13</v>
      </c>
      <c r="AU2">
        <v>298.91000000000003</v>
      </c>
      <c r="AV2" s="67">
        <v>9483.11</v>
      </c>
      <c r="AW2" s="67">
        <v>4269.99</v>
      </c>
      <c r="AX2">
        <v>0.43890000000000001</v>
      </c>
      <c r="AY2" s="67">
        <v>3821.34</v>
      </c>
      <c r="AZ2">
        <v>0.39279999999999998</v>
      </c>
      <c r="BA2" s="67">
        <v>1053.92</v>
      </c>
      <c r="BB2">
        <v>0.10829999999999999</v>
      </c>
      <c r="BC2">
        <v>583.49</v>
      </c>
      <c r="BD2">
        <v>0.06</v>
      </c>
      <c r="BE2" s="67">
        <v>9728.74</v>
      </c>
      <c r="BF2" s="67">
        <v>3746.86</v>
      </c>
      <c r="BG2">
        <v>0.82750000000000001</v>
      </c>
      <c r="BH2">
        <v>0.54579999999999995</v>
      </c>
      <c r="BI2">
        <v>0.20930000000000001</v>
      </c>
      <c r="BJ2">
        <v>0.183</v>
      </c>
      <c r="BK2">
        <v>3.9100000000000003E-2</v>
      </c>
      <c r="BL2">
        <v>2.2800000000000001E-2</v>
      </c>
    </row>
    <row r="3" spans="1:64" x14ac:dyDescent="0.25">
      <c r="A3" t="s">
        <v>21</v>
      </c>
      <c r="B3">
        <v>49494</v>
      </c>
      <c r="C3">
        <v>93.55</v>
      </c>
      <c r="D3">
        <v>11.35</v>
      </c>
      <c r="E3" s="67">
        <v>1011.41</v>
      </c>
      <c r="F3" s="67">
        <v>1028.68</v>
      </c>
      <c r="G3">
        <v>1.8E-3</v>
      </c>
      <c r="H3">
        <v>5.0000000000000001E-4</v>
      </c>
      <c r="I3">
        <v>5.1999999999999998E-3</v>
      </c>
      <c r="J3">
        <v>1.4E-3</v>
      </c>
      <c r="K3">
        <v>1.8800000000000001E-2</v>
      </c>
      <c r="L3">
        <v>0.95289999999999997</v>
      </c>
      <c r="M3">
        <v>1.95E-2</v>
      </c>
      <c r="N3">
        <v>0.4244</v>
      </c>
      <c r="O3">
        <v>1.8E-3</v>
      </c>
      <c r="P3">
        <v>0.1399</v>
      </c>
      <c r="Q3" s="67">
        <v>49853.8</v>
      </c>
      <c r="R3">
        <v>0.2409</v>
      </c>
      <c r="S3">
        <v>0.1903</v>
      </c>
      <c r="T3">
        <v>0.56879999999999997</v>
      </c>
      <c r="U3">
        <v>18.010000000000002</v>
      </c>
      <c r="V3">
        <v>8.31</v>
      </c>
      <c r="W3" s="67">
        <v>63185.39</v>
      </c>
      <c r="X3">
        <v>117.52</v>
      </c>
      <c r="Y3" s="67">
        <v>111301.39</v>
      </c>
      <c r="Z3">
        <v>0.90859999999999996</v>
      </c>
      <c r="AA3">
        <v>5.0999999999999997E-2</v>
      </c>
      <c r="AB3">
        <v>4.0399999999999998E-2</v>
      </c>
      <c r="AC3">
        <v>9.1399999999999995E-2</v>
      </c>
      <c r="AD3">
        <v>111.3</v>
      </c>
      <c r="AE3" s="67">
        <v>2700.05</v>
      </c>
      <c r="AF3">
        <v>396.24</v>
      </c>
      <c r="AG3" s="67">
        <v>102034.7</v>
      </c>
      <c r="AH3" t="s">
        <v>628</v>
      </c>
      <c r="AI3" s="67">
        <v>33811</v>
      </c>
      <c r="AJ3" s="67">
        <v>47813.38</v>
      </c>
      <c r="AK3">
        <v>35.590000000000003</v>
      </c>
      <c r="AL3">
        <v>23.77</v>
      </c>
      <c r="AM3">
        <v>26.67</v>
      </c>
      <c r="AN3">
        <v>4.5999999999999996</v>
      </c>
      <c r="AO3" s="67">
        <v>1293.67</v>
      </c>
      <c r="AP3">
        <v>1.2234</v>
      </c>
      <c r="AQ3" s="67">
        <v>1289.08</v>
      </c>
      <c r="AR3" s="67">
        <v>2076.39</v>
      </c>
      <c r="AS3" s="67">
        <v>5601.96</v>
      </c>
      <c r="AT3">
        <v>407.79</v>
      </c>
      <c r="AU3">
        <v>273.06</v>
      </c>
      <c r="AV3" s="67">
        <v>9648.2800000000007</v>
      </c>
      <c r="AW3" s="67">
        <v>5389.12</v>
      </c>
      <c r="AX3">
        <v>0.54149999999999998</v>
      </c>
      <c r="AY3" s="67">
        <v>2774.28</v>
      </c>
      <c r="AZ3">
        <v>0.27879999999999999</v>
      </c>
      <c r="BA3" s="67">
        <v>1125.5</v>
      </c>
      <c r="BB3">
        <v>0.11310000000000001</v>
      </c>
      <c r="BC3">
        <v>662.56</v>
      </c>
      <c r="BD3">
        <v>6.6600000000000006E-2</v>
      </c>
      <c r="BE3" s="67">
        <v>9951.4500000000007</v>
      </c>
      <c r="BF3" s="67">
        <v>5266.39</v>
      </c>
      <c r="BG3">
        <v>1.6225000000000001</v>
      </c>
      <c r="BH3">
        <v>0.52790000000000004</v>
      </c>
      <c r="BI3">
        <v>0.21690000000000001</v>
      </c>
      <c r="BJ3">
        <v>0.1895</v>
      </c>
      <c r="BK3">
        <v>4.0099999999999997E-2</v>
      </c>
      <c r="BL3">
        <v>2.5499999999999998E-2</v>
      </c>
    </row>
    <row r="4" spans="1:64" x14ac:dyDescent="0.25">
      <c r="A4" t="s">
        <v>22</v>
      </c>
      <c r="B4">
        <v>43489</v>
      </c>
      <c r="C4">
        <v>48.15</v>
      </c>
      <c r="D4">
        <v>500.9</v>
      </c>
      <c r="E4" s="67">
        <v>24120.18</v>
      </c>
      <c r="F4" s="67">
        <v>17082.62</v>
      </c>
      <c r="G4">
        <v>1.6799999999999999E-2</v>
      </c>
      <c r="H4">
        <v>5.9999999999999995E-4</v>
      </c>
      <c r="I4">
        <v>0.5272</v>
      </c>
      <c r="J4">
        <v>1.4E-3</v>
      </c>
      <c r="K4">
        <v>8.9899999999999994E-2</v>
      </c>
      <c r="L4">
        <v>0.30220000000000002</v>
      </c>
      <c r="M4">
        <v>6.1899999999999997E-2</v>
      </c>
      <c r="N4">
        <v>0.86250000000000004</v>
      </c>
      <c r="O4">
        <v>6.7299999999999999E-2</v>
      </c>
      <c r="P4">
        <v>0.19359999999999999</v>
      </c>
      <c r="Q4" s="67">
        <v>61009.36</v>
      </c>
      <c r="R4">
        <v>0.19750000000000001</v>
      </c>
      <c r="S4">
        <v>0.1547</v>
      </c>
      <c r="T4">
        <v>0.64780000000000004</v>
      </c>
      <c r="U4">
        <v>19.2</v>
      </c>
      <c r="V4">
        <v>137.54</v>
      </c>
      <c r="W4" s="67">
        <v>81159.09</v>
      </c>
      <c r="X4">
        <v>175.07</v>
      </c>
      <c r="Y4" s="67">
        <v>95747.01</v>
      </c>
      <c r="Z4">
        <v>0.59030000000000005</v>
      </c>
      <c r="AA4">
        <v>0.36009999999999998</v>
      </c>
      <c r="AB4">
        <v>4.9599999999999998E-2</v>
      </c>
      <c r="AC4">
        <v>0.40970000000000001</v>
      </c>
      <c r="AD4">
        <v>95.75</v>
      </c>
      <c r="AE4" s="67">
        <v>4502.09</v>
      </c>
      <c r="AF4">
        <v>466.69</v>
      </c>
      <c r="AG4" s="67">
        <v>81911.679999999993</v>
      </c>
      <c r="AH4" t="s">
        <v>628</v>
      </c>
      <c r="AI4" s="67">
        <v>22945</v>
      </c>
      <c r="AJ4" s="67">
        <v>41180.92</v>
      </c>
      <c r="AK4">
        <v>65.69</v>
      </c>
      <c r="AL4">
        <v>42.41</v>
      </c>
      <c r="AM4">
        <v>53.58</v>
      </c>
      <c r="AN4">
        <v>4.17</v>
      </c>
      <c r="AO4">
        <v>0</v>
      </c>
      <c r="AP4">
        <v>1.2041999999999999</v>
      </c>
      <c r="AQ4" s="67">
        <v>1845.61</v>
      </c>
      <c r="AR4" s="67">
        <v>2692.09</v>
      </c>
      <c r="AS4" s="67">
        <v>7343.49</v>
      </c>
      <c r="AT4">
        <v>874.71</v>
      </c>
      <c r="AU4">
        <v>731.77</v>
      </c>
      <c r="AV4" s="67">
        <v>13487.67</v>
      </c>
      <c r="AW4" s="67">
        <v>7241.78</v>
      </c>
      <c r="AX4">
        <v>0.5161</v>
      </c>
      <c r="AY4" s="67">
        <v>4596.33</v>
      </c>
      <c r="AZ4">
        <v>0.3276</v>
      </c>
      <c r="BA4">
        <v>492.69</v>
      </c>
      <c r="BB4">
        <v>3.5099999999999999E-2</v>
      </c>
      <c r="BC4" s="67">
        <v>1701.12</v>
      </c>
      <c r="BD4">
        <v>0.1212</v>
      </c>
      <c r="BE4" s="67">
        <v>14031.93</v>
      </c>
      <c r="BF4" s="67">
        <v>3529.96</v>
      </c>
      <c r="BG4">
        <v>1.2184999999999999</v>
      </c>
      <c r="BH4">
        <v>0.46800000000000003</v>
      </c>
      <c r="BI4">
        <v>0.1905</v>
      </c>
      <c r="BJ4">
        <v>0.30509999999999998</v>
      </c>
      <c r="BK4">
        <v>2.3199999999999998E-2</v>
      </c>
      <c r="BL4">
        <v>1.3100000000000001E-2</v>
      </c>
    </row>
    <row r="5" spans="1:64" x14ac:dyDescent="0.25">
      <c r="A5" t="s">
        <v>23</v>
      </c>
      <c r="B5">
        <v>45906</v>
      </c>
      <c r="C5">
        <v>129.30000000000001</v>
      </c>
      <c r="D5">
        <v>13.62</v>
      </c>
      <c r="E5" s="67">
        <v>1677.09</v>
      </c>
      <c r="F5" s="67">
        <v>1624.51</v>
      </c>
      <c r="G5">
        <v>2.8999999999999998E-3</v>
      </c>
      <c r="H5">
        <v>2.0000000000000001E-4</v>
      </c>
      <c r="I5">
        <v>6.0000000000000001E-3</v>
      </c>
      <c r="J5">
        <v>1.1999999999999999E-3</v>
      </c>
      <c r="K5">
        <v>1.0800000000000001E-2</v>
      </c>
      <c r="L5">
        <v>0.96130000000000004</v>
      </c>
      <c r="M5">
        <v>1.77E-2</v>
      </c>
      <c r="N5">
        <v>0.47020000000000001</v>
      </c>
      <c r="O5">
        <v>1.2999999999999999E-3</v>
      </c>
      <c r="P5">
        <v>0.14549999999999999</v>
      </c>
      <c r="Q5" s="67">
        <v>50671.15</v>
      </c>
      <c r="R5">
        <v>0.2114</v>
      </c>
      <c r="S5">
        <v>0.18740000000000001</v>
      </c>
      <c r="T5">
        <v>0.60129999999999995</v>
      </c>
      <c r="U5">
        <v>18.190000000000001</v>
      </c>
      <c r="V5">
        <v>12.36</v>
      </c>
      <c r="W5" s="67">
        <v>65916.639999999999</v>
      </c>
      <c r="X5">
        <v>131.13999999999999</v>
      </c>
      <c r="Y5" s="67">
        <v>138668.24</v>
      </c>
      <c r="Z5">
        <v>0.79090000000000005</v>
      </c>
      <c r="AA5">
        <v>0.13059999999999999</v>
      </c>
      <c r="AB5">
        <v>7.8399999999999997E-2</v>
      </c>
      <c r="AC5">
        <v>0.20910000000000001</v>
      </c>
      <c r="AD5">
        <v>138.66999999999999</v>
      </c>
      <c r="AE5" s="67">
        <v>3595.91</v>
      </c>
      <c r="AF5">
        <v>442.28</v>
      </c>
      <c r="AG5" s="67">
        <v>133830.82</v>
      </c>
      <c r="AH5" t="s">
        <v>628</v>
      </c>
      <c r="AI5" s="67">
        <v>32891</v>
      </c>
      <c r="AJ5" s="67">
        <v>49591.33</v>
      </c>
      <c r="AK5">
        <v>36.89</v>
      </c>
      <c r="AL5">
        <v>24.64</v>
      </c>
      <c r="AM5">
        <v>27.03</v>
      </c>
      <c r="AN5">
        <v>3.97</v>
      </c>
      <c r="AO5" s="67">
        <v>1036.43</v>
      </c>
      <c r="AP5">
        <v>0.94130000000000003</v>
      </c>
      <c r="AQ5" s="67">
        <v>1239.27</v>
      </c>
      <c r="AR5" s="67">
        <v>2083.7199999999998</v>
      </c>
      <c r="AS5" s="67">
        <v>5466.75</v>
      </c>
      <c r="AT5">
        <v>469.27</v>
      </c>
      <c r="AU5">
        <v>286.89999999999998</v>
      </c>
      <c r="AV5" s="67">
        <v>9545.91</v>
      </c>
      <c r="AW5" s="67">
        <v>5103.49</v>
      </c>
      <c r="AX5">
        <v>0.52190000000000003</v>
      </c>
      <c r="AY5" s="67">
        <v>3031.54</v>
      </c>
      <c r="AZ5">
        <v>0.31</v>
      </c>
      <c r="BA5">
        <v>893.3</v>
      </c>
      <c r="BB5">
        <v>9.1399999999999995E-2</v>
      </c>
      <c r="BC5">
        <v>749.81</v>
      </c>
      <c r="BD5">
        <v>7.6700000000000004E-2</v>
      </c>
      <c r="BE5" s="67">
        <v>9778.14</v>
      </c>
      <c r="BF5" s="67">
        <v>4237.3599999999997</v>
      </c>
      <c r="BG5">
        <v>1.0183</v>
      </c>
      <c r="BH5">
        <v>0.52559999999999996</v>
      </c>
      <c r="BI5">
        <v>0.22650000000000001</v>
      </c>
      <c r="BJ5">
        <v>0.1908</v>
      </c>
      <c r="BK5">
        <v>3.78E-2</v>
      </c>
      <c r="BL5">
        <v>1.9300000000000001E-2</v>
      </c>
    </row>
    <row r="6" spans="1:64" x14ac:dyDescent="0.25">
      <c r="A6" t="s">
        <v>24</v>
      </c>
      <c r="B6">
        <v>45757</v>
      </c>
      <c r="C6">
        <v>92.05</v>
      </c>
      <c r="D6">
        <v>11.92</v>
      </c>
      <c r="E6" s="67">
        <v>1097.3599999999999</v>
      </c>
      <c r="F6" s="67">
        <v>1093.3499999999999</v>
      </c>
      <c r="G6">
        <v>2.5999999999999999E-3</v>
      </c>
      <c r="H6">
        <v>2.9999999999999997E-4</v>
      </c>
      <c r="I6">
        <v>4.4999999999999997E-3</v>
      </c>
      <c r="J6">
        <v>1.1999999999999999E-3</v>
      </c>
      <c r="K6">
        <v>1.12E-2</v>
      </c>
      <c r="L6">
        <v>0.96599999999999997</v>
      </c>
      <c r="M6">
        <v>1.4200000000000001E-2</v>
      </c>
      <c r="N6">
        <v>0.38179999999999997</v>
      </c>
      <c r="O6">
        <v>1.1999999999999999E-3</v>
      </c>
      <c r="P6">
        <v>0.1348</v>
      </c>
      <c r="Q6" s="67">
        <v>50035.15</v>
      </c>
      <c r="R6">
        <v>0.24510000000000001</v>
      </c>
      <c r="S6">
        <v>0.18279999999999999</v>
      </c>
      <c r="T6">
        <v>0.57199999999999995</v>
      </c>
      <c r="U6">
        <v>18.11</v>
      </c>
      <c r="V6">
        <v>9.24</v>
      </c>
      <c r="W6" s="67">
        <v>65869.16</v>
      </c>
      <c r="X6">
        <v>115.04</v>
      </c>
      <c r="Y6" s="67">
        <v>115349.36</v>
      </c>
      <c r="Z6">
        <v>0.91069999999999995</v>
      </c>
      <c r="AA6">
        <v>4.7500000000000001E-2</v>
      </c>
      <c r="AB6">
        <v>4.19E-2</v>
      </c>
      <c r="AC6">
        <v>8.9300000000000004E-2</v>
      </c>
      <c r="AD6">
        <v>115.35</v>
      </c>
      <c r="AE6" s="67">
        <v>2911.1</v>
      </c>
      <c r="AF6">
        <v>428.39</v>
      </c>
      <c r="AG6" s="67">
        <v>106334.88</v>
      </c>
      <c r="AH6" t="s">
        <v>628</v>
      </c>
      <c r="AI6" s="67">
        <v>34846</v>
      </c>
      <c r="AJ6" s="67">
        <v>51213.06</v>
      </c>
      <c r="AK6">
        <v>36.6</v>
      </c>
      <c r="AL6">
        <v>24.58</v>
      </c>
      <c r="AM6">
        <v>26.83</v>
      </c>
      <c r="AN6">
        <v>4.74</v>
      </c>
      <c r="AO6" s="67">
        <v>1489.5</v>
      </c>
      <c r="AP6">
        <v>1.0893999999999999</v>
      </c>
      <c r="AQ6" s="67">
        <v>1257.21</v>
      </c>
      <c r="AR6" s="67">
        <v>2039.45</v>
      </c>
      <c r="AS6" s="67">
        <v>5481.45</v>
      </c>
      <c r="AT6">
        <v>422.29</v>
      </c>
      <c r="AU6">
        <v>282.69</v>
      </c>
      <c r="AV6" s="67">
        <v>9483.09</v>
      </c>
      <c r="AW6" s="67">
        <v>5349.74</v>
      </c>
      <c r="AX6">
        <v>0.53779999999999994</v>
      </c>
      <c r="AY6" s="67">
        <v>2921.63</v>
      </c>
      <c r="AZ6">
        <v>0.29370000000000002</v>
      </c>
      <c r="BA6" s="67">
        <v>1078.1099999999999</v>
      </c>
      <c r="BB6">
        <v>0.1084</v>
      </c>
      <c r="BC6">
        <v>597.21</v>
      </c>
      <c r="BD6">
        <v>0.06</v>
      </c>
      <c r="BE6" s="67">
        <v>9946.7000000000007</v>
      </c>
      <c r="BF6" s="67">
        <v>5126.42</v>
      </c>
      <c r="BG6">
        <v>1.3923000000000001</v>
      </c>
      <c r="BH6">
        <v>0.53569999999999995</v>
      </c>
      <c r="BI6">
        <v>0.20880000000000001</v>
      </c>
      <c r="BJ6">
        <v>0.19220000000000001</v>
      </c>
      <c r="BK6">
        <v>4.0599999999999997E-2</v>
      </c>
      <c r="BL6">
        <v>2.2700000000000001E-2</v>
      </c>
    </row>
    <row r="7" spans="1:64" x14ac:dyDescent="0.25">
      <c r="A7" t="s">
        <v>25</v>
      </c>
      <c r="B7">
        <v>43497</v>
      </c>
      <c r="C7">
        <v>16.95</v>
      </c>
      <c r="D7">
        <v>201.24</v>
      </c>
      <c r="E7" s="67">
        <v>3411.52</v>
      </c>
      <c r="F7" s="67">
        <v>2925.56</v>
      </c>
      <c r="G7">
        <v>6.1999999999999998E-3</v>
      </c>
      <c r="H7">
        <v>5.0000000000000001E-4</v>
      </c>
      <c r="I7">
        <v>0.19040000000000001</v>
      </c>
      <c r="J7">
        <v>1.5E-3</v>
      </c>
      <c r="K7">
        <v>5.9900000000000002E-2</v>
      </c>
      <c r="L7">
        <v>0.64390000000000003</v>
      </c>
      <c r="M7">
        <v>9.7600000000000006E-2</v>
      </c>
      <c r="N7">
        <v>0.7601</v>
      </c>
      <c r="O7">
        <v>2.41E-2</v>
      </c>
      <c r="P7">
        <v>0.17299999999999999</v>
      </c>
      <c r="Q7" s="67">
        <v>53325</v>
      </c>
      <c r="R7">
        <v>0.252</v>
      </c>
      <c r="S7">
        <v>0.1794</v>
      </c>
      <c r="T7">
        <v>0.56869999999999998</v>
      </c>
      <c r="U7">
        <v>18.04</v>
      </c>
      <c r="V7">
        <v>22.78</v>
      </c>
      <c r="W7" s="67">
        <v>72027.16</v>
      </c>
      <c r="X7">
        <v>147.38999999999999</v>
      </c>
      <c r="Y7" s="67">
        <v>83386.66</v>
      </c>
      <c r="Z7">
        <v>0.69630000000000003</v>
      </c>
      <c r="AA7">
        <v>0.25480000000000003</v>
      </c>
      <c r="AB7">
        <v>4.8800000000000003E-2</v>
      </c>
      <c r="AC7">
        <v>0.30370000000000003</v>
      </c>
      <c r="AD7">
        <v>83.39</v>
      </c>
      <c r="AE7" s="67">
        <v>3133.93</v>
      </c>
      <c r="AF7">
        <v>436.37</v>
      </c>
      <c r="AG7" s="67">
        <v>84082.240000000005</v>
      </c>
      <c r="AH7" t="s">
        <v>628</v>
      </c>
      <c r="AI7" s="67">
        <v>25755</v>
      </c>
      <c r="AJ7" s="67">
        <v>38242.32</v>
      </c>
      <c r="AK7">
        <v>54.27</v>
      </c>
      <c r="AL7">
        <v>34.6</v>
      </c>
      <c r="AM7">
        <v>39.590000000000003</v>
      </c>
      <c r="AN7">
        <v>4.29</v>
      </c>
      <c r="AO7">
        <v>6.22</v>
      </c>
      <c r="AP7">
        <v>1.0301</v>
      </c>
      <c r="AQ7" s="67">
        <v>1333.4</v>
      </c>
      <c r="AR7" s="67">
        <v>2005.84</v>
      </c>
      <c r="AS7" s="67">
        <v>6147.14</v>
      </c>
      <c r="AT7">
        <v>601.91</v>
      </c>
      <c r="AU7">
        <v>440.96</v>
      </c>
      <c r="AV7" s="67">
        <v>10529.25</v>
      </c>
      <c r="AW7" s="67">
        <v>6111.83</v>
      </c>
      <c r="AX7">
        <v>0.57899999999999996</v>
      </c>
      <c r="AY7" s="67">
        <v>2617.54</v>
      </c>
      <c r="AZ7">
        <v>0.248</v>
      </c>
      <c r="BA7">
        <v>615.9</v>
      </c>
      <c r="BB7">
        <v>5.8299999999999998E-2</v>
      </c>
      <c r="BC7" s="67">
        <v>1210.1099999999999</v>
      </c>
      <c r="BD7">
        <v>0.11459999999999999</v>
      </c>
      <c r="BE7" s="67">
        <v>10555.38</v>
      </c>
      <c r="BF7" s="67">
        <v>4606.8900000000003</v>
      </c>
      <c r="BG7">
        <v>1.9793000000000001</v>
      </c>
      <c r="BH7">
        <v>0.52159999999999995</v>
      </c>
      <c r="BI7">
        <v>0.2132</v>
      </c>
      <c r="BJ7">
        <v>0.22889999999999999</v>
      </c>
      <c r="BK7">
        <v>2.3900000000000001E-2</v>
      </c>
      <c r="BL7">
        <v>1.24E-2</v>
      </c>
    </row>
    <row r="8" spans="1:64" x14ac:dyDescent="0.25">
      <c r="A8" t="s">
        <v>26</v>
      </c>
      <c r="B8">
        <v>46847</v>
      </c>
      <c r="C8">
        <v>93.67</v>
      </c>
      <c r="D8">
        <v>13.47</v>
      </c>
      <c r="E8" s="67">
        <v>1262.1300000000001</v>
      </c>
      <c r="F8" s="67">
        <v>1281.2</v>
      </c>
      <c r="G8">
        <v>2.2000000000000001E-3</v>
      </c>
      <c r="H8">
        <v>5.9999999999999995E-4</v>
      </c>
      <c r="I8">
        <v>4.8999999999999998E-3</v>
      </c>
      <c r="J8">
        <v>1.1000000000000001E-3</v>
      </c>
      <c r="K8">
        <v>1.04E-2</v>
      </c>
      <c r="L8">
        <v>0.96619999999999995</v>
      </c>
      <c r="M8">
        <v>1.47E-2</v>
      </c>
      <c r="N8">
        <v>0.39650000000000002</v>
      </c>
      <c r="O8">
        <v>6.9999999999999999E-4</v>
      </c>
      <c r="P8">
        <v>0.1308</v>
      </c>
      <c r="Q8" s="67">
        <v>49930.25</v>
      </c>
      <c r="R8">
        <v>0.22159999999999999</v>
      </c>
      <c r="S8">
        <v>0.18959999999999999</v>
      </c>
      <c r="T8">
        <v>0.58889999999999998</v>
      </c>
      <c r="U8">
        <v>18.09</v>
      </c>
      <c r="V8">
        <v>9.86</v>
      </c>
      <c r="W8" s="67">
        <v>65733.42</v>
      </c>
      <c r="X8">
        <v>123.66</v>
      </c>
      <c r="Y8" s="67">
        <v>109355.22</v>
      </c>
      <c r="Z8">
        <v>0.91180000000000005</v>
      </c>
      <c r="AA8">
        <v>5.0599999999999999E-2</v>
      </c>
      <c r="AB8">
        <v>3.7600000000000001E-2</v>
      </c>
      <c r="AC8">
        <v>8.8200000000000001E-2</v>
      </c>
      <c r="AD8">
        <v>109.36</v>
      </c>
      <c r="AE8" s="67">
        <v>2659.56</v>
      </c>
      <c r="AF8">
        <v>394.33</v>
      </c>
      <c r="AG8" s="67">
        <v>101632.06</v>
      </c>
      <c r="AH8" t="s">
        <v>628</v>
      </c>
      <c r="AI8" s="67">
        <v>33993</v>
      </c>
      <c r="AJ8" s="67">
        <v>48505.53</v>
      </c>
      <c r="AK8">
        <v>34.049999999999997</v>
      </c>
      <c r="AL8">
        <v>23.81</v>
      </c>
      <c r="AM8">
        <v>25.89</v>
      </c>
      <c r="AN8">
        <v>4.28</v>
      </c>
      <c r="AO8" s="67">
        <v>1066.8900000000001</v>
      </c>
      <c r="AP8">
        <v>1.0328999999999999</v>
      </c>
      <c r="AQ8" s="67">
        <v>1161.1199999999999</v>
      </c>
      <c r="AR8" s="67">
        <v>2034.53</v>
      </c>
      <c r="AS8" s="67">
        <v>5450.39</v>
      </c>
      <c r="AT8">
        <v>436.05</v>
      </c>
      <c r="AU8">
        <v>271.25</v>
      </c>
      <c r="AV8" s="67">
        <v>9353.35</v>
      </c>
      <c r="AW8" s="67">
        <v>5342.01</v>
      </c>
      <c r="AX8">
        <v>0.56630000000000003</v>
      </c>
      <c r="AY8" s="67">
        <v>2438.91</v>
      </c>
      <c r="AZ8">
        <v>0.25850000000000001</v>
      </c>
      <c r="BA8" s="67">
        <v>1044.31</v>
      </c>
      <c r="BB8">
        <v>0.11070000000000001</v>
      </c>
      <c r="BC8">
        <v>608.67999999999995</v>
      </c>
      <c r="BD8">
        <v>6.4500000000000002E-2</v>
      </c>
      <c r="BE8" s="67">
        <v>9433.91</v>
      </c>
      <c r="BF8" s="67">
        <v>5406.07</v>
      </c>
      <c r="BG8">
        <v>1.6762999999999999</v>
      </c>
      <c r="BH8">
        <v>0.53769999999999996</v>
      </c>
      <c r="BI8">
        <v>0.21329999999999999</v>
      </c>
      <c r="BJ8">
        <v>0.18410000000000001</v>
      </c>
      <c r="BK8">
        <v>3.9800000000000002E-2</v>
      </c>
      <c r="BL8">
        <v>2.52E-2</v>
      </c>
    </row>
    <row r="9" spans="1:64" x14ac:dyDescent="0.25">
      <c r="A9" t="s">
        <v>27</v>
      </c>
      <c r="B9">
        <v>45195</v>
      </c>
      <c r="C9">
        <v>37.9</v>
      </c>
      <c r="D9">
        <v>110.77</v>
      </c>
      <c r="E9" s="67">
        <v>4198.8100000000004</v>
      </c>
      <c r="F9" s="67">
        <v>4006.43</v>
      </c>
      <c r="G9">
        <v>1.55E-2</v>
      </c>
      <c r="H9">
        <v>6.9999999999999999E-4</v>
      </c>
      <c r="I9">
        <v>6.7299999999999999E-2</v>
      </c>
      <c r="J9">
        <v>1.6000000000000001E-3</v>
      </c>
      <c r="K9">
        <v>4.19E-2</v>
      </c>
      <c r="L9">
        <v>0.8226</v>
      </c>
      <c r="M9">
        <v>5.0500000000000003E-2</v>
      </c>
      <c r="N9">
        <v>0.30690000000000001</v>
      </c>
      <c r="O9">
        <v>1.67E-2</v>
      </c>
      <c r="P9">
        <v>0.12870000000000001</v>
      </c>
      <c r="Q9" s="67">
        <v>56598.87</v>
      </c>
      <c r="R9">
        <v>0.2382</v>
      </c>
      <c r="S9">
        <v>0.21940000000000001</v>
      </c>
      <c r="T9">
        <v>0.54239999999999999</v>
      </c>
      <c r="U9">
        <v>19.559999999999999</v>
      </c>
      <c r="V9">
        <v>25.63</v>
      </c>
      <c r="W9" s="67">
        <v>79625.16</v>
      </c>
      <c r="X9">
        <v>160.86000000000001</v>
      </c>
      <c r="Y9" s="67">
        <v>147218.44</v>
      </c>
      <c r="Z9">
        <v>0.78620000000000001</v>
      </c>
      <c r="AA9">
        <v>0.18029999999999999</v>
      </c>
      <c r="AB9">
        <v>3.3500000000000002E-2</v>
      </c>
      <c r="AC9">
        <v>0.21379999999999999</v>
      </c>
      <c r="AD9">
        <v>147.22</v>
      </c>
      <c r="AE9" s="67">
        <v>5696.26</v>
      </c>
      <c r="AF9">
        <v>735.29</v>
      </c>
      <c r="AG9" s="67">
        <v>161880.15</v>
      </c>
      <c r="AH9" t="s">
        <v>628</v>
      </c>
      <c r="AI9" s="67">
        <v>38576</v>
      </c>
      <c r="AJ9" s="67">
        <v>59545.77</v>
      </c>
      <c r="AK9">
        <v>59.65</v>
      </c>
      <c r="AL9">
        <v>37.979999999999997</v>
      </c>
      <c r="AM9">
        <v>40.83</v>
      </c>
      <c r="AN9">
        <v>5.18</v>
      </c>
      <c r="AO9" s="67">
        <v>1500.18</v>
      </c>
      <c r="AP9">
        <v>0.90620000000000001</v>
      </c>
      <c r="AQ9" s="67">
        <v>1175.3399999999999</v>
      </c>
      <c r="AR9" s="67">
        <v>1881.48</v>
      </c>
      <c r="AS9" s="67">
        <v>5779.77</v>
      </c>
      <c r="AT9">
        <v>542.59</v>
      </c>
      <c r="AU9">
        <v>268.32</v>
      </c>
      <c r="AV9" s="67">
        <v>9647.51</v>
      </c>
      <c r="AW9" s="67">
        <v>3554.03</v>
      </c>
      <c r="AX9">
        <v>0.37480000000000002</v>
      </c>
      <c r="AY9" s="67">
        <v>4683.3999999999996</v>
      </c>
      <c r="AZ9">
        <v>0.49399999999999999</v>
      </c>
      <c r="BA9">
        <v>704.9</v>
      </c>
      <c r="BB9">
        <v>7.4300000000000005E-2</v>
      </c>
      <c r="BC9">
        <v>538.91999999999996</v>
      </c>
      <c r="BD9">
        <v>5.6800000000000003E-2</v>
      </c>
      <c r="BE9" s="67">
        <v>9481.25</v>
      </c>
      <c r="BF9" s="67">
        <v>2352.4899999999998</v>
      </c>
      <c r="BG9">
        <v>0.41310000000000002</v>
      </c>
      <c r="BH9">
        <v>0.56200000000000006</v>
      </c>
      <c r="BI9">
        <v>0.22409999999999999</v>
      </c>
      <c r="BJ9">
        <v>0.1583</v>
      </c>
      <c r="BK9">
        <v>3.6299999999999999E-2</v>
      </c>
      <c r="BL9">
        <v>1.9300000000000001E-2</v>
      </c>
    </row>
    <row r="10" spans="1:64" x14ac:dyDescent="0.25">
      <c r="A10" t="s">
        <v>28</v>
      </c>
      <c r="B10">
        <v>49759</v>
      </c>
      <c r="C10">
        <v>59.33</v>
      </c>
      <c r="D10">
        <v>20.14</v>
      </c>
      <c r="E10" s="67">
        <v>1195</v>
      </c>
      <c r="F10" s="67">
        <v>1218.6300000000001</v>
      </c>
      <c r="G10">
        <v>6.4999999999999997E-3</v>
      </c>
      <c r="H10">
        <v>1.1000000000000001E-3</v>
      </c>
      <c r="I10">
        <v>5.4000000000000003E-3</v>
      </c>
      <c r="J10">
        <v>8.9999999999999998E-4</v>
      </c>
      <c r="K10">
        <v>1.66E-2</v>
      </c>
      <c r="L10">
        <v>0.95169999999999999</v>
      </c>
      <c r="M10">
        <v>1.78E-2</v>
      </c>
      <c r="N10">
        <v>0.21870000000000001</v>
      </c>
      <c r="O10">
        <v>5.1999999999999998E-3</v>
      </c>
      <c r="P10">
        <v>0.1071</v>
      </c>
      <c r="Q10" s="67">
        <v>51836.87</v>
      </c>
      <c r="R10">
        <v>0.21110000000000001</v>
      </c>
      <c r="S10">
        <v>0.1981</v>
      </c>
      <c r="T10">
        <v>0.59079999999999999</v>
      </c>
      <c r="U10">
        <v>18.41</v>
      </c>
      <c r="V10">
        <v>9</v>
      </c>
      <c r="W10" s="67">
        <v>67587.98</v>
      </c>
      <c r="X10">
        <v>129.83000000000001</v>
      </c>
      <c r="Y10" s="67">
        <v>154982.16</v>
      </c>
      <c r="Z10">
        <v>0.8367</v>
      </c>
      <c r="AA10">
        <v>0.10730000000000001</v>
      </c>
      <c r="AB10">
        <v>5.6099999999999997E-2</v>
      </c>
      <c r="AC10">
        <v>0.1633</v>
      </c>
      <c r="AD10">
        <v>154.97999999999999</v>
      </c>
      <c r="AE10" s="67">
        <v>4515.74</v>
      </c>
      <c r="AF10">
        <v>552.64</v>
      </c>
      <c r="AG10" s="67">
        <v>155750.46</v>
      </c>
      <c r="AH10" t="s">
        <v>628</v>
      </c>
      <c r="AI10" s="67">
        <v>39100</v>
      </c>
      <c r="AJ10" s="67">
        <v>60017.72</v>
      </c>
      <c r="AK10">
        <v>44.28</v>
      </c>
      <c r="AL10">
        <v>27.57</v>
      </c>
      <c r="AM10">
        <v>30.53</v>
      </c>
      <c r="AN10">
        <v>4.7300000000000004</v>
      </c>
      <c r="AO10" s="67">
        <v>1438.83</v>
      </c>
      <c r="AP10">
        <v>0.96789999999999998</v>
      </c>
      <c r="AQ10" s="67">
        <v>1254.25</v>
      </c>
      <c r="AR10" s="67">
        <v>1773.17</v>
      </c>
      <c r="AS10" s="67">
        <v>5407.57</v>
      </c>
      <c r="AT10">
        <v>376.73</v>
      </c>
      <c r="AU10">
        <v>264.63</v>
      </c>
      <c r="AV10" s="67">
        <v>9076.35</v>
      </c>
      <c r="AW10" s="67">
        <v>3901.23</v>
      </c>
      <c r="AX10">
        <v>0.40849999999999997</v>
      </c>
      <c r="AY10" s="67">
        <v>4221.66</v>
      </c>
      <c r="AZ10">
        <v>0.44209999999999999</v>
      </c>
      <c r="BA10">
        <v>992.75</v>
      </c>
      <c r="BB10">
        <v>0.104</v>
      </c>
      <c r="BC10">
        <v>433.44</v>
      </c>
      <c r="BD10">
        <v>4.5400000000000003E-2</v>
      </c>
      <c r="BE10" s="67">
        <v>9549.09</v>
      </c>
      <c r="BF10" s="67">
        <v>3338.03</v>
      </c>
      <c r="BG10">
        <v>0.62280000000000002</v>
      </c>
      <c r="BH10">
        <v>0.55000000000000004</v>
      </c>
      <c r="BI10">
        <v>0.21160000000000001</v>
      </c>
      <c r="BJ10">
        <v>0.1744</v>
      </c>
      <c r="BK10">
        <v>3.9800000000000002E-2</v>
      </c>
      <c r="BL10">
        <v>2.4199999999999999E-2</v>
      </c>
    </row>
    <row r="11" spans="1:64" x14ac:dyDescent="0.25">
      <c r="A11" t="s">
        <v>29</v>
      </c>
      <c r="B11">
        <v>46623</v>
      </c>
      <c r="C11">
        <v>97.29</v>
      </c>
      <c r="D11">
        <v>8.14</v>
      </c>
      <c r="E11">
        <v>791.69</v>
      </c>
      <c r="F11">
        <v>803.86</v>
      </c>
      <c r="G11">
        <v>2.5000000000000001E-3</v>
      </c>
      <c r="H11">
        <v>2.0000000000000001E-4</v>
      </c>
      <c r="I11">
        <v>3.5000000000000001E-3</v>
      </c>
      <c r="J11">
        <v>1.1999999999999999E-3</v>
      </c>
      <c r="K11">
        <v>1.2699999999999999E-2</v>
      </c>
      <c r="L11">
        <v>0.9657</v>
      </c>
      <c r="M11">
        <v>1.41E-2</v>
      </c>
      <c r="N11">
        <v>0.4103</v>
      </c>
      <c r="O11">
        <v>8.9999999999999998E-4</v>
      </c>
      <c r="P11">
        <v>0.14430000000000001</v>
      </c>
      <c r="Q11" s="67">
        <v>47862.400000000001</v>
      </c>
      <c r="R11">
        <v>0.2404</v>
      </c>
      <c r="S11">
        <v>0.19139999999999999</v>
      </c>
      <c r="T11">
        <v>0.56820000000000004</v>
      </c>
      <c r="U11">
        <v>17.09</v>
      </c>
      <c r="V11">
        <v>6.69</v>
      </c>
      <c r="W11" s="67">
        <v>65022.05</v>
      </c>
      <c r="X11">
        <v>114.89</v>
      </c>
      <c r="Y11" s="67">
        <v>115903.46</v>
      </c>
      <c r="Z11">
        <v>0.90910000000000002</v>
      </c>
      <c r="AA11">
        <v>4.4299999999999999E-2</v>
      </c>
      <c r="AB11">
        <v>4.6600000000000003E-2</v>
      </c>
      <c r="AC11">
        <v>9.0899999999999995E-2</v>
      </c>
      <c r="AD11">
        <v>115.9</v>
      </c>
      <c r="AE11" s="67">
        <v>2794.34</v>
      </c>
      <c r="AF11">
        <v>422.51</v>
      </c>
      <c r="AG11" s="67">
        <v>102848.68</v>
      </c>
      <c r="AH11" t="s">
        <v>628</v>
      </c>
      <c r="AI11" s="67">
        <v>33371</v>
      </c>
      <c r="AJ11" s="67">
        <v>49173.99</v>
      </c>
      <c r="AK11">
        <v>34.31</v>
      </c>
      <c r="AL11">
        <v>23.38</v>
      </c>
      <c r="AM11">
        <v>26.19</v>
      </c>
      <c r="AN11">
        <v>4.71</v>
      </c>
      <c r="AO11" s="67">
        <v>1292.8800000000001</v>
      </c>
      <c r="AP11">
        <v>1.1757</v>
      </c>
      <c r="AQ11" s="67">
        <v>1395.97</v>
      </c>
      <c r="AR11" s="67">
        <v>2092.37</v>
      </c>
      <c r="AS11" s="67">
        <v>5676.59</v>
      </c>
      <c r="AT11">
        <v>399.44</v>
      </c>
      <c r="AU11">
        <v>281.8</v>
      </c>
      <c r="AV11" s="67">
        <v>9846.16</v>
      </c>
      <c r="AW11" s="67">
        <v>5527.4</v>
      </c>
      <c r="AX11">
        <v>0.54730000000000001</v>
      </c>
      <c r="AY11" s="67">
        <v>2676.77</v>
      </c>
      <c r="AZ11">
        <v>0.26500000000000001</v>
      </c>
      <c r="BA11" s="67">
        <v>1187</v>
      </c>
      <c r="BB11">
        <v>0.11749999999999999</v>
      </c>
      <c r="BC11">
        <v>709.05</v>
      </c>
      <c r="BD11">
        <v>7.0199999999999999E-2</v>
      </c>
      <c r="BE11" s="67">
        <v>10100.219999999999</v>
      </c>
      <c r="BF11" s="67">
        <v>5450.34</v>
      </c>
      <c r="BG11">
        <v>1.5396000000000001</v>
      </c>
      <c r="BH11">
        <v>0.5232</v>
      </c>
      <c r="BI11">
        <v>0.2117</v>
      </c>
      <c r="BJ11">
        <v>0.19969999999999999</v>
      </c>
      <c r="BK11">
        <v>3.8300000000000001E-2</v>
      </c>
      <c r="BL11">
        <v>2.7099999999999999E-2</v>
      </c>
    </row>
    <row r="12" spans="1:64" x14ac:dyDescent="0.25">
      <c r="A12" t="s">
        <v>30</v>
      </c>
      <c r="B12">
        <v>48207</v>
      </c>
      <c r="C12">
        <v>38.520000000000003</v>
      </c>
      <c r="D12">
        <v>106.1</v>
      </c>
      <c r="E12" s="67">
        <v>4087.45</v>
      </c>
      <c r="F12" s="67">
        <v>3961.22</v>
      </c>
      <c r="G12">
        <v>1.9599999999999999E-2</v>
      </c>
      <c r="H12">
        <v>5.0000000000000001E-4</v>
      </c>
      <c r="I12">
        <v>2.0400000000000001E-2</v>
      </c>
      <c r="J12">
        <v>8.9999999999999998E-4</v>
      </c>
      <c r="K12">
        <v>2.7799999999999998E-2</v>
      </c>
      <c r="L12">
        <v>0.90469999999999995</v>
      </c>
      <c r="M12">
        <v>2.6100000000000002E-2</v>
      </c>
      <c r="N12">
        <v>0.17330000000000001</v>
      </c>
      <c r="O12">
        <v>1.1599999999999999E-2</v>
      </c>
      <c r="P12">
        <v>0.1085</v>
      </c>
      <c r="Q12" s="67">
        <v>61861.05</v>
      </c>
      <c r="R12">
        <v>0.21290000000000001</v>
      </c>
      <c r="S12">
        <v>0.19400000000000001</v>
      </c>
      <c r="T12">
        <v>0.59299999999999997</v>
      </c>
      <c r="U12">
        <v>19.649999999999999</v>
      </c>
      <c r="V12">
        <v>20.29</v>
      </c>
      <c r="W12" s="67">
        <v>83185.27</v>
      </c>
      <c r="X12">
        <v>198.36</v>
      </c>
      <c r="Y12" s="67">
        <v>179937.62</v>
      </c>
      <c r="Z12">
        <v>0.81720000000000004</v>
      </c>
      <c r="AA12">
        <v>0.15790000000000001</v>
      </c>
      <c r="AB12">
        <v>2.4799999999999999E-2</v>
      </c>
      <c r="AC12">
        <v>0.18279999999999999</v>
      </c>
      <c r="AD12">
        <v>179.94</v>
      </c>
      <c r="AE12" s="67">
        <v>7180.16</v>
      </c>
      <c r="AF12">
        <v>871.9</v>
      </c>
      <c r="AG12" s="67">
        <v>206551.06</v>
      </c>
      <c r="AH12" t="s">
        <v>628</v>
      </c>
      <c r="AI12" s="67">
        <v>44960</v>
      </c>
      <c r="AJ12" s="67">
        <v>78103.89</v>
      </c>
      <c r="AK12">
        <v>66.55</v>
      </c>
      <c r="AL12">
        <v>38.700000000000003</v>
      </c>
      <c r="AM12">
        <v>41.02</v>
      </c>
      <c r="AN12">
        <v>4.38</v>
      </c>
      <c r="AO12" s="67">
        <v>1409.9</v>
      </c>
      <c r="AP12">
        <v>0.7258</v>
      </c>
      <c r="AQ12" s="67">
        <v>1230.3699999999999</v>
      </c>
      <c r="AR12" s="67">
        <v>1894.66</v>
      </c>
      <c r="AS12" s="67">
        <v>6031.88</v>
      </c>
      <c r="AT12">
        <v>576.23</v>
      </c>
      <c r="AU12">
        <v>275.13</v>
      </c>
      <c r="AV12" s="67">
        <v>10008.26</v>
      </c>
      <c r="AW12" s="67">
        <v>2970.52</v>
      </c>
      <c r="AX12">
        <v>0.3034</v>
      </c>
      <c r="AY12" s="67">
        <v>5714.58</v>
      </c>
      <c r="AZ12">
        <v>0.5837</v>
      </c>
      <c r="BA12">
        <v>741.15</v>
      </c>
      <c r="BB12">
        <v>7.5700000000000003E-2</v>
      </c>
      <c r="BC12">
        <v>363.58</v>
      </c>
      <c r="BD12">
        <v>3.7100000000000001E-2</v>
      </c>
      <c r="BE12" s="67">
        <v>9789.83</v>
      </c>
      <c r="BF12" s="67">
        <v>1817.41</v>
      </c>
      <c r="BG12">
        <v>0.21340000000000001</v>
      </c>
      <c r="BH12">
        <v>0.5806</v>
      </c>
      <c r="BI12">
        <v>0.22220000000000001</v>
      </c>
      <c r="BJ12">
        <v>0.14099999999999999</v>
      </c>
      <c r="BK12">
        <v>3.6400000000000002E-2</v>
      </c>
      <c r="BL12">
        <v>1.9800000000000002E-2</v>
      </c>
    </row>
    <row r="13" spans="1:64" x14ac:dyDescent="0.25">
      <c r="A13" t="s">
        <v>31</v>
      </c>
      <c r="B13">
        <v>48991</v>
      </c>
      <c r="C13">
        <v>83.75</v>
      </c>
      <c r="D13">
        <v>10.130000000000001</v>
      </c>
      <c r="E13">
        <v>807.95</v>
      </c>
      <c r="F13">
        <v>784.9</v>
      </c>
      <c r="G13">
        <v>2.8999999999999998E-3</v>
      </c>
      <c r="H13">
        <v>2.0000000000000001E-4</v>
      </c>
      <c r="I13">
        <v>5.1999999999999998E-3</v>
      </c>
      <c r="J13">
        <v>1.6000000000000001E-3</v>
      </c>
      <c r="K13">
        <v>2.6800000000000001E-2</v>
      </c>
      <c r="L13">
        <v>0.94350000000000001</v>
      </c>
      <c r="M13">
        <v>1.9699999999999999E-2</v>
      </c>
      <c r="N13">
        <v>0.38590000000000002</v>
      </c>
      <c r="O13">
        <v>2.0999999999999999E-3</v>
      </c>
      <c r="P13">
        <v>0.14599999999999999</v>
      </c>
      <c r="Q13" s="67">
        <v>49444.42</v>
      </c>
      <c r="R13">
        <v>0.252</v>
      </c>
      <c r="S13">
        <v>0.18129999999999999</v>
      </c>
      <c r="T13">
        <v>0.56669999999999998</v>
      </c>
      <c r="U13">
        <v>17.059999999999999</v>
      </c>
      <c r="V13">
        <v>7.45</v>
      </c>
      <c r="W13" s="67">
        <v>60255.15</v>
      </c>
      <c r="X13">
        <v>104.9</v>
      </c>
      <c r="Y13" s="67">
        <v>114065.94</v>
      </c>
      <c r="Z13">
        <v>0.89200000000000002</v>
      </c>
      <c r="AA13">
        <v>6.5799999999999997E-2</v>
      </c>
      <c r="AB13">
        <v>4.2299999999999997E-2</v>
      </c>
      <c r="AC13">
        <v>0.108</v>
      </c>
      <c r="AD13">
        <v>114.07</v>
      </c>
      <c r="AE13" s="67">
        <v>2795.77</v>
      </c>
      <c r="AF13">
        <v>406.24</v>
      </c>
      <c r="AG13" s="67">
        <v>107310.39999999999</v>
      </c>
      <c r="AH13" t="s">
        <v>628</v>
      </c>
      <c r="AI13" s="67">
        <v>33100</v>
      </c>
      <c r="AJ13" s="67">
        <v>46243.45</v>
      </c>
      <c r="AK13">
        <v>37.9</v>
      </c>
      <c r="AL13">
        <v>23.56</v>
      </c>
      <c r="AM13">
        <v>27.32</v>
      </c>
      <c r="AN13">
        <v>4.4800000000000004</v>
      </c>
      <c r="AO13" s="67">
        <v>1389.23</v>
      </c>
      <c r="AP13">
        <v>1.3926000000000001</v>
      </c>
      <c r="AQ13" s="67">
        <v>1441.7</v>
      </c>
      <c r="AR13" s="67">
        <v>2035.53</v>
      </c>
      <c r="AS13" s="67">
        <v>5856.1</v>
      </c>
      <c r="AT13">
        <v>439.72</v>
      </c>
      <c r="AU13">
        <v>286.04000000000002</v>
      </c>
      <c r="AV13" s="67">
        <v>10059.09</v>
      </c>
      <c r="AW13" s="67">
        <v>5466.73</v>
      </c>
      <c r="AX13">
        <v>0.51719999999999999</v>
      </c>
      <c r="AY13" s="67">
        <v>3388.68</v>
      </c>
      <c r="AZ13">
        <v>0.3206</v>
      </c>
      <c r="BA13" s="67">
        <v>1066.5899999999999</v>
      </c>
      <c r="BB13">
        <v>0.1009</v>
      </c>
      <c r="BC13">
        <v>648.29999999999995</v>
      </c>
      <c r="BD13">
        <v>6.13E-2</v>
      </c>
      <c r="BE13" s="67">
        <v>10570.31</v>
      </c>
      <c r="BF13" s="67">
        <v>4831.5200000000004</v>
      </c>
      <c r="BG13">
        <v>1.5002</v>
      </c>
      <c r="BH13">
        <v>0.52490000000000003</v>
      </c>
      <c r="BI13">
        <v>0.2094</v>
      </c>
      <c r="BJ13">
        <v>0.2079</v>
      </c>
      <c r="BK13">
        <v>4.0099999999999997E-2</v>
      </c>
      <c r="BL13">
        <v>1.77E-2</v>
      </c>
    </row>
    <row r="14" spans="1:64" x14ac:dyDescent="0.25">
      <c r="A14" t="s">
        <v>32</v>
      </c>
      <c r="B14">
        <v>47415</v>
      </c>
      <c r="C14">
        <v>74.760000000000005</v>
      </c>
      <c r="D14">
        <v>9.43</v>
      </c>
      <c r="E14">
        <v>704.87</v>
      </c>
      <c r="F14">
        <v>700.15</v>
      </c>
      <c r="G14">
        <v>3.8999999999999998E-3</v>
      </c>
      <c r="H14">
        <v>5.0000000000000001E-4</v>
      </c>
      <c r="I14">
        <v>8.0999999999999996E-3</v>
      </c>
      <c r="J14">
        <v>8.9999999999999998E-4</v>
      </c>
      <c r="K14">
        <v>3.3700000000000001E-2</v>
      </c>
      <c r="L14">
        <v>0.93120000000000003</v>
      </c>
      <c r="M14">
        <v>2.1700000000000001E-2</v>
      </c>
      <c r="N14">
        <v>0.39979999999999999</v>
      </c>
      <c r="O14">
        <v>2.8999999999999998E-3</v>
      </c>
      <c r="P14">
        <v>0.14080000000000001</v>
      </c>
      <c r="Q14" s="67">
        <v>47891.13</v>
      </c>
      <c r="R14">
        <v>0.26889999999999997</v>
      </c>
      <c r="S14">
        <v>0.1908</v>
      </c>
      <c r="T14">
        <v>0.54020000000000001</v>
      </c>
      <c r="U14">
        <v>16.28</v>
      </c>
      <c r="V14">
        <v>6.07</v>
      </c>
      <c r="W14" s="67">
        <v>64391.58</v>
      </c>
      <c r="X14">
        <v>111.43</v>
      </c>
      <c r="Y14" s="67">
        <v>151355.38</v>
      </c>
      <c r="Z14">
        <v>0.81330000000000002</v>
      </c>
      <c r="AA14">
        <v>0.10639999999999999</v>
      </c>
      <c r="AB14">
        <v>8.0399999999999999E-2</v>
      </c>
      <c r="AC14">
        <v>0.1867</v>
      </c>
      <c r="AD14">
        <v>151.36000000000001</v>
      </c>
      <c r="AE14" s="67">
        <v>4298.17</v>
      </c>
      <c r="AF14">
        <v>517.41</v>
      </c>
      <c r="AG14" s="67">
        <v>134599.34</v>
      </c>
      <c r="AH14" t="s">
        <v>628</v>
      </c>
      <c r="AI14" s="67">
        <v>33590</v>
      </c>
      <c r="AJ14" s="67">
        <v>49665.43</v>
      </c>
      <c r="AK14">
        <v>43.59</v>
      </c>
      <c r="AL14">
        <v>26.9</v>
      </c>
      <c r="AM14">
        <v>31.09</v>
      </c>
      <c r="AN14">
        <v>4.47</v>
      </c>
      <c r="AO14" s="67">
        <v>1604.8</v>
      </c>
      <c r="AP14">
        <v>1.3120000000000001</v>
      </c>
      <c r="AQ14" s="67">
        <v>1591.47</v>
      </c>
      <c r="AR14" s="67">
        <v>1992.2</v>
      </c>
      <c r="AS14" s="67">
        <v>6088.94</v>
      </c>
      <c r="AT14">
        <v>500.71</v>
      </c>
      <c r="AU14">
        <v>313.67</v>
      </c>
      <c r="AV14" s="67">
        <v>10487</v>
      </c>
      <c r="AW14" s="67">
        <v>4696.42</v>
      </c>
      <c r="AX14">
        <v>0.41670000000000001</v>
      </c>
      <c r="AY14" s="67">
        <v>4410.6000000000004</v>
      </c>
      <c r="AZ14">
        <v>0.39140000000000003</v>
      </c>
      <c r="BA14" s="67">
        <v>1481.89</v>
      </c>
      <c r="BB14">
        <v>0.13150000000000001</v>
      </c>
      <c r="BC14">
        <v>680.44</v>
      </c>
      <c r="BD14">
        <v>6.0400000000000002E-2</v>
      </c>
      <c r="BE14" s="67">
        <v>11269.36</v>
      </c>
      <c r="BF14" s="67">
        <v>3808.96</v>
      </c>
      <c r="BG14">
        <v>0.94379999999999997</v>
      </c>
      <c r="BH14">
        <v>0.51719999999999999</v>
      </c>
      <c r="BI14">
        <v>0.20699999999999999</v>
      </c>
      <c r="BJ14">
        <v>0.20580000000000001</v>
      </c>
      <c r="BK14">
        <v>3.5799999999999998E-2</v>
      </c>
      <c r="BL14">
        <v>3.4299999999999997E-2</v>
      </c>
    </row>
    <row r="15" spans="1:64" x14ac:dyDescent="0.25">
      <c r="A15" t="s">
        <v>33</v>
      </c>
      <c r="B15">
        <v>46631</v>
      </c>
      <c r="C15">
        <v>76.48</v>
      </c>
      <c r="D15">
        <v>14.73</v>
      </c>
      <c r="E15" s="67">
        <v>1126.6199999999999</v>
      </c>
      <c r="F15" s="67">
        <v>1116.28</v>
      </c>
      <c r="G15">
        <v>3.3999999999999998E-3</v>
      </c>
      <c r="H15">
        <v>1.2999999999999999E-3</v>
      </c>
      <c r="I15">
        <v>5.8999999999999999E-3</v>
      </c>
      <c r="J15">
        <v>6.9999999999999999E-4</v>
      </c>
      <c r="K15">
        <v>1.6199999999999999E-2</v>
      </c>
      <c r="L15">
        <v>0.9546</v>
      </c>
      <c r="M15">
        <v>1.78E-2</v>
      </c>
      <c r="N15">
        <v>0.30719999999999997</v>
      </c>
      <c r="O15">
        <v>1.4E-3</v>
      </c>
      <c r="P15">
        <v>0.12709999999999999</v>
      </c>
      <c r="Q15" s="67">
        <v>51748.93</v>
      </c>
      <c r="R15">
        <v>0.25290000000000001</v>
      </c>
      <c r="S15">
        <v>0.18459999999999999</v>
      </c>
      <c r="T15">
        <v>0.56259999999999999</v>
      </c>
      <c r="U15">
        <v>17.95</v>
      </c>
      <c r="V15">
        <v>9.02</v>
      </c>
      <c r="W15" s="67">
        <v>64730.26</v>
      </c>
      <c r="X15">
        <v>120.83</v>
      </c>
      <c r="Y15" s="67">
        <v>116038.66</v>
      </c>
      <c r="Z15">
        <v>0.89639999999999997</v>
      </c>
      <c r="AA15">
        <v>6.1499999999999999E-2</v>
      </c>
      <c r="AB15">
        <v>4.2099999999999999E-2</v>
      </c>
      <c r="AC15">
        <v>0.1036</v>
      </c>
      <c r="AD15">
        <v>116.04</v>
      </c>
      <c r="AE15" s="67">
        <v>2918.4</v>
      </c>
      <c r="AF15">
        <v>424.57</v>
      </c>
      <c r="AG15" s="67">
        <v>111858.66</v>
      </c>
      <c r="AH15" t="s">
        <v>628</v>
      </c>
      <c r="AI15" s="67">
        <v>35168</v>
      </c>
      <c r="AJ15" s="67">
        <v>50766.1</v>
      </c>
      <c r="AK15">
        <v>37.090000000000003</v>
      </c>
      <c r="AL15">
        <v>24.22</v>
      </c>
      <c r="AM15">
        <v>27.22</v>
      </c>
      <c r="AN15">
        <v>4.6100000000000003</v>
      </c>
      <c r="AO15" s="67">
        <v>1323.26</v>
      </c>
      <c r="AP15">
        <v>1.1842999999999999</v>
      </c>
      <c r="AQ15" s="67">
        <v>1244.75</v>
      </c>
      <c r="AR15" s="67">
        <v>1899.12</v>
      </c>
      <c r="AS15" s="67">
        <v>5787.34</v>
      </c>
      <c r="AT15">
        <v>457.72</v>
      </c>
      <c r="AU15">
        <v>286.24</v>
      </c>
      <c r="AV15" s="67">
        <v>9675.17</v>
      </c>
      <c r="AW15" s="67">
        <v>5069.8599999999997</v>
      </c>
      <c r="AX15">
        <v>0.51100000000000001</v>
      </c>
      <c r="AY15" s="67">
        <v>3239.66</v>
      </c>
      <c r="AZ15">
        <v>0.32650000000000001</v>
      </c>
      <c r="BA15" s="67">
        <v>1058.8499999999999</v>
      </c>
      <c r="BB15">
        <v>0.1067</v>
      </c>
      <c r="BC15">
        <v>553.97</v>
      </c>
      <c r="BD15">
        <v>5.5800000000000002E-2</v>
      </c>
      <c r="BE15" s="67">
        <v>9922.33</v>
      </c>
      <c r="BF15" s="67">
        <v>4751.45</v>
      </c>
      <c r="BG15">
        <v>1.325</v>
      </c>
      <c r="BH15">
        <v>0.54139999999999999</v>
      </c>
      <c r="BI15">
        <v>0.20730000000000001</v>
      </c>
      <c r="BJ15">
        <v>0.19120000000000001</v>
      </c>
      <c r="BK15">
        <v>3.6799999999999999E-2</v>
      </c>
      <c r="BL15">
        <v>2.3199999999999998E-2</v>
      </c>
    </row>
    <row r="16" spans="1:64" x14ac:dyDescent="0.25">
      <c r="A16" t="s">
        <v>34</v>
      </c>
      <c r="B16">
        <v>47043</v>
      </c>
      <c r="C16">
        <v>67</v>
      </c>
      <c r="D16">
        <v>24.09</v>
      </c>
      <c r="E16" s="67">
        <v>1613.98</v>
      </c>
      <c r="F16" s="67">
        <v>1628.82</v>
      </c>
      <c r="G16">
        <v>1.11E-2</v>
      </c>
      <c r="H16">
        <v>6.9999999999999999E-4</v>
      </c>
      <c r="I16">
        <v>3.44E-2</v>
      </c>
      <c r="J16">
        <v>2E-3</v>
      </c>
      <c r="K16">
        <v>5.2900000000000003E-2</v>
      </c>
      <c r="L16">
        <v>0.85129999999999995</v>
      </c>
      <c r="M16">
        <v>4.7600000000000003E-2</v>
      </c>
      <c r="N16">
        <v>0.3659</v>
      </c>
      <c r="O16">
        <v>9.4999999999999998E-3</v>
      </c>
      <c r="P16">
        <v>0.12939999999999999</v>
      </c>
      <c r="Q16" s="67">
        <v>55261.61</v>
      </c>
      <c r="R16">
        <v>0.27289999999999998</v>
      </c>
      <c r="S16">
        <v>0.1777</v>
      </c>
      <c r="T16">
        <v>0.5494</v>
      </c>
      <c r="U16">
        <v>18.190000000000001</v>
      </c>
      <c r="V16">
        <v>11.2</v>
      </c>
      <c r="W16" s="67">
        <v>71972.03</v>
      </c>
      <c r="X16">
        <v>138.97999999999999</v>
      </c>
      <c r="Y16" s="67">
        <v>176430.97</v>
      </c>
      <c r="Z16">
        <v>0.66710000000000003</v>
      </c>
      <c r="AA16">
        <v>0.26910000000000001</v>
      </c>
      <c r="AB16">
        <v>6.3799999999999996E-2</v>
      </c>
      <c r="AC16">
        <v>0.33289999999999997</v>
      </c>
      <c r="AD16">
        <v>176.43</v>
      </c>
      <c r="AE16" s="67">
        <v>5765.2</v>
      </c>
      <c r="AF16">
        <v>570.04999999999995</v>
      </c>
      <c r="AG16" s="67">
        <v>174699.65</v>
      </c>
      <c r="AH16" t="s">
        <v>628</v>
      </c>
      <c r="AI16" s="67">
        <v>34636</v>
      </c>
      <c r="AJ16" s="67">
        <v>53044.98</v>
      </c>
      <c r="AK16">
        <v>49.74</v>
      </c>
      <c r="AL16">
        <v>31.58</v>
      </c>
      <c r="AM16">
        <v>35.78</v>
      </c>
      <c r="AN16">
        <v>4.5999999999999996</v>
      </c>
      <c r="AO16" s="67">
        <v>2064.21</v>
      </c>
      <c r="AP16">
        <v>0.99709999999999999</v>
      </c>
      <c r="AQ16" s="67">
        <v>1349.6</v>
      </c>
      <c r="AR16" s="67">
        <v>1906.45</v>
      </c>
      <c r="AS16" s="67">
        <v>5806.08</v>
      </c>
      <c r="AT16">
        <v>563.98</v>
      </c>
      <c r="AU16">
        <v>310.25</v>
      </c>
      <c r="AV16" s="67">
        <v>9936.36</v>
      </c>
      <c r="AW16" s="67">
        <v>3514.42</v>
      </c>
      <c r="AX16">
        <v>0.35449999999999998</v>
      </c>
      <c r="AY16" s="67">
        <v>4482.78</v>
      </c>
      <c r="AZ16">
        <v>0.4521</v>
      </c>
      <c r="BA16" s="67">
        <v>1362.93</v>
      </c>
      <c r="BB16">
        <v>0.13750000000000001</v>
      </c>
      <c r="BC16">
        <v>554.89</v>
      </c>
      <c r="BD16">
        <v>5.6000000000000001E-2</v>
      </c>
      <c r="BE16" s="67">
        <v>9915.02</v>
      </c>
      <c r="BF16" s="67">
        <v>2475.64</v>
      </c>
      <c r="BG16">
        <v>0.5161</v>
      </c>
      <c r="BH16">
        <v>0.55420000000000003</v>
      </c>
      <c r="BI16">
        <v>0.21299999999999999</v>
      </c>
      <c r="BJ16">
        <v>0.17660000000000001</v>
      </c>
      <c r="BK16">
        <v>3.4000000000000002E-2</v>
      </c>
      <c r="BL16">
        <v>2.2200000000000001E-2</v>
      </c>
    </row>
    <row r="17" spans="1:64" x14ac:dyDescent="0.25">
      <c r="A17" t="s">
        <v>35</v>
      </c>
      <c r="B17">
        <v>47423</v>
      </c>
      <c r="C17">
        <v>68.86</v>
      </c>
      <c r="D17">
        <v>10.56</v>
      </c>
      <c r="E17">
        <v>727.12</v>
      </c>
      <c r="F17">
        <v>736.18</v>
      </c>
      <c r="G17">
        <v>2.5000000000000001E-3</v>
      </c>
      <c r="H17">
        <v>1.5E-3</v>
      </c>
      <c r="I17">
        <v>5.1000000000000004E-3</v>
      </c>
      <c r="J17">
        <v>2.9999999999999997E-4</v>
      </c>
      <c r="K17">
        <v>1.5900000000000001E-2</v>
      </c>
      <c r="L17">
        <v>0.96179999999999999</v>
      </c>
      <c r="M17">
        <v>1.2999999999999999E-2</v>
      </c>
      <c r="N17">
        <v>0.27829999999999999</v>
      </c>
      <c r="O17">
        <v>1.6000000000000001E-3</v>
      </c>
      <c r="P17">
        <v>0.1278</v>
      </c>
      <c r="Q17" s="67">
        <v>49914.6</v>
      </c>
      <c r="R17">
        <v>0.2137</v>
      </c>
      <c r="S17">
        <v>0.18529999999999999</v>
      </c>
      <c r="T17">
        <v>0.60099999999999998</v>
      </c>
      <c r="U17">
        <v>17.18</v>
      </c>
      <c r="V17">
        <v>6</v>
      </c>
      <c r="W17" s="67">
        <v>68848.91</v>
      </c>
      <c r="X17">
        <v>118.09</v>
      </c>
      <c r="Y17" s="67">
        <v>128553.63</v>
      </c>
      <c r="Z17">
        <v>0.90629999999999999</v>
      </c>
      <c r="AA17">
        <v>5.2499999999999998E-2</v>
      </c>
      <c r="AB17">
        <v>4.1200000000000001E-2</v>
      </c>
      <c r="AC17">
        <v>9.3700000000000006E-2</v>
      </c>
      <c r="AD17">
        <v>128.55000000000001</v>
      </c>
      <c r="AE17" s="67">
        <v>3122.67</v>
      </c>
      <c r="AF17">
        <v>457.01</v>
      </c>
      <c r="AG17" s="67">
        <v>115956.71</v>
      </c>
      <c r="AH17" t="s">
        <v>628</v>
      </c>
      <c r="AI17" s="67">
        <v>36613</v>
      </c>
      <c r="AJ17" s="67">
        <v>55104.55</v>
      </c>
      <c r="AK17">
        <v>36.71</v>
      </c>
      <c r="AL17">
        <v>23.34</v>
      </c>
      <c r="AM17">
        <v>27.37</v>
      </c>
      <c r="AN17">
        <v>4.8499999999999996</v>
      </c>
      <c r="AO17" s="67">
        <v>1618.84</v>
      </c>
      <c r="AP17">
        <v>1.1336999999999999</v>
      </c>
      <c r="AQ17" s="67">
        <v>1409.17</v>
      </c>
      <c r="AR17" s="67">
        <v>1993.15</v>
      </c>
      <c r="AS17" s="67">
        <v>5729.86</v>
      </c>
      <c r="AT17">
        <v>368.47</v>
      </c>
      <c r="AU17">
        <v>308.89999999999998</v>
      </c>
      <c r="AV17" s="67">
        <v>9809.5400000000009</v>
      </c>
      <c r="AW17" s="67">
        <v>5004.96</v>
      </c>
      <c r="AX17">
        <v>0.49330000000000002</v>
      </c>
      <c r="AY17" s="67">
        <v>3476.17</v>
      </c>
      <c r="AZ17">
        <v>0.34260000000000002</v>
      </c>
      <c r="BA17" s="67">
        <v>1123.0899999999999</v>
      </c>
      <c r="BB17">
        <v>0.11070000000000001</v>
      </c>
      <c r="BC17">
        <v>542.25</v>
      </c>
      <c r="BD17">
        <v>5.3400000000000003E-2</v>
      </c>
      <c r="BE17" s="67">
        <v>10146.48</v>
      </c>
      <c r="BF17" s="67">
        <v>4596.87</v>
      </c>
      <c r="BG17">
        <v>1.0239</v>
      </c>
      <c r="BH17">
        <v>0.53100000000000003</v>
      </c>
      <c r="BI17">
        <v>0.2117</v>
      </c>
      <c r="BJ17">
        <v>0.1933</v>
      </c>
      <c r="BK17">
        <v>3.7499999999999999E-2</v>
      </c>
      <c r="BL17">
        <v>2.6499999999999999E-2</v>
      </c>
    </row>
    <row r="18" spans="1:64" x14ac:dyDescent="0.25">
      <c r="A18" t="s">
        <v>36</v>
      </c>
      <c r="B18">
        <v>43505</v>
      </c>
      <c r="C18">
        <v>67.569999999999993</v>
      </c>
      <c r="D18">
        <v>43.48</v>
      </c>
      <c r="E18" s="67">
        <v>2937.69</v>
      </c>
      <c r="F18" s="67">
        <v>2831</v>
      </c>
      <c r="G18">
        <v>7.7000000000000002E-3</v>
      </c>
      <c r="H18">
        <v>5.0000000000000001E-4</v>
      </c>
      <c r="I18">
        <v>1.6199999999999999E-2</v>
      </c>
      <c r="J18">
        <v>1.1999999999999999E-3</v>
      </c>
      <c r="K18">
        <v>3.1699999999999999E-2</v>
      </c>
      <c r="L18">
        <v>0.91059999999999997</v>
      </c>
      <c r="M18">
        <v>3.2000000000000001E-2</v>
      </c>
      <c r="N18">
        <v>0.44400000000000001</v>
      </c>
      <c r="O18">
        <v>9.5999999999999992E-3</v>
      </c>
      <c r="P18">
        <v>0.1482</v>
      </c>
      <c r="Q18" s="67">
        <v>54402.34</v>
      </c>
      <c r="R18">
        <v>0.22869999999999999</v>
      </c>
      <c r="S18">
        <v>0.18360000000000001</v>
      </c>
      <c r="T18">
        <v>0.5877</v>
      </c>
      <c r="U18">
        <v>18.38</v>
      </c>
      <c r="V18">
        <v>18.989999999999998</v>
      </c>
      <c r="W18" s="67">
        <v>74936.210000000006</v>
      </c>
      <c r="X18">
        <v>150.44999999999999</v>
      </c>
      <c r="Y18" s="67">
        <v>138123.89000000001</v>
      </c>
      <c r="Z18">
        <v>0.72599999999999998</v>
      </c>
      <c r="AA18">
        <v>0.2112</v>
      </c>
      <c r="AB18">
        <v>6.2799999999999995E-2</v>
      </c>
      <c r="AC18">
        <v>0.27400000000000002</v>
      </c>
      <c r="AD18">
        <v>138.12</v>
      </c>
      <c r="AE18" s="67">
        <v>4525.1899999999996</v>
      </c>
      <c r="AF18">
        <v>545.73</v>
      </c>
      <c r="AG18" s="67">
        <v>144441.82999999999</v>
      </c>
      <c r="AH18" t="s">
        <v>628</v>
      </c>
      <c r="AI18" s="67">
        <v>30843</v>
      </c>
      <c r="AJ18" s="67">
        <v>49137.21</v>
      </c>
      <c r="AK18">
        <v>50.43</v>
      </c>
      <c r="AL18">
        <v>30.31</v>
      </c>
      <c r="AM18">
        <v>36.39</v>
      </c>
      <c r="AN18">
        <v>3.9</v>
      </c>
      <c r="AO18" s="67">
        <v>1176.3900000000001</v>
      </c>
      <c r="AP18">
        <v>1.0233000000000001</v>
      </c>
      <c r="AQ18" s="67">
        <v>1249.29</v>
      </c>
      <c r="AR18" s="67">
        <v>1716.16</v>
      </c>
      <c r="AS18" s="67">
        <v>5779.72</v>
      </c>
      <c r="AT18">
        <v>518.73</v>
      </c>
      <c r="AU18">
        <v>351.76</v>
      </c>
      <c r="AV18" s="67">
        <v>9615.66</v>
      </c>
      <c r="AW18" s="67">
        <v>4046.62</v>
      </c>
      <c r="AX18">
        <v>0.43359999999999999</v>
      </c>
      <c r="AY18" s="67">
        <v>3859.63</v>
      </c>
      <c r="AZ18">
        <v>0.41360000000000002</v>
      </c>
      <c r="BA18">
        <v>733.04</v>
      </c>
      <c r="BB18">
        <v>7.8600000000000003E-2</v>
      </c>
      <c r="BC18">
        <v>692.32</v>
      </c>
      <c r="BD18">
        <v>7.4200000000000002E-2</v>
      </c>
      <c r="BE18" s="67">
        <v>9331.61</v>
      </c>
      <c r="BF18" s="67">
        <v>3137.18</v>
      </c>
      <c r="BG18">
        <v>0.74219999999999997</v>
      </c>
      <c r="BH18">
        <v>0.56089999999999995</v>
      </c>
      <c r="BI18">
        <v>0.22</v>
      </c>
      <c r="BJ18">
        <v>0.1638</v>
      </c>
      <c r="BK18">
        <v>3.3799999999999997E-2</v>
      </c>
      <c r="BL18">
        <v>2.1499999999999998E-2</v>
      </c>
    </row>
    <row r="19" spans="1:64" x14ac:dyDescent="0.25">
      <c r="A19" t="s">
        <v>37</v>
      </c>
      <c r="B19">
        <v>43513</v>
      </c>
      <c r="C19">
        <v>47.81</v>
      </c>
      <c r="D19">
        <v>77.34</v>
      </c>
      <c r="E19" s="67">
        <v>3697.69</v>
      </c>
      <c r="F19" s="67">
        <v>3170.82</v>
      </c>
      <c r="G19">
        <v>7.4999999999999997E-3</v>
      </c>
      <c r="H19">
        <v>6.9999999999999999E-4</v>
      </c>
      <c r="I19">
        <v>0.12520000000000001</v>
      </c>
      <c r="J19">
        <v>1.2999999999999999E-3</v>
      </c>
      <c r="K19">
        <v>5.04E-2</v>
      </c>
      <c r="L19">
        <v>0.71809999999999996</v>
      </c>
      <c r="M19">
        <v>9.6699999999999994E-2</v>
      </c>
      <c r="N19">
        <v>0.65959999999999996</v>
      </c>
      <c r="O19">
        <v>1.4200000000000001E-2</v>
      </c>
      <c r="P19">
        <v>0.15959999999999999</v>
      </c>
      <c r="Q19" s="67">
        <v>53504</v>
      </c>
      <c r="R19">
        <v>0.25440000000000002</v>
      </c>
      <c r="S19">
        <v>0.17749999999999999</v>
      </c>
      <c r="T19">
        <v>0.56810000000000005</v>
      </c>
      <c r="U19">
        <v>18.72</v>
      </c>
      <c r="V19">
        <v>24.61</v>
      </c>
      <c r="W19" s="67">
        <v>72618.97</v>
      </c>
      <c r="X19">
        <v>146.58000000000001</v>
      </c>
      <c r="Y19" s="67">
        <v>105049.24</v>
      </c>
      <c r="Z19">
        <v>0.68879999999999997</v>
      </c>
      <c r="AA19">
        <v>0.25990000000000002</v>
      </c>
      <c r="AB19">
        <v>5.1299999999999998E-2</v>
      </c>
      <c r="AC19">
        <v>0.31119999999999998</v>
      </c>
      <c r="AD19">
        <v>105.05</v>
      </c>
      <c r="AE19" s="67">
        <v>3506.48</v>
      </c>
      <c r="AF19">
        <v>430.75</v>
      </c>
      <c r="AG19" s="67">
        <v>104478.49</v>
      </c>
      <c r="AH19" t="s">
        <v>628</v>
      </c>
      <c r="AI19" s="67">
        <v>27230</v>
      </c>
      <c r="AJ19" s="67">
        <v>42009.58</v>
      </c>
      <c r="AK19">
        <v>48.86</v>
      </c>
      <c r="AL19">
        <v>31.07</v>
      </c>
      <c r="AM19">
        <v>35.29</v>
      </c>
      <c r="AN19">
        <v>4.12</v>
      </c>
      <c r="AO19">
        <v>946.01</v>
      </c>
      <c r="AP19">
        <v>1.083</v>
      </c>
      <c r="AQ19" s="67">
        <v>1330.38</v>
      </c>
      <c r="AR19" s="67">
        <v>1931.52</v>
      </c>
      <c r="AS19" s="67">
        <v>6006.73</v>
      </c>
      <c r="AT19">
        <v>558.71</v>
      </c>
      <c r="AU19">
        <v>336.32</v>
      </c>
      <c r="AV19" s="67">
        <v>10163.66</v>
      </c>
      <c r="AW19" s="67">
        <v>5327.35</v>
      </c>
      <c r="AX19">
        <v>0.51529999999999998</v>
      </c>
      <c r="AY19" s="67">
        <v>3307.15</v>
      </c>
      <c r="AZ19">
        <v>0.31990000000000002</v>
      </c>
      <c r="BA19">
        <v>662.68</v>
      </c>
      <c r="BB19">
        <v>6.4100000000000004E-2</v>
      </c>
      <c r="BC19" s="67">
        <v>1040.47</v>
      </c>
      <c r="BD19">
        <v>0.10059999999999999</v>
      </c>
      <c r="BE19" s="67">
        <v>10337.65</v>
      </c>
      <c r="BF19" s="67">
        <v>3518.61</v>
      </c>
      <c r="BG19">
        <v>1.1820999999999999</v>
      </c>
      <c r="BH19">
        <v>0.51229999999999998</v>
      </c>
      <c r="BI19">
        <v>0.21190000000000001</v>
      </c>
      <c r="BJ19">
        <v>0.23380000000000001</v>
      </c>
      <c r="BK19">
        <v>2.4899999999999999E-2</v>
      </c>
      <c r="BL19">
        <v>1.7100000000000001E-2</v>
      </c>
    </row>
    <row r="20" spans="1:64" x14ac:dyDescent="0.25">
      <c r="A20" t="s">
        <v>38</v>
      </c>
      <c r="B20">
        <v>43521</v>
      </c>
      <c r="C20">
        <v>43.29</v>
      </c>
      <c r="D20">
        <v>56.22</v>
      </c>
      <c r="E20" s="67">
        <v>2433.71</v>
      </c>
      <c r="F20" s="67">
        <v>2397.7399999999998</v>
      </c>
      <c r="G20">
        <v>1.55E-2</v>
      </c>
      <c r="H20">
        <v>6.9999999999999999E-4</v>
      </c>
      <c r="I20">
        <v>3.5700000000000003E-2</v>
      </c>
      <c r="J20">
        <v>1.5E-3</v>
      </c>
      <c r="K20">
        <v>3.39E-2</v>
      </c>
      <c r="L20">
        <v>0.86639999999999995</v>
      </c>
      <c r="M20">
        <v>4.6300000000000001E-2</v>
      </c>
      <c r="N20">
        <v>0.374</v>
      </c>
      <c r="O20">
        <v>1.03E-2</v>
      </c>
      <c r="P20">
        <v>0.13400000000000001</v>
      </c>
      <c r="Q20" s="67">
        <v>58596.51</v>
      </c>
      <c r="R20">
        <v>0.23699999999999999</v>
      </c>
      <c r="S20">
        <v>0.17560000000000001</v>
      </c>
      <c r="T20">
        <v>0.58740000000000003</v>
      </c>
      <c r="U20">
        <v>17.760000000000002</v>
      </c>
      <c r="V20">
        <v>15.59</v>
      </c>
      <c r="W20" s="67">
        <v>78755.63</v>
      </c>
      <c r="X20">
        <v>151.44</v>
      </c>
      <c r="Y20" s="67">
        <v>176366.97</v>
      </c>
      <c r="Z20">
        <v>0.66220000000000001</v>
      </c>
      <c r="AA20">
        <v>0.28889999999999999</v>
      </c>
      <c r="AB20">
        <v>4.8899999999999999E-2</v>
      </c>
      <c r="AC20">
        <v>0.33779999999999999</v>
      </c>
      <c r="AD20">
        <v>176.37</v>
      </c>
      <c r="AE20" s="67">
        <v>6486.75</v>
      </c>
      <c r="AF20">
        <v>669.32</v>
      </c>
      <c r="AG20" s="67">
        <v>187283.5</v>
      </c>
      <c r="AH20" t="s">
        <v>628</v>
      </c>
      <c r="AI20" s="67">
        <v>34154</v>
      </c>
      <c r="AJ20" s="67">
        <v>54350.07</v>
      </c>
      <c r="AK20">
        <v>57.15</v>
      </c>
      <c r="AL20">
        <v>35.020000000000003</v>
      </c>
      <c r="AM20">
        <v>40.19</v>
      </c>
      <c r="AN20">
        <v>4.63</v>
      </c>
      <c r="AO20" s="67">
        <v>1296.04</v>
      </c>
      <c r="AP20">
        <v>0.9768</v>
      </c>
      <c r="AQ20" s="67">
        <v>1342.39</v>
      </c>
      <c r="AR20" s="67">
        <v>1873.86</v>
      </c>
      <c r="AS20" s="67">
        <v>6242.26</v>
      </c>
      <c r="AT20">
        <v>614.73</v>
      </c>
      <c r="AU20">
        <v>308.20999999999998</v>
      </c>
      <c r="AV20" s="67">
        <v>10381.450000000001</v>
      </c>
      <c r="AW20" s="67">
        <v>3342.17</v>
      </c>
      <c r="AX20">
        <v>0.32750000000000001</v>
      </c>
      <c r="AY20" s="67">
        <v>5213.6099999999997</v>
      </c>
      <c r="AZ20">
        <v>0.51090000000000002</v>
      </c>
      <c r="BA20" s="67">
        <v>1055.28</v>
      </c>
      <c r="BB20">
        <v>0.10340000000000001</v>
      </c>
      <c r="BC20">
        <v>593.82000000000005</v>
      </c>
      <c r="BD20">
        <v>5.8200000000000002E-2</v>
      </c>
      <c r="BE20" s="67">
        <v>10204.879999999999</v>
      </c>
      <c r="BF20" s="67">
        <v>2102.4699999999998</v>
      </c>
      <c r="BG20">
        <v>0.37869999999999998</v>
      </c>
      <c r="BH20">
        <v>0.55830000000000002</v>
      </c>
      <c r="BI20">
        <v>0.2203</v>
      </c>
      <c r="BJ20">
        <v>0.16500000000000001</v>
      </c>
      <c r="BK20">
        <v>3.32E-2</v>
      </c>
      <c r="BL20">
        <v>2.3300000000000001E-2</v>
      </c>
    </row>
    <row r="21" spans="1:64" x14ac:dyDescent="0.25">
      <c r="A21" t="s">
        <v>39</v>
      </c>
      <c r="B21">
        <v>49171</v>
      </c>
      <c r="C21">
        <v>33.479999999999997</v>
      </c>
      <c r="D21">
        <v>101.09</v>
      </c>
      <c r="E21" s="67">
        <v>3384.06</v>
      </c>
      <c r="F21" s="67">
        <v>3296.15</v>
      </c>
      <c r="G21">
        <v>2.3800000000000002E-2</v>
      </c>
      <c r="H21">
        <v>5.0000000000000001E-4</v>
      </c>
      <c r="I21">
        <v>1.9400000000000001E-2</v>
      </c>
      <c r="J21">
        <v>1.1000000000000001E-3</v>
      </c>
      <c r="K21">
        <v>2.8400000000000002E-2</v>
      </c>
      <c r="L21">
        <v>0.90169999999999995</v>
      </c>
      <c r="M21">
        <v>2.5000000000000001E-2</v>
      </c>
      <c r="N21">
        <v>0.1482</v>
      </c>
      <c r="O21">
        <v>1.2699999999999999E-2</v>
      </c>
      <c r="P21">
        <v>0.1057</v>
      </c>
      <c r="Q21" s="67">
        <v>62708.13</v>
      </c>
      <c r="R21">
        <v>0.21199999999999999</v>
      </c>
      <c r="S21">
        <v>0.19819999999999999</v>
      </c>
      <c r="T21">
        <v>0.58979999999999999</v>
      </c>
      <c r="U21">
        <v>19.7</v>
      </c>
      <c r="V21">
        <v>17.54</v>
      </c>
      <c r="W21" s="67">
        <v>84723.520000000004</v>
      </c>
      <c r="X21">
        <v>190.29</v>
      </c>
      <c r="Y21" s="67">
        <v>197727.91</v>
      </c>
      <c r="Z21">
        <v>0.81779999999999997</v>
      </c>
      <c r="AA21">
        <v>0.15790000000000001</v>
      </c>
      <c r="AB21">
        <v>2.4400000000000002E-2</v>
      </c>
      <c r="AC21">
        <v>0.1822</v>
      </c>
      <c r="AD21">
        <v>197.73</v>
      </c>
      <c r="AE21" s="67">
        <v>7948.72</v>
      </c>
      <c r="AF21">
        <v>964.09</v>
      </c>
      <c r="AG21" s="67">
        <v>219571.22</v>
      </c>
      <c r="AH21" t="s">
        <v>628</v>
      </c>
      <c r="AI21" s="67">
        <v>46272</v>
      </c>
      <c r="AJ21" s="67">
        <v>83715.600000000006</v>
      </c>
      <c r="AK21">
        <v>66.599999999999994</v>
      </c>
      <c r="AL21">
        <v>39.54</v>
      </c>
      <c r="AM21">
        <v>42.53</v>
      </c>
      <c r="AN21">
        <v>4.47</v>
      </c>
      <c r="AO21" s="67">
        <v>1409.9</v>
      </c>
      <c r="AP21">
        <v>0.73540000000000005</v>
      </c>
      <c r="AQ21" s="67">
        <v>1300.1600000000001</v>
      </c>
      <c r="AR21" s="67">
        <v>1892.57</v>
      </c>
      <c r="AS21" s="67">
        <v>6322.77</v>
      </c>
      <c r="AT21">
        <v>601.34</v>
      </c>
      <c r="AU21">
        <v>309.58</v>
      </c>
      <c r="AV21" s="67">
        <v>10426.41</v>
      </c>
      <c r="AW21" s="67">
        <v>2761.67</v>
      </c>
      <c r="AX21">
        <v>0.2737</v>
      </c>
      <c r="AY21" s="67">
        <v>6273.45</v>
      </c>
      <c r="AZ21">
        <v>0.62170000000000003</v>
      </c>
      <c r="BA21">
        <v>697.68</v>
      </c>
      <c r="BB21">
        <v>6.9099999999999995E-2</v>
      </c>
      <c r="BC21">
        <v>358.11</v>
      </c>
      <c r="BD21">
        <v>3.5499999999999997E-2</v>
      </c>
      <c r="BE21" s="67">
        <v>10090.91</v>
      </c>
      <c r="BF21" s="67">
        <v>1540.18</v>
      </c>
      <c r="BG21">
        <v>0.1598</v>
      </c>
      <c r="BH21">
        <v>0.59160000000000001</v>
      </c>
      <c r="BI21">
        <v>0.22040000000000001</v>
      </c>
      <c r="BJ21">
        <v>0.1318</v>
      </c>
      <c r="BK21">
        <v>3.5299999999999998E-2</v>
      </c>
      <c r="BL21">
        <v>2.0899999999999998E-2</v>
      </c>
    </row>
    <row r="22" spans="1:64" x14ac:dyDescent="0.25">
      <c r="A22" t="s">
        <v>40</v>
      </c>
      <c r="B22">
        <v>48298</v>
      </c>
      <c r="C22">
        <v>44.19</v>
      </c>
      <c r="D22">
        <v>109.3</v>
      </c>
      <c r="E22" s="67">
        <v>4830.22</v>
      </c>
      <c r="F22" s="67">
        <v>4557.07</v>
      </c>
      <c r="G22">
        <v>1.3299999999999999E-2</v>
      </c>
      <c r="H22">
        <v>8.0000000000000004E-4</v>
      </c>
      <c r="I22">
        <v>9.6699999999999994E-2</v>
      </c>
      <c r="J22">
        <v>1.5E-3</v>
      </c>
      <c r="K22">
        <v>4.7300000000000002E-2</v>
      </c>
      <c r="L22">
        <v>0.77280000000000004</v>
      </c>
      <c r="M22">
        <v>6.7699999999999996E-2</v>
      </c>
      <c r="N22">
        <v>0.47760000000000002</v>
      </c>
      <c r="O22">
        <v>1.6500000000000001E-2</v>
      </c>
      <c r="P22">
        <v>0.1444</v>
      </c>
      <c r="Q22" s="67">
        <v>57151.32</v>
      </c>
      <c r="R22">
        <v>0.21740000000000001</v>
      </c>
      <c r="S22">
        <v>0.20569999999999999</v>
      </c>
      <c r="T22">
        <v>0.57689999999999997</v>
      </c>
      <c r="U22">
        <v>18.34</v>
      </c>
      <c r="V22">
        <v>28.63</v>
      </c>
      <c r="W22" s="67">
        <v>81982.460000000006</v>
      </c>
      <c r="X22">
        <v>164.71</v>
      </c>
      <c r="Y22" s="67">
        <v>129254.39999999999</v>
      </c>
      <c r="Z22">
        <v>0.7359</v>
      </c>
      <c r="AA22">
        <v>0.23150000000000001</v>
      </c>
      <c r="AB22">
        <v>3.2599999999999997E-2</v>
      </c>
      <c r="AC22">
        <v>0.2641</v>
      </c>
      <c r="AD22">
        <v>129.25</v>
      </c>
      <c r="AE22" s="67">
        <v>5020.59</v>
      </c>
      <c r="AF22">
        <v>622.48</v>
      </c>
      <c r="AG22" s="67">
        <v>136664.1</v>
      </c>
      <c r="AH22" t="s">
        <v>628</v>
      </c>
      <c r="AI22" s="67">
        <v>30491</v>
      </c>
      <c r="AJ22" s="67">
        <v>50099.66</v>
      </c>
      <c r="AK22">
        <v>59.78</v>
      </c>
      <c r="AL22">
        <v>36.68</v>
      </c>
      <c r="AM22">
        <v>41.59</v>
      </c>
      <c r="AN22">
        <v>4.78</v>
      </c>
      <c r="AO22" s="67">
        <v>1165.46</v>
      </c>
      <c r="AP22">
        <v>1.0811999999999999</v>
      </c>
      <c r="AQ22" s="67">
        <v>1221.47</v>
      </c>
      <c r="AR22" s="67">
        <v>1788.59</v>
      </c>
      <c r="AS22" s="67">
        <v>6112.57</v>
      </c>
      <c r="AT22">
        <v>530.19000000000005</v>
      </c>
      <c r="AU22">
        <v>253.97</v>
      </c>
      <c r="AV22" s="67">
        <v>9906.7900000000009</v>
      </c>
      <c r="AW22" s="67">
        <v>3984.31</v>
      </c>
      <c r="AX22">
        <v>0.41649999999999998</v>
      </c>
      <c r="AY22" s="67">
        <v>4172.1000000000004</v>
      </c>
      <c r="AZ22">
        <v>0.43609999999999999</v>
      </c>
      <c r="BA22">
        <v>663.78</v>
      </c>
      <c r="BB22">
        <v>6.9400000000000003E-2</v>
      </c>
      <c r="BC22">
        <v>746.33</v>
      </c>
      <c r="BD22">
        <v>7.8E-2</v>
      </c>
      <c r="BE22" s="67">
        <v>9566.52</v>
      </c>
      <c r="BF22" s="67">
        <v>2704.22</v>
      </c>
      <c r="BG22">
        <v>0.60429999999999995</v>
      </c>
      <c r="BH22">
        <v>0.56159999999999999</v>
      </c>
      <c r="BI22">
        <v>0.22239999999999999</v>
      </c>
      <c r="BJ22">
        <v>0.1598</v>
      </c>
      <c r="BK22">
        <v>3.1399999999999997E-2</v>
      </c>
      <c r="BL22">
        <v>2.4799999999999999E-2</v>
      </c>
    </row>
    <row r="23" spans="1:64" x14ac:dyDescent="0.25">
      <c r="A23" t="s">
        <v>41</v>
      </c>
      <c r="B23">
        <v>48124</v>
      </c>
      <c r="C23">
        <v>28.9</v>
      </c>
      <c r="D23">
        <v>148.41999999999999</v>
      </c>
      <c r="E23" s="67">
        <v>4290.13</v>
      </c>
      <c r="F23" s="67">
        <v>4171.13</v>
      </c>
      <c r="G23">
        <v>3.5700000000000003E-2</v>
      </c>
      <c r="H23">
        <v>5.9999999999999995E-4</v>
      </c>
      <c r="I23">
        <v>2.4899999999999999E-2</v>
      </c>
      <c r="J23">
        <v>1E-3</v>
      </c>
      <c r="K23">
        <v>2.6599999999999999E-2</v>
      </c>
      <c r="L23">
        <v>0.88260000000000005</v>
      </c>
      <c r="M23">
        <v>2.87E-2</v>
      </c>
      <c r="N23">
        <v>0.13930000000000001</v>
      </c>
      <c r="O23">
        <v>1.49E-2</v>
      </c>
      <c r="P23">
        <v>0.1069</v>
      </c>
      <c r="Q23" s="67">
        <v>62963.23</v>
      </c>
      <c r="R23">
        <v>0.2099</v>
      </c>
      <c r="S23">
        <v>0.18729999999999999</v>
      </c>
      <c r="T23">
        <v>0.6028</v>
      </c>
      <c r="U23">
        <v>19.62</v>
      </c>
      <c r="V23">
        <v>22.35</v>
      </c>
      <c r="W23" s="67">
        <v>85316.98</v>
      </c>
      <c r="X23">
        <v>189.66</v>
      </c>
      <c r="Y23" s="67">
        <v>197448.42</v>
      </c>
      <c r="Z23">
        <v>0.80910000000000004</v>
      </c>
      <c r="AA23">
        <v>0.1661</v>
      </c>
      <c r="AB23">
        <v>2.4799999999999999E-2</v>
      </c>
      <c r="AC23">
        <v>0.19089999999999999</v>
      </c>
      <c r="AD23">
        <v>197.45</v>
      </c>
      <c r="AE23" s="67">
        <v>8082.99</v>
      </c>
      <c r="AF23">
        <v>961.36</v>
      </c>
      <c r="AG23" s="67">
        <v>223780.75</v>
      </c>
      <c r="AH23" t="s">
        <v>628</v>
      </c>
      <c r="AI23" s="67">
        <v>50202</v>
      </c>
      <c r="AJ23" s="67">
        <v>89672.69</v>
      </c>
      <c r="AK23">
        <v>69.84</v>
      </c>
      <c r="AL23">
        <v>40.119999999999997</v>
      </c>
      <c r="AM23">
        <v>43.69</v>
      </c>
      <c r="AN23">
        <v>4.87</v>
      </c>
      <c r="AO23" s="67">
        <v>1218.04</v>
      </c>
      <c r="AP23">
        <v>0.66100000000000003</v>
      </c>
      <c r="AQ23" s="67">
        <v>1217.9100000000001</v>
      </c>
      <c r="AR23" s="67">
        <v>1905.71</v>
      </c>
      <c r="AS23" s="67">
        <v>6395.33</v>
      </c>
      <c r="AT23">
        <v>612.53</v>
      </c>
      <c r="AU23">
        <v>388.34</v>
      </c>
      <c r="AV23" s="67">
        <v>10519.83</v>
      </c>
      <c r="AW23" s="67">
        <v>2673.2</v>
      </c>
      <c r="AX23">
        <v>0.26619999999999999</v>
      </c>
      <c r="AY23" s="67">
        <v>6252.75</v>
      </c>
      <c r="AZ23">
        <v>0.62280000000000002</v>
      </c>
      <c r="BA23">
        <v>761.02</v>
      </c>
      <c r="BB23">
        <v>7.5800000000000006E-2</v>
      </c>
      <c r="BC23">
        <v>353.27</v>
      </c>
      <c r="BD23">
        <v>3.5200000000000002E-2</v>
      </c>
      <c r="BE23" s="67">
        <v>10040.24</v>
      </c>
      <c r="BF23" s="67">
        <v>1487.94</v>
      </c>
      <c r="BG23">
        <v>0.14360000000000001</v>
      </c>
      <c r="BH23">
        <v>0.60029999999999994</v>
      </c>
      <c r="BI23">
        <v>0.22919999999999999</v>
      </c>
      <c r="BJ23">
        <v>0.1139</v>
      </c>
      <c r="BK23">
        <v>3.5400000000000001E-2</v>
      </c>
      <c r="BL23">
        <v>2.12E-2</v>
      </c>
    </row>
    <row r="24" spans="1:64" x14ac:dyDescent="0.25">
      <c r="A24" t="s">
        <v>42</v>
      </c>
      <c r="B24">
        <v>48116</v>
      </c>
      <c r="C24">
        <v>30.57</v>
      </c>
      <c r="D24">
        <v>140.47</v>
      </c>
      <c r="E24" s="67">
        <v>4294.34</v>
      </c>
      <c r="F24" s="67">
        <v>4159.5600000000004</v>
      </c>
      <c r="G24">
        <v>4.3499999999999997E-2</v>
      </c>
      <c r="H24">
        <v>5.0000000000000001E-4</v>
      </c>
      <c r="I24">
        <v>3.6999999999999998E-2</v>
      </c>
      <c r="J24">
        <v>1E-3</v>
      </c>
      <c r="K24">
        <v>2.6200000000000001E-2</v>
      </c>
      <c r="L24">
        <v>0.86150000000000004</v>
      </c>
      <c r="M24">
        <v>3.04E-2</v>
      </c>
      <c r="N24">
        <v>0.13639999999999999</v>
      </c>
      <c r="O24">
        <v>1.6299999999999999E-2</v>
      </c>
      <c r="P24">
        <v>0.10730000000000001</v>
      </c>
      <c r="Q24" s="67">
        <v>64473.46</v>
      </c>
      <c r="R24">
        <v>0.20619999999999999</v>
      </c>
      <c r="S24">
        <v>0.1961</v>
      </c>
      <c r="T24">
        <v>0.59770000000000001</v>
      </c>
      <c r="U24">
        <v>19.440000000000001</v>
      </c>
      <c r="V24">
        <v>21.35</v>
      </c>
      <c r="W24" s="67">
        <v>86106.77</v>
      </c>
      <c r="X24">
        <v>198.56</v>
      </c>
      <c r="Y24" s="67">
        <v>206890.42</v>
      </c>
      <c r="Z24">
        <v>0.79339999999999999</v>
      </c>
      <c r="AA24">
        <v>0.18149999999999999</v>
      </c>
      <c r="AB24">
        <v>2.5100000000000001E-2</v>
      </c>
      <c r="AC24">
        <v>0.20660000000000001</v>
      </c>
      <c r="AD24">
        <v>206.89</v>
      </c>
      <c r="AE24" s="67">
        <v>8583.15</v>
      </c>
      <c r="AF24">
        <v>989.05</v>
      </c>
      <c r="AG24" s="67">
        <v>234188.47</v>
      </c>
      <c r="AH24" t="s">
        <v>628</v>
      </c>
      <c r="AI24" s="67">
        <v>50202</v>
      </c>
      <c r="AJ24" s="67">
        <v>89114.97</v>
      </c>
      <c r="AK24">
        <v>69.8</v>
      </c>
      <c r="AL24">
        <v>40.119999999999997</v>
      </c>
      <c r="AM24">
        <v>43.5</v>
      </c>
      <c r="AN24">
        <v>4.8099999999999996</v>
      </c>
      <c r="AO24" s="67">
        <v>1218.04</v>
      </c>
      <c r="AP24">
        <v>0.66779999999999995</v>
      </c>
      <c r="AQ24" s="67">
        <v>1248.3</v>
      </c>
      <c r="AR24" s="67">
        <v>1960.95</v>
      </c>
      <c r="AS24" s="67">
        <v>6550.71</v>
      </c>
      <c r="AT24">
        <v>631.70000000000005</v>
      </c>
      <c r="AU24">
        <v>355.37</v>
      </c>
      <c r="AV24" s="67">
        <v>10747.02</v>
      </c>
      <c r="AW24" s="67">
        <v>2624.99</v>
      </c>
      <c r="AX24">
        <v>0.25380000000000003</v>
      </c>
      <c r="AY24" s="67">
        <v>6681.61</v>
      </c>
      <c r="AZ24">
        <v>0.64600000000000002</v>
      </c>
      <c r="BA24">
        <v>681.37</v>
      </c>
      <c r="BB24">
        <v>6.59E-2</v>
      </c>
      <c r="BC24">
        <v>354.43</v>
      </c>
      <c r="BD24">
        <v>3.4299999999999997E-2</v>
      </c>
      <c r="BE24" s="67">
        <v>10342.41</v>
      </c>
      <c r="BF24" s="67">
        <v>1269.82</v>
      </c>
      <c r="BG24">
        <v>0.1229</v>
      </c>
      <c r="BH24">
        <v>0.5978</v>
      </c>
      <c r="BI24">
        <v>0.22539999999999999</v>
      </c>
      <c r="BJ24">
        <v>0.1208</v>
      </c>
      <c r="BK24">
        <v>3.4200000000000001E-2</v>
      </c>
      <c r="BL24">
        <v>2.1700000000000001E-2</v>
      </c>
    </row>
    <row r="25" spans="1:64" x14ac:dyDescent="0.25">
      <c r="A25" t="s">
        <v>43</v>
      </c>
      <c r="B25">
        <v>46706</v>
      </c>
      <c r="C25">
        <v>87.14</v>
      </c>
      <c r="D25">
        <v>11.98</v>
      </c>
      <c r="E25" s="67">
        <v>1043.6199999999999</v>
      </c>
      <c r="F25" s="67">
        <v>1022.79</v>
      </c>
      <c r="G25">
        <v>4.4000000000000003E-3</v>
      </c>
      <c r="H25">
        <v>5.0000000000000001E-4</v>
      </c>
      <c r="I25">
        <v>6.3E-3</v>
      </c>
      <c r="J25">
        <v>2E-3</v>
      </c>
      <c r="K25">
        <v>4.4699999999999997E-2</v>
      </c>
      <c r="L25">
        <v>0.91700000000000004</v>
      </c>
      <c r="M25">
        <v>2.5000000000000001E-2</v>
      </c>
      <c r="N25">
        <v>0.37</v>
      </c>
      <c r="O25">
        <v>3.2000000000000002E-3</v>
      </c>
      <c r="P25">
        <v>0.15110000000000001</v>
      </c>
      <c r="Q25" s="67">
        <v>50723.4</v>
      </c>
      <c r="R25">
        <v>0.24099999999999999</v>
      </c>
      <c r="S25">
        <v>0.1827</v>
      </c>
      <c r="T25">
        <v>0.57630000000000003</v>
      </c>
      <c r="U25">
        <v>17.48</v>
      </c>
      <c r="V25">
        <v>8.59</v>
      </c>
      <c r="W25" s="67">
        <v>66611.69</v>
      </c>
      <c r="X25">
        <v>117.31</v>
      </c>
      <c r="Y25" s="67">
        <v>144979.57</v>
      </c>
      <c r="Z25">
        <v>0.81740000000000002</v>
      </c>
      <c r="AA25">
        <v>0.1216</v>
      </c>
      <c r="AB25">
        <v>6.0999999999999999E-2</v>
      </c>
      <c r="AC25">
        <v>0.18260000000000001</v>
      </c>
      <c r="AD25">
        <v>144.97999999999999</v>
      </c>
      <c r="AE25" s="67">
        <v>4054.6</v>
      </c>
      <c r="AF25">
        <v>509.03</v>
      </c>
      <c r="AG25" s="67">
        <v>133935.35999999999</v>
      </c>
      <c r="AH25" t="s">
        <v>628</v>
      </c>
      <c r="AI25" s="67">
        <v>33590</v>
      </c>
      <c r="AJ25" s="67">
        <v>49249.919999999998</v>
      </c>
      <c r="AK25">
        <v>43.39</v>
      </c>
      <c r="AL25">
        <v>26.69</v>
      </c>
      <c r="AM25">
        <v>31.9</v>
      </c>
      <c r="AN25">
        <v>4.37</v>
      </c>
      <c r="AO25" s="67">
        <v>1610.06</v>
      </c>
      <c r="AP25">
        <v>1.2262</v>
      </c>
      <c r="AQ25" s="67">
        <v>1497.32</v>
      </c>
      <c r="AR25" s="67">
        <v>1989.28</v>
      </c>
      <c r="AS25" s="67">
        <v>5926.15</v>
      </c>
      <c r="AT25">
        <v>525.57000000000005</v>
      </c>
      <c r="AU25">
        <v>328.08</v>
      </c>
      <c r="AV25" s="67">
        <v>10266.41</v>
      </c>
      <c r="AW25" s="67">
        <v>4567.0200000000004</v>
      </c>
      <c r="AX25">
        <v>0.43630000000000002</v>
      </c>
      <c r="AY25" s="67">
        <v>4027.81</v>
      </c>
      <c r="AZ25">
        <v>0.38479999999999998</v>
      </c>
      <c r="BA25" s="67">
        <v>1236.54</v>
      </c>
      <c r="BB25">
        <v>0.1181</v>
      </c>
      <c r="BC25">
        <v>635.15</v>
      </c>
      <c r="BD25">
        <v>6.0699999999999997E-2</v>
      </c>
      <c r="BE25" s="67">
        <v>10466.52</v>
      </c>
      <c r="BF25" s="67">
        <v>3557.79</v>
      </c>
      <c r="BG25">
        <v>0.87309999999999999</v>
      </c>
      <c r="BH25">
        <v>0.53549999999999998</v>
      </c>
      <c r="BI25">
        <v>0.2132</v>
      </c>
      <c r="BJ25">
        <v>0.1918</v>
      </c>
      <c r="BK25">
        <v>3.5999999999999997E-2</v>
      </c>
      <c r="BL25">
        <v>2.35E-2</v>
      </c>
    </row>
    <row r="26" spans="1:64" x14ac:dyDescent="0.25">
      <c r="A26" t="s">
        <v>44</v>
      </c>
      <c r="B26">
        <v>43539</v>
      </c>
      <c r="C26">
        <v>27.9</v>
      </c>
      <c r="D26">
        <v>120.04</v>
      </c>
      <c r="E26" s="67">
        <v>3349.78</v>
      </c>
      <c r="F26" s="67">
        <v>3024.04</v>
      </c>
      <c r="G26">
        <v>7.4000000000000003E-3</v>
      </c>
      <c r="H26">
        <v>5.9999999999999995E-4</v>
      </c>
      <c r="I26">
        <v>0.115</v>
      </c>
      <c r="J26">
        <v>1.4E-3</v>
      </c>
      <c r="K26">
        <v>3.5700000000000003E-2</v>
      </c>
      <c r="L26">
        <v>0.75990000000000002</v>
      </c>
      <c r="M26">
        <v>0.08</v>
      </c>
      <c r="N26">
        <v>0.65839999999999999</v>
      </c>
      <c r="O26">
        <v>1.2200000000000001E-2</v>
      </c>
      <c r="P26">
        <v>0.16370000000000001</v>
      </c>
      <c r="Q26" s="67">
        <v>53119.94</v>
      </c>
      <c r="R26">
        <v>0.2429</v>
      </c>
      <c r="S26">
        <v>0.19270000000000001</v>
      </c>
      <c r="T26">
        <v>0.56440000000000001</v>
      </c>
      <c r="U26">
        <v>18.7</v>
      </c>
      <c r="V26">
        <v>21.38</v>
      </c>
      <c r="W26" s="67">
        <v>74236.52</v>
      </c>
      <c r="X26">
        <v>153.44999999999999</v>
      </c>
      <c r="Y26" s="67">
        <v>94047.76</v>
      </c>
      <c r="Z26">
        <v>0.72440000000000004</v>
      </c>
      <c r="AA26">
        <v>0.2334</v>
      </c>
      <c r="AB26">
        <v>4.2200000000000001E-2</v>
      </c>
      <c r="AC26">
        <v>0.27560000000000001</v>
      </c>
      <c r="AD26">
        <v>94.05</v>
      </c>
      <c r="AE26" s="67">
        <v>3261.65</v>
      </c>
      <c r="AF26">
        <v>461.56</v>
      </c>
      <c r="AG26" s="67">
        <v>92874.41</v>
      </c>
      <c r="AH26" t="s">
        <v>628</v>
      </c>
      <c r="AI26" s="67">
        <v>26434</v>
      </c>
      <c r="AJ26" s="67">
        <v>40671.19</v>
      </c>
      <c r="AK26">
        <v>48.91</v>
      </c>
      <c r="AL26">
        <v>32.5</v>
      </c>
      <c r="AM26">
        <v>35.32</v>
      </c>
      <c r="AN26">
        <v>4.38</v>
      </c>
      <c r="AO26">
        <v>703.57</v>
      </c>
      <c r="AP26">
        <v>1.0214000000000001</v>
      </c>
      <c r="AQ26" s="67">
        <v>1294.46</v>
      </c>
      <c r="AR26" s="67">
        <v>1874.34</v>
      </c>
      <c r="AS26" s="67">
        <v>5880.18</v>
      </c>
      <c r="AT26">
        <v>549.53</v>
      </c>
      <c r="AU26">
        <v>306.98</v>
      </c>
      <c r="AV26" s="67">
        <v>9905.49</v>
      </c>
      <c r="AW26" s="67">
        <v>5409.82</v>
      </c>
      <c r="AX26">
        <v>0.55049999999999999</v>
      </c>
      <c r="AY26" s="67">
        <v>2786.84</v>
      </c>
      <c r="AZ26">
        <v>0.28360000000000002</v>
      </c>
      <c r="BA26">
        <v>613.03</v>
      </c>
      <c r="BB26">
        <v>6.2399999999999997E-2</v>
      </c>
      <c r="BC26" s="67">
        <v>1017.54</v>
      </c>
      <c r="BD26">
        <v>0.10349999999999999</v>
      </c>
      <c r="BE26" s="67">
        <v>9827.23</v>
      </c>
      <c r="BF26" s="67">
        <v>4320.05</v>
      </c>
      <c r="BG26">
        <v>1.5764</v>
      </c>
      <c r="BH26">
        <v>0.53259999999999996</v>
      </c>
      <c r="BI26">
        <v>0.2195</v>
      </c>
      <c r="BJ26">
        <v>0.20419999999999999</v>
      </c>
      <c r="BK26">
        <v>2.69E-2</v>
      </c>
      <c r="BL26">
        <v>1.6899999999999998E-2</v>
      </c>
    </row>
    <row r="27" spans="1:64" x14ac:dyDescent="0.25">
      <c r="A27" t="s">
        <v>45</v>
      </c>
      <c r="B27">
        <v>45203</v>
      </c>
      <c r="C27">
        <v>94</v>
      </c>
      <c r="D27">
        <v>14.04</v>
      </c>
      <c r="E27" s="67">
        <v>1319.79</v>
      </c>
      <c r="F27" s="67">
        <v>1293.4100000000001</v>
      </c>
      <c r="G27">
        <v>2.5999999999999999E-3</v>
      </c>
      <c r="H27">
        <v>2.0000000000000001E-4</v>
      </c>
      <c r="I27">
        <v>5.3E-3</v>
      </c>
      <c r="J27">
        <v>1E-3</v>
      </c>
      <c r="K27">
        <v>9.7999999999999997E-3</v>
      </c>
      <c r="L27">
        <v>0.96489999999999998</v>
      </c>
      <c r="M27">
        <v>1.6299999999999999E-2</v>
      </c>
      <c r="N27">
        <v>0.43640000000000001</v>
      </c>
      <c r="O27">
        <v>3.0999999999999999E-3</v>
      </c>
      <c r="P27">
        <v>0.14449999999999999</v>
      </c>
      <c r="Q27" s="67">
        <v>51169.4</v>
      </c>
      <c r="R27">
        <v>0.24429999999999999</v>
      </c>
      <c r="S27">
        <v>0.21240000000000001</v>
      </c>
      <c r="T27">
        <v>0.54330000000000001</v>
      </c>
      <c r="U27">
        <v>17.86</v>
      </c>
      <c r="V27">
        <v>9.99</v>
      </c>
      <c r="W27" s="67">
        <v>67202.78</v>
      </c>
      <c r="X27">
        <v>127.96</v>
      </c>
      <c r="Y27" s="67">
        <v>158690.66</v>
      </c>
      <c r="Z27">
        <v>0.753</v>
      </c>
      <c r="AA27">
        <v>0.14219999999999999</v>
      </c>
      <c r="AB27">
        <v>0.1048</v>
      </c>
      <c r="AC27">
        <v>0.247</v>
      </c>
      <c r="AD27">
        <v>158.69</v>
      </c>
      <c r="AE27" s="67">
        <v>4279.6499999999996</v>
      </c>
      <c r="AF27">
        <v>476.25</v>
      </c>
      <c r="AG27" s="67">
        <v>155893.57</v>
      </c>
      <c r="AH27" t="s">
        <v>628</v>
      </c>
      <c r="AI27" s="67">
        <v>32829</v>
      </c>
      <c r="AJ27" s="67">
        <v>50766.400000000001</v>
      </c>
      <c r="AK27">
        <v>40.03</v>
      </c>
      <c r="AL27">
        <v>25.62</v>
      </c>
      <c r="AM27">
        <v>27.99</v>
      </c>
      <c r="AN27">
        <v>3.98</v>
      </c>
      <c r="AO27">
        <v>937.65</v>
      </c>
      <c r="AP27">
        <v>1.0401</v>
      </c>
      <c r="AQ27" s="67">
        <v>1326.16</v>
      </c>
      <c r="AR27" s="67">
        <v>2025.43</v>
      </c>
      <c r="AS27" s="67">
        <v>5623.38</v>
      </c>
      <c r="AT27">
        <v>430.76</v>
      </c>
      <c r="AU27">
        <v>331.86</v>
      </c>
      <c r="AV27" s="67">
        <v>9737.58</v>
      </c>
      <c r="AW27" s="67">
        <v>4746.8100000000004</v>
      </c>
      <c r="AX27">
        <v>0.4617</v>
      </c>
      <c r="AY27" s="67">
        <v>3730.38</v>
      </c>
      <c r="AZ27">
        <v>0.3629</v>
      </c>
      <c r="BA27" s="67">
        <v>1006.07</v>
      </c>
      <c r="BB27">
        <v>9.7900000000000001E-2</v>
      </c>
      <c r="BC27">
        <v>797.04</v>
      </c>
      <c r="BD27">
        <v>7.7499999999999999E-2</v>
      </c>
      <c r="BE27" s="67">
        <v>10280.299999999999</v>
      </c>
      <c r="BF27" s="67">
        <v>3639.66</v>
      </c>
      <c r="BG27">
        <v>0.81940000000000002</v>
      </c>
      <c r="BH27">
        <v>0.51980000000000004</v>
      </c>
      <c r="BI27">
        <v>0.22459999999999999</v>
      </c>
      <c r="BJ27">
        <v>0.19620000000000001</v>
      </c>
      <c r="BK27">
        <v>3.7400000000000003E-2</v>
      </c>
      <c r="BL27">
        <v>2.1999999999999999E-2</v>
      </c>
    </row>
    <row r="28" spans="1:64" x14ac:dyDescent="0.25">
      <c r="A28" t="s">
        <v>46</v>
      </c>
      <c r="B28">
        <v>46300</v>
      </c>
      <c r="C28">
        <v>64.86</v>
      </c>
      <c r="D28">
        <v>36.49</v>
      </c>
      <c r="E28" s="67">
        <v>2366.87</v>
      </c>
      <c r="F28" s="67">
        <v>2314.33</v>
      </c>
      <c r="G28">
        <v>7.6E-3</v>
      </c>
      <c r="H28">
        <v>5.9999999999999995E-4</v>
      </c>
      <c r="I28">
        <v>2.07E-2</v>
      </c>
      <c r="J28">
        <v>8.9999999999999998E-4</v>
      </c>
      <c r="K28">
        <v>3.7600000000000001E-2</v>
      </c>
      <c r="L28">
        <v>0.89649999999999996</v>
      </c>
      <c r="M28">
        <v>3.5999999999999997E-2</v>
      </c>
      <c r="N28">
        <v>0.44600000000000001</v>
      </c>
      <c r="O28">
        <v>1.1299999999999999E-2</v>
      </c>
      <c r="P28">
        <v>0.15390000000000001</v>
      </c>
      <c r="Q28" s="67">
        <v>52303.45</v>
      </c>
      <c r="R28">
        <v>0.2117</v>
      </c>
      <c r="S28">
        <v>0.1792</v>
      </c>
      <c r="T28">
        <v>0.60899999999999999</v>
      </c>
      <c r="U28">
        <v>18.66</v>
      </c>
      <c r="V28">
        <v>15.61</v>
      </c>
      <c r="W28" s="67">
        <v>71372.479999999996</v>
      </c>
      <c r="X28">
        <v>147.38</v>
      </c>
      <c r="Y28" s="67">
        <v>127372.76</v>
      </c>
      <c r="Z28">
        <v>0.75380000000000003</v>
      </c>
      <c r="AA28">
        <v>0.20519999999999999</v>
      </c>
      <c r="AB28">
        <v>4.0899999999999999E-2</v>
      </c>
      <c r="AC28">
        <v>0.2462</v>
      </c>
      <c r="AD28">
        <v>127.37</v>
      </c>
      <c r="AE28" s="67">
        <v>4200.59</v>
      </c>
      <c r="AF28">
        <v>530.23</v>
      </c>
      <c r="AG28" s="67">
        <v>128470.25</v>
      </c>
      <c r="AH28" t="s">
        <v>628</v>
      </c>
      <c r="AI28" s="67">
        <v>30425</v>
      </c>
      <c r="AJ28" s="67">
        <v>49193</v>
      </c>
      <c r="AK28">
        <v>50.78</v>
      </c>
      <c r="AL28">
        <v>30.66</v>
      </c>
      <c r="AM28">
        <v>37.92</v>
      </c>
      <c r="AN28">
        <v>4.26</v>
      </c>
      <c r="AO28" s="67">
        <v>1090.48</v>
      </c>
      <c r="AP28">
        <v>0.95609999999999995</v>
      </c>
      <c r="AQ28" s="67">
        <v>1210.77</v>
      </c>
      <c r="AR28" s="67">
        <v>1695.86</v>
      </c>
      <c r="AS28" s="67">
        <v>5557.98</v>
      </c>
      <c r="AT28">
        <v>494.62</v>
      </c>
      <c r="AU28">
        <v>249.26</v>
      </c>
      <c r="AV28" s="67">
        <v>9208.49</v>
      </c>
      <c r="AW28" s="67">
        <v>4143.05</v>
      </c>
      <c r="AX28">
        <v>0.45129999999999998</v>
      </c>
      <c r="AY28" s="67">
        <v>3401.28</v>
      </c>
      <c r="AZ28">
        <v>0.3705</v>
      </c>
      <c r="BA28">
        <v>919.37</v>
      </c>
      <c r="BB28">
        <v>0.10009999999999999</v>
      </c>
      <c r="BC28">
        <v>717.32</v>
      </c>
      <c r="BD28">
        <v>7.8100000000000003E-2</v>
      </c>
      <c r="BE28" s="67">
        <v>9181.02</v>
      </c>
      <c r="BF28" s="67">
        <v>3330.78</v>
      </c>
      <c r="BG28">
        <v>0.78369999999999995</v>
      </c>
      <c r="BH28">
        <v>0.54559999999999997</v>
      </c>
      <c r="BI28">
        <v>0.2185</v>
      </c>
      <c r="BJ28">
        <v>0.18360000000000001</v>
      </c>
      <c r="BK28">
        <v>3.1300000000000001E-2</v>
      </c>
      <c r="BL28">
        <v>2.1000000000000001E-2</v>
      </c>
    </row>
    <row r="29" spans="1:64" x14ac:dyDescent="0.25">
      <c r="A29" t="s">
        <v>47</v>
      </c>
      <c r="B29">
        <v>45765</v>
      </c>
      <c r="C29">
        <v>62.38</v>
      </c>
      <c r="D29">
        <v>33.479999999999997</v>
      </c>
      <c r="E29" s="67">
        <v>2088.7399999999998</v>
      </c>
      <c r="F29" s="67">
        <v>1983.67</v>
      </c>
      <c r="G29">
        <v>7.4000000000000003E-3</v>
      </c>
      <c r="H29">
        <v>5.9999999999999995E-4</v>
      </c>
      <c r="I29">
        <v>2.3199999999999998E-2</v>
      </c>
      <c r="J29">
        <v>1.1000000000000001E-3</v>
      </c>
      <c r="K29">
        <v>3.1600000000000003E-2</v>
      </c>
      <c r="L29">
        <v>0.89739999999999998</v>
      </c>
      <c r="M29">
        <v>3.8600000000000002E-2</v>
      </c>
      <c r="N29">
        <v>0.5171</v>
      </c>
      <c r="O29">
        <v>9.7999999999999997E-3</v>
      </c>
      <c r="P29">
        <v>0.1595</v>
      </c>
      <c r="Q29" s="67">
        <v>52588.58</v>
      </c>
      <c r="R29">
        <v>0.26429999999999998</v>
      </c>
      <c r="S29">
        <v>0.1754</v>
      </c>
      <c r="T29">
        <v>0.56030000000000002</v>
      </c>
      <c r="U29">
        <v>17.79</v>
      </c>
      <c r="V29">
        <v>13.91</v>
      </c>
      <c r="W29" s="67">
        <v>73981.36</v>
      </c>
      <c r="X29">
        <v>146.12</v>
      </c>
      <c r="Y29" s="67">
        <v>149228.04</v>
      </c>
      <c r="Z29">
        <v>0.72670000000000001</v>
      </c>
      <c r="AA29">
        <v>0.2225</v>
      </c>
      <c r="AB29">
        <v>5.0799999999999998E-2</v>
      </c>
      <c r="AC29">
        <v>0.27329999999999999</v>
      </c>
      <c r="AD29">
        <v>149.22999999999999</v>
      </c>
      <c r="AE29" s="67">
        <v>4517.6899999999996</v>
      </c>
      <c r="AF29">
        <v>555.63</v>
      </c>
      <c r="AG29" s="67">
        <v>151832</v>
      </c>
      <c r="AH29" t="s">
        <v>628</v>
      </c>
      <c r="AI29" s="67">
        <v>29545</v>
      </c>
      <c r="AJ29" s="67">
        <v>47420.66</v>
      </c>
      <c r="AK29">
        <v>46.93</v>
      </c>
      <c r="AL29">
        <v>28.52</v>
      </c>
      <c r="AM29">
        <v>32.520000000000003</v>
      </c>
      <c r="AN29">
        <v>3.99</v>
      </c>
      <c r="AO29">
        <v>851.67</v>
      </c>
      <c r="AP29">
        <v>1.0569</v>
      </c>
      <c r="AQ29" s="67">
        <v>1298.17</v>
      </c>
      <c r="AR29" s="67">
        <v>1872.47</v>
      </c>
      <c r="AS29" s="67">
        <v>5960.49</v>
      </c>
      <c r="AT29">
        <v>540.75</v>
      </c>
      <c r="AU29">
        <v>338.23</v>
      </c>
      <c r="AV29" s="67">
        <v>10010.11</v>
      </c>
      <c r="AW29" s="67">
        <v>4479.21</v>
      </c>
      <c r="AX29">
        <v>0.45229999999999998</v>
      </c>
      <c r="AY29" s="67">
        <v>3753.55</v>
      </c>
      <c r="AZ29">
        <v>0.379</v>
      </c>
      <c r="BA29">
        <v>822.67</v>
      </c>
      <c r="BB29">
        <v>8.3099999999999993E-2</v>
      </c>
      <c r="BC29">
        <v>848.33</v>
      </c>
      <c r="BD29">
        <v>8.5699999999999998E-2</v>
      </c>
      <c r="BE29" s="67">
        <v>9903.76</v>
      </c>
      <c r="BF29" s="67">
        <v>3218.81</v>
      </c>
      <c r="BG29">
        <v>0.78759999999999997</v>
      </c>
      <c r="BH29">
        <v>0.5484</v>
      </c>
      <c r="BI29">
        <v>0.2185</v>
      </c>
      <c r="BJ29">
        <v>0.182</v>
      </c>
      <c r="BK29">
        <v>3.1800000000000002E-2</v>
      </c>
      <c r="BL29">
        <v>1.9199999999999998E-2</v>
      </c>
    </row>
    <row r="30" spans="1:64" x14ac:dyDescent="0.25">
      <c r="A30" t="s">
        <v>48</v>
      </c>
      <c r="B30">
        <v>43547</v>
      </c>
      <c r="C30">
        <v>29.14</v>
      </c>
      <c r="D30">
        <v>110.46</v>
      </c>
      <c r="E30" s="67">
        <v>3219.24</v>
      </c>
      <c r="F30" s="67">
        <v>3136.56</v>
      </c>
      <c r="G30">
        <v>2.6800000000000001E-2</v>
      </c>
      <c r="H30">
        <v>2.9999999999999997E-4</v>
      </c>
      <c r="I30">
        <v>1.9E-2</v>
      </c>
      <c r="J30">
        <v>8.9999999999999998E-4</v>
      </c>
      <c r="K30">
        <v>2.06E-2</v>
      </c>
      <c r="L30">
        <v>0.90469999999999995</v>
      </c>
      <c r="M30">
        <v>2.76E-2</v>
      </c>
      <c r="N30">
        <v>0.1017</v>
      </c>
      <c r="O30">
        <v>8.6999999999999994E-3</v>
      </c>
      <c r="P30">
        <v>0.108</v>
      </c>
      <c r="Q30" s="67">
        <v>65644.67</v>
      </c>
      <c r="R30">
        <v>0.17219999999999999</v>
      </c>
      <c r="S30">
        <v>0.19650000000000001</v>
      </c>
      <c r="T30">
        <v>0.63129999999999997</v>
      </c>
      <c r="U30">
        <v>18.64</v>
      </c>
      <c r="V30">
        <v>16.96</v>
      </c>
      <c r="W30" s="67">
        <v>88426.16</v>
      </c>
      <c r="X30">
        <v>188.04</v>
      </c>
      <c r="Y30" s="67">
        <v>197328.78</v>
      </c>
      <c r="Z30">
        <v>0.8921</v>
      </c>
      <c r="AA30">
        <v>8.3199999999999996E-2</v>
      </c>
      <c r="AB30">
        <v>2.47E-2</v>
      </c>
      <c r="AC30">
        <v>0.1079</v>
      </c>
      <c r="AD30">
        <v>197.33</v>
      </c>
      <c r="AE30" s="67">
        <v>8655.6299999999992</v>
      </c>
      <c r="AF30" s="67">
        <v>1107.56</v>
      </c>
      <c r="AG30" s="67">
        <v>222983.48</v>
      </c>
      <c r="AH30" t="s">
        <v>628</v>
      </c>
      <c r="AI30" s="67">
        <v>56286</v>
      </c>
      <c r="AJ30" s="67">
        <v>113675.42</v>
      </c>
      <c r="AK30">
        <v>85.07</v>
      </c>
      <c r="AL30">
        <v>44.59</v>
      </c>
      <c r="AM30">
        <v>53.89</v>
      </c>
      <c r="AN30">
        <v>4.62</v>
      </c>
      <c r="AO30" s="67">
        <v>2642.47</v>
      </c>
      <c r="AP30">
        <v>0.64770000000000005</v>
      </c>
      <c r="AQ30" s="67">
        <v>1376.95</v>
      </c>
      <c r="AR30" s="67">
        <v>1853.28</v>
      </c>
      <c r="AS30" s="67">
        <v>6640.38</v>
      </c>
      <c r="AT30">
        <v>699.24</v>
      </c>
      <c r="AU30">
        <v>393.31</v>
      </c>
      <c r="AV30" s="67">
        <v>10963.16</v>
      </c>
      <c r="AW30" s="67">
        <v>2806.02</v>
      </c>
      <c r="AX30">
        <v>0.26050000000000001</v>
      </c>
      <c r="AY30" s="67">
        <v>6899.92</v>
      </c>
      <c r="AZ30">
        <v>0.64059999999999995</v>
      </c>
      <c r="BA30">
        <v>750.39</v>
      </c>
      <c r="BB30">
        <v>6.9699999999999998E-2</v>
      </c>
      <c r="BC30">
        <v>315.02</v>
      </c>
      <c r="BD30">
        <v>2.92E-2</v>
      </c>
      <c r="BE30" s="67">
        <v>10771.36</v>
      </c>
      <c r="BF30" s="67">
        <v>1657.78</v>
      </c>
      <c r="BG30">
        <v>0.1333</v>
      </c>
      <c r="BH30">
        <v>0.6018</v>
      </c>
      <c r="BI30">
        <v>0.21790000000000001</v>
      </c>
      <c r="BJ30">
        <v>0.1241</v>
      </c>
      <c r="BK30">
        <v>3.6200000000000003E-2</v>
      </c>
      <c r="BL30">
        <v>0.02</v>
      </c>
    </row>
    <row r="31" spans="1:64" x14ac:dyDescent="0.25">
      <c r="A31" t="s">
        <v>49</v>
      </c>
      <c r="B31">
        <v>43554</v>
      </c>
      <c r="C31">
        <v>20.23</v>
      </c>
      <c r="D31">
        <v>156.16</v>
      </c>
      <c r="E31" s="67">
        <v>3159.22</v>
      </c>
      <c r="F31" s="67">
        <v>3071.65</v>
      </c>
      <c r="G31">
        <v>8.2299999999999998E-2</v>
      </c>
      <c r="H31">
        <v>8.0000000000000004E-4</v>
      </c>
      <c r="I31">
        <v>0.10390000000000001</v>
      </c>
      <c r="J31">
        <v>8.9999999999999998E-4</v>
      </c>
      <c r="K31">
        <v>2.6700000000000002E-2</v>
      </c>
      <c r="L31">
        <v>0.74419999999999997</v>
      </c>
      <c r="M31">
        <v>4.1200000000000001E-2</v>
      </c>
      <c r="N31">
        <v>0.14660000000000001</v>
      </c>
      <c r="O31">
        <v>3.3399999999999999E-2</v>
      </c>
      <c r="P31">
        <v>0.1134</v>
      </c>
      <c r="Q31" s="67">
        <v>73095.08</v>
      </c>
      <c r="R31">
        <v>0.23769999999999999</v>
      </c>
      <c r="S31">
        <v>0.20610000000000001</v>
      </c>
      <c r="T31">
        <v>0.55620000000000003</v>
      </c>
      <c r="U31">
        <v>18.23</v>
      </c>
      <c r="V31">
        <v>20.95</v>
      </c>
      <c r="W31" s="67">
        <v>95768.12</v>
      </c>
      <c r="X31">
        <v>150.04</v>
      </c>
      <c r="Y31" s="67">
        <v>311383.83</v>
      </c>
      <c r="Z31">
        <v>0.72160000000000002</v>
      </c>
      <c r="AA31">
        <v>0.25819999999999999</v>
      </c>
      <c r="AB31">
        <v>2.0199999999999999E-2</v>
      </c>
      <c r="AC31">
        <v>0.27839999999999998</v>
      </c>
      <c r="AD31">
        <v>311.38</v>
      </c>
      <c r="AE31" s="67">
        <v>12227.01</v>
      </c>
      <c r="AF31" s="67">
        <v>1252.76</v>
      </c>
      <c r="AG31" s="67">
        <v>363403.79</v>
      </c>
      <c r="AH31" t="s">
        <v>628</v>
      </c>
      <c r="AI31" s="67">
        <v>50134</v>
      </c>
      <c r="AJ31" s="67">
        <v>124666.12</v>
      </c>
      <c r="AK31">
        <v>72.540000000000006</v>
      </c>
      <c r="AL31">
        <v>37.29</v>
      </c>
      <c r="AM31">
        <v>44.43</v>
      </c>
      <c r="AN31">
        <v>5.31</v>
      </c>
      <c r="AO31">
        <v>0</v>
      </c>
      <c r="AP31">
        <v>0.57179999999999997</v>
      </c>
      <c r="AQ31" s="67">
        <v>1789.16</v>
      </c>
      <c r="AR31" s="67">
        <v>2608.7199999999998</v>
      </c>
      <c r="AS31" s="67">
        <v>8202.99</v>
      </c>
      <c r="AT31">
        <v>912.83</v>
      </c>
      <c r="AU31">
        <v>499.68</v>
      </c>
      <c r="AV31" s="67">
        <v>14013.38</v>
      </c>
      <c r="AW31" s="67">
        <v>2554.98</v>
      </c>
      <c r="AX31">
        <v>0.19339999999999999</v>
      </c>
      <c r="AY31" s="67">
        <v>9439.14</v>
      </c>
      <c r="AZ31">
        <v>0.71450000000000002</v>
      </c>
      <c r="BA31">
        <v>817.06</v>
      </c>
      <c r="BB31">
        <v>6.1899999999999997E-2</v>
      </c>
      <c r="BC31">
        <v>398.8</v>
      </c>
      <c r="BD31">
        <v>3.0200000000000001E-2</v>
      </c>
      <c r="BE31" s="67">
        <v>13209.98</v>
      </c>
      <c r="BF31">
        <v>705.91</v>
      </c>
      <c r="BG31">
        <v>3.9800000000000002E-2</v>
      </c>
      <c r="BH31">
        <v>0.61150000000000004</v>
      </c>
      <c r="BI31">
        <v>0.21479999999999999</v>
      </c>
      <c r="BJ31">
        <v>0.1196</v>
      </c>
      <c r="BK31">
        <v>3.3000000000000002E-2</v>
      </c>
      <c r="BL31">
        <v>2.1100000000000001E-2</v>
      </c>
    </row>
    <row r="32" spans="1:64" x14ac:dyDescent="0.25">
      <c r="A32" t="s">
        <v>50</v>
      </c>
      <c r="B32">
        <v>46425</v>
      </c>
      <c r="C32">
        <v>116.71</v>
      </c>
      <c r="D32">
        <v>17.18</v>
      </c>
      <c r="E32" s="67">
        <v>2004.91</v>
      </c>
      <c r="F32" s="67">
        <v>1953.5</v>
      </c>
      <c r="G32">
        <v>3.3999999999999998E-3</v>
      </c>
      <c r="H32">
        <v>2.0000000000000001E-4</v>
      </c>
      <c r="I32">
        <v>5.1999999999999998E-3</v>
      </c>
      <c r="J32">
        <v>1.1000000000000001E-3</v>
      </c>
      <c r="K32">
        <v>1.1299999999999999E-2</v>
      </c>
      <c r="L32">
        <v>0.96220000000000006</v>
      </c>
      <c r="M32">
        <v>1.66E-2</v>
      </c>
      <c r="N32">
        <v>0.41189999999999999</v>
      </c>
      <c r="O32">
        <v>5.7000000000000002E-3</v>
      </c>
      <c r="P32">
        <v>0.13719999999999999</v>
      </c>
      <c r="Q32" s="67">
        <v>52979.76</v>
      </c>
      <c r="R32">
        <v>0.20710000000000001</v>
      </c>
      <c r="S32">
        <v>0.19159999999999999</v>
      </c>
      <c r="T32">
        <v>0.60129999999999995</v>
      </c>
      <c r="U32">
        <v>18.45</v>
      </c>
      <c r="V32">
        <v>12.88</v>
      </c>
      <c r="W32" s="67">
        <v>70378.95</v>
      </c>
      <c r="X32">
        <v>150.27000000000001</v>
      </c>
      <c r="Y32" s="67">
        <v>131015.73</v>
      </c>
      <c r="Z32">
        <v>0.81620000000000004</v>
      </c>
      <c r="AA32">
        <v>0.12509999999999999</v>
      </c>
      <c r="AB32">
        <v>5.8700000000000002E-2</v>
      </c>
      <c r="AC32">
        <v>0.18379999999999999</v>
      </c>
      <c r="AD32">
        <v>131.02000000000001</v>
      </c>
      <c r="AE32" s="67">
        <v>3565.69</v>
      </c>
      <c r="AF32">
        <v>472.16</v>
      </c>
      <c r="AG32" s="67">
        <v>128961.75</v>
      </c>
      <c r="AH32" t="s">
        <v>628</v>
      </c>
      <c r="AI32" s="67">
        <v>32438</v>
      </c>
      <c r="AJ32" s="67">
        <v>47215.71</v>
      </c>
      <c r="AK32">
        <v>41.31</v>
      </c>
      <c r="AL32">
        <v>26.02</v>
      </c>
      <c r="AM32">
        <v>29.14</v>
      </c>
      <c r="AN32">
        <v>4.4400000000000004</v>
      </c>
      <c r="AO32" s="67">
        <v>1078.81</v>
      </c>
      <c r="AP32">
        <v>1.0793999999999999</v>
      </c>
      <c r="AQ32" s="67">
        <v>1174.76</v>
      </c>
      <c r="AR32" s="67">
        <v>2072.16</v>
      </c>
      <c r="AS32" s="67">
        <v>5523.7</v>
      </c>
      <c r="AT32">
        <v>429.73</v>
      </c>
      <c r="AU32">
        <v>265.89999999999998</v>
      </c>
      <c r="AV32" s="67">
        <v>9466.26</v>
      </c>
      <c r="AW32" s="67">
        <v>4898.53</v>
      </c>
      <c r="AX32">
        <v>0.49919999999999998</v>
      </c>
      <c r="AY32" s="67">
        <v>3352.82</v>
      </c>
      <c r="AZ32">
        <v>0.3417</v>
      </c>
      <c r="BA32">
        <v>861.04</v>
      </c>
      <c r="BB32">
        <v>8.7800000000000003E-2</v>
      </c>
      <c r="BC32">
        <v>699.63</v>
      </c>
      <c r="BD32">
        <v>7.1300000000000002E-2</v>
      </c>
      <c r="BE32" s="67">
        <v>9812.01</v>
      </c>
      <c r="BF32" s="67">
        <v>4066.33</v>
      </c>
      <c r="BG32">
        <v>1.0667</v>
      </c>
      <c r="BH32">
        <v>0.53159999999999996</v>
      </c>
      <c r="BI32">
        <v>0.2258</v>
      </c>
      <c r="BJ32">
        <v>0.18129999999999999</v>
      </c>
      <c r="BK32">
        <v>3.9600000000000003E-2</v>
      </c>
      <c r="BL32">
        <v>2.18E-2</v>
      </c>
    </row>
    <row r="33" spans="1:64" x14ac:dyDescent="0.25">
      <c r="A33" t="s">
        <v>51</v>
      </c>
      <c r="B33">
        <v>47241</v>
      </c>
      <c r="C33">
        <v>28.76</v>
      </c>
      <c r="D33">
        <v>236.19</v>
      </c>
      <c r="E33" s="67">
        <v>6793.16</v>
      </c>
      <c r="F33" s="67">
        <v>6564.97</v>
      </c>
      <c r="G33">
        <v>7.7200000000000005E-2</v>
      </c>
      <c r="H33">
        <v>8.0000000000000004E-4</v>
      </c>
      <c r="I33">
        <v>5.6300000000000003E-2</v>
      </c>
      <c r="J33">
        <v>1.1000000000000001E-3</v>
      </c>
      <c r="K33">
        <v>3.9899999999999998E-2</v>
      </c>
      <c r="L33">
        <v>0.78249999999999997</v>
      </c>
      <c r="M33">
        <v>4.2299999999999997E-2</v>
      </c>
      <c r="N33">
        <v>0.1741</v>
      </c>
      <c r="O33">
        <v>3.85E-2</v>
      </c>
      <c r="P33">
        <v>0.1134</v>
      </c>
      <c r="Q33" s="67">
        <v>66773.08</v>
      </c>
      <c r="R33">
        <v>0.24049999999999999</v>
      </c>
      <c r="S33">
        <v>0.20399999999999999</v>
      </c>
      <c r="T33">
        <v>0.55549999999999999</v>
      </c>
      <c r="U33">
        <v>18.86</v>
      </c>
      <c r="V33">
        <v>34.479999999999997</v>
      </c>
      <c r="W33" s="67">
        <v>92404.7</v>
      </c>
      <c r="X33">
        <v>195.33</v>
      </c>
      <c r="Y33" s="67">
        <v>198491.95</v>
      </c>
      <c r="Z33">
        <v>0.74370000000000003</v>
      </c>
      <c r="AA33">
        <v>0.23350000000000001</v>
      </c>
      <c r="AB33">
        <v>2.2800000000000001E-2</v>
      </c>
      <c r="AC33">
        <v>0.25629999999999997</v>
      </c>
      <c r="AD33">
        <v>198.49</v>
      </c>
      <c r="AE33" s="67">
        <v>8828.83</v>
      </c>
      <c r="AF33">
        <v>970.82</v>
      </c>
      <c r="AG33" s="67">
        <v>229011</v>
      </c>
      <c r="AH33" t="s">
        <v>628</v>
      </c>
      <c r="AI33" s="67">
        <v>47903</v>
      </c>
      <c r="AJ33" s="67">
        <v>86766.33</v>
      </c>
      <c r="AK33">
        <v>70.760000000000005</v>
      </c>
      <c r="AL33">
        <v>41.55</v>
      </c>
      <c r="AM33">
        <v>45.44</v>
      </c>
      <c r="AN33">
        <v>4.83</v>
      </c>
      <c r="AO33" s="67">
        <v>1218.04</v>
      </c>
      <c r="AP33">
        <v>0.68200000000000005</v>
      </c>
      <c r="AQ33" s="67">
        <v>1303.92</v>
      </c>
      <c r="AR33" s="67">
        <v>2028.99</v>
      </c>
      <c r="AS33" s="67">
        <v>7085.33</v>
      </c>
      <c r="AT33">
        <v>697.46</v>
      </c>
      <c r="AU33">
        <v>434.99</v>
      </c>
      <c r="AV33" s="67">
        <v>11550.7</v>
      </c>
      <c r="AW33" s="67">
        <v>2792.13</v>
      </c>
      <c r="AX33">
        <v>0.25890000000000002</v>
      </c>
      <c r="AY33" s="67">
        <v>6939.67</v>
      </c>
      <c r="AZ33">
        <v>0.64349999999999996</v>
      </c>
      <c r="BA33">
        <v>686.17</v>
      </c>
      <c r="BB33">
        <v>6.3600000000000004E-2</v>
      </c>
      <c r="BC33">
        <v>366.48</v>
      </c>
      <c r="BD33">
        <v>3.4000000000000002E-2</v>
      </c>
      <c r="BE33" s="67">
        <v>10784.45</v>
      </c>
      <c r="BF33" s="67">
        <v>1382.02</v>
      </c>
      <c r="BG33">
        <v>0.1434</v>
      </c>
      <c r="BH33">
        <v>0.60840000000000005</v>
      </c>
      <c r="BI33">
        <v>0.23669999999999999</v>
      </c>
      <c r="BJ33">
        <v>0.1021</v>
      </c>
      <c r="BK33">
        <v>3.2399999999999998E-2</v>
      </c>
      <c r="BL33">
        <v>2.0400000000000001E-2</v>
      </c>
    </row>
    <row r="34" spans="1:64" x14ac:dyDescent="0.25">
      <c r="A34" t="s">
        <v>52</v>
      </c>
      <c r="B34">
        <v>43562</v>
      </c>
      <c r="C34">
        <v>24.43</v>
      </c>
      <c r="D34">
        <v>156.21</v>
      </c>
      <c r="E34" s="67">
        <v>3815.94</v>
      </c>
      <c r="F34" s="67">
        <v>3291.28</v>
      </c>
      <c r="G34">
        <v>1.21E-2</v>
      </c>
      <c r="H34">
        <v>1.4E-3</v>
      </c>
      <c r="I34">
        <v>0.3236</v>
      </c>
      <c r="J34">
        <v>1.4E-3</v>
      </c>
      <c r="K34">
        <v>7.9699999999999993E-2</v>
      </c>
      <c r="L34">
        <v>0.501</v>
      </c>
      <c r="M34">
        <v>8.09E-2</v>
      </c>
      <c r="N34">
        <v>0.66010000000000002</v>
      </c>
      <c r="O34">
        <v>4.07E-2</v>
      </c>
      <c r="P34">
        <v>0.15629999999999999</v>
      </c>
      <c r="Q34" s="67">
        <v>59010.78</v>
      </c>
      <c r="R34">
        <v>0.27850000000000003</v>
      </c>
      <c r="S34">
        <v>0.19339999999999999</v>
      </c>
      <c r="T34">
        <v>0.52810000000000001</v>
      </c>
      <c r="U34">
        <v>17.91</v>
      </c>
      <c r="V34">
        <v>26.51</v>
      </c>
      <c r="W34" s="67">
        <v>78821.55</v>
      </c>
      <c r="X34">
        <v>141.34</v>
      </c>
      <c r="Y34" s="67">
        <v>130315.49</v>
      </c>
      <c r="Z34">
        <v>0.59489999999999998</v>
      </c>
      <c r="AA34">
        <v>0.35899999999999999</v>
      </c>
      <c r="AB34">
        <v>4.6100000000000002E-2</v>
      </c>
      <c r="AC34">
        <v>0.40510000000000002</v>
      </c>
      <c r="AD34">
        <v>130.32</v>
      </c>
      <c r="AE34" s="67">
        <v>5527.16</v>
      </c>
      <c r="AF34">
        <v>559.53</v>
      </c>
      <c r="AG34" s="67">
        <v>142032.93</v>
      </c>
      <c r="AH34" t="s">
        <v>628</v>
      </c>
      <c r="AI34" s="67">
        <v>28102</v>
      </c>
      <c r="AJ34" s="67">
        <v>44482.42</v>
      </c>
      <c r="AK34">
        <v>64.28</v>
      </c>
      <c r="AL34">
        <v>41.88</v>
      </c>
      <c r="AM34">
        <v>45.42</v>
      </c>
      <c r="AN34">
        <v>4.5999999999999996</v>
      </c>
      <c r="AO34" s="67">
        <v>1216.51</v>
      </c>
      <c r="AP34">
        <v>1.1801999999999999</v>
      </c>
      <c r="AQ34" s="67">
        <v>1575.42</v>
      </c>
      <c r="AR34" s="67">
        <v>2172.7199999999998</v>
      </c>
      <c r="AS34" s="67">
        <v>6788.68</v>
      </c>
      <c r="AT34">
        <v>675.65</v>
      </c>
      <c r="AU34">
        <v>413.48</v>
      </c>
      <c r="AV34" s="67">
        <v>11625.96</v>
      </c>
      <c r="AW34" s="67">
        <v>4859.8500000000004</v>
      </c>
      <c r="AX34">
        <v>0.42749999999999999</v>
      </c>
      <c r="AY34" s="67">
        <v>4738.46</v>
      </c>
      <c r="AZ34">
        <v>0.4168</v>
      </c>
      <c r="BA34">
        <v>731.38</v>
      </c>
      <c r="BB34">
        <v>6.4299999999999996E-2</v>
      </c>
      <c r="BC34" s="67">
        <v>1039.23</v>
      </c>
      <c r="BD34">
        <v>9.1399999999999995E-2</v>
      </c>
      <c r="BE34" s="67">
        <v>11368.92</v>
      </c>
      <c r="BF34" s="67">
        <v>2735.2</v>
      </c>
      <c r="BG34">
        <v>0.78320000000000001</v>
      </c>
      <c r="BH34">
        <v>0.5444</v>
      </c>
      <c r="BI34">
        <v>0.21049999999999999</v>
      </c>
      <c r="BJ34">
        <v>0.1946</v>
      </c>
      <c r="BK34">
        <v>2.6200000000000001E-2</v>
      </c>
      <c r="BL34">
        <v>2.41E-2</v>
      </c>
    </row>
    <row r="35" spans="1:64" x14ac:dyDescent="0.25">
      <c r="A35" t="s">
        <v>53</v>
      </c>
      <c r="B35">
        <v>43570</v>
      </c>
      <c r="C35">
        <v>70.900000000000006</v>
      </c>
      <c r="D35">
        <v>23.52</v>
      </c>
      <c r="E35" s="67">
        <v>1588.02</v>
      </c>
      <c r="F35" s="67">
        <v>1537.16</v>
      </c>
      <c r="G35">
        <v>3.5000000000000001E-3</v>
      </c>
      <c r="H35">
        <v>2.9999999999999997E-4</v>
      </c>
      <c r="I35">
        <v>2.7699999999999999E-2</v>
      </c>
      <c r="J35">
        <v>1.2999999999999999E-3</v>
      </c>
      <c r="K35">
        <v>2.9100000000000001E-2</v>
      </c>
      <c r="L35">
        <v>0.89600000000000002</v>
      </c>
      <c r="M35">
        <v>4.2000000000000003E-2</v>
      </c>
      <c r="N35">
        <v>0.60099999999999998</v>
      </c>
      <c r="O35">
        <v>7.1000000000000004E-3</v>
      </c>
      <c r="P35">
        <v>0.17399999999999999</v>
      </c>
      <c r="Q35" s="67">
        <v>48869.51</v>
      </c>
      <c r="R35">
        <v>0.2361</v>
      </c>
      <c r="S35">
        <v>0.16869999999999999</v>
      </c>
      <c r="T35">
        <v>0.59519999999999995</v>
      </c>
      <c r="U35">
        <v>17.63</v>
      </c>
      <c r="V35">
        <v>10.53</v>
      </c>
      <c r="W35" s="67">
        <v>68063.27</v>
      </c>
      <c r="X35">
        <v>146.41999999999999</v>
      </c>
      <c r="Y35" s="67">
        <v>97112.84</v>
      </c>
      <c r="Z35">
        <v>0.75370000000000004</v>
      </c>
      <c r="AA35">
        <v>0.18110000000000001</v>
      </c>
      <c r="AB35">
        <v>6.5199999999999994E-2</v>
      </c>
      <c r="AC35">
        <v>0.24629999999999999</v>
      </c>
      <c r="AD35">
        <v>97.11</v>
      </c>
      <c r="AE35" s="67">
        <v>2629.21</v>
      </c>
      <c r="AF35">
        <v>377.89</v>
      </c>
      <c r="AG35" s="67">
        <v>89239.94</v>
      </c>
      <c r="AH35" t="s">
        <v>628</v>
      </c>
      <c r="AI35" s="67">
        <v>27109</v>
      </c>
      <c r="AJ35" s="67">
        <v>41646.11</v>
      </c>
      <c r="AK35">
        <v>42</v>
      </c>
      <c r="AL35">
        <v>25.81</v>
      </c>
      <c r="AM35">
        <v>30.96</v>
      </c>
      <c r="AN35">
        <v>4.49</v>
      </c>
      <c r="AO35" s="67">
        <v>1143.6400000000001</v>
      </c>
      <c r="AP35">
        <v>0.89870000000000005</v>
      </c>
      <c r="AQ35" s="67">
        <v>1361.38</v>
      </c>
      <c r="AR35" s="67">
        <v>2020.39</v>
      </c>
      <c r="AS35" s="67">
        <v>5917.92</v>
      </c>
      <c r="AT35">
        <v>479.64</v>
      </c>
      <c r="AU35">
        <v>255.74</v>
      </c>
      <c r="AV35" s="67">
        <v>10035.07</v>
      </c>
      <c r="AW35" s="67">
        <v>5649.67</v>
      </c>
      <c r="AX35">
        <v>0.57730000000000004</v>
      </c>
      <c r="AY35" s="67">
        <v>2206.98</v>
      </c>
      <c r="AZ35">
        <v>0.22550000000000001</v>
      </c>
      <c r="BA35">
        <v>918.54</v>
      </c>
      <c r="BB35">
        <v>9.3899999999999997E-2</v>
      </c>
      <c r="BC35" s="67">
        <v>1011.01</v>
      </c>
      <c r="BD35">
        <v>0.1033</v>
      </c>
      <c r="BE35" s="67">
        <v>9786.2000000000007</v>
      </c>
      <c r="BF35" s="67">
        <v>5194.5</v>
      </c>
      <c r="BG35">
        <v>1.8263</v>
      </c>
      <c r="BH35">
        <v>0.53010000000000002</v>
      </c>
      <c r="BI35">
        <v>0.2268</v>
      </c>
      <c r="BJ35">
        <v>0.18240000000000001</v>
      </c>
      <c r="BK35">
        <v>3.5900000000000001E-2</v>
      </c>
      <c r="BL35">
        <v>2.4799999999999999E-2</v>
      </c>
    </row>
    <row r="36" spans="1:64" x14ac:dyDescent="0.25">
      <c r="A36" t="s">
        <v>54</v>
      </c>
      <c r="B36">
        <v>43588</v>
      </c>
      <c r="C36">
        <v>63.19</v>
      </c>
      <c r="D36">
        <v>43.76</v>
      </c>
      <c r="E36" s="67">
        <v>2765.39</v>
      </c>
      <c r="F36" s="67">
        <v>2565.6799999999998</v>
      </c>
      <c r="G36">
        <v>6.7000000000000002E-3</v>
      </c>
      <c r="H36">
        <v>4.0000000000000002E-4</v>
      </c>
      <c r="I36">
        <v>4.1399999999999999E-2</v>
      </c>
      <c r="J36">
        <v>1.1999999999999999E-3</v>
      </c>
      <c r="K36">
        <v>4.7199999999999999E-2</v>
      </c>
      <c r="L36">
        <v>0.84709999999999996</v>
      </c>
      <c r="M36">
        <v>5.6000000000000001E-2</v>
      </c>
      <c r="N36">
        <v>0.54210000000000003</v>
      </c>
      <c r="O36">
        <v>1.0200000000000001E-2</v>
      </c>
      <c r="P36">
        <v>0.154</v>
      </c>
      <c r="Q36" s="67">
        <v>52065.919999999998</v>
      </c>
      <c r="R36">
        <v>0.2432</v>
      </c>
      <c r="S36">
        <v>0.18540000000000001</v>
      </c>
      <c r="T36">
        <v>0.57140000000000002</v>
      </c>
      <c r="U36">
        <v>18.55</v>
      </c>
      <c r="V36">
        <v>17.52</v>
      </c>
      <c r="W36" s="67">
        <v>71508.12</v>
      </c>
      <c r="X36">
        <v>153.69999999999999</v>
      </c>
      <c r="Y36" s="67">
        <v>108218.99</v>
      </c>
      <c r="Z36">
        <v>0.72540000000000004</v>
      </c>
      <c r="AA36">
        <v>0.2288</v>
      </c>
      <c r="AB36">
        <v>4.58E-2</v>
      </c>
      <c r="AC36">
        <v>0.27460000000000001</v>
      </c>
      <c r="AD36">
        <v>108.22</v>
      </c>
      <c r="AE36" s="67">
        <v>3258.88</v>
      </c>
      <c r="AF36">
        <v>415.07</v>
      </c>
      <c r="AG36" s="67">
        <v>109185.39</v>
      </c>
      <c r="AH36" t="s">
        <v>628</v>
      </c>
      <c r="AI36" s="67">
        <v>28643</v>
      </c>
      <c r="AJ36" s="67">
        <v>44345.4</v>
      </c>
      <c r="AK36">
        <v>46.35</v>
      </c>
      <c r="AL36">
        <v>28.14</v>
      </c>
      <c r="AM36">
        <v>33.840000000000003</v>
      </c>
      <c r="AN36">
        <v>4.0999999999999996</v>
      </c>
      <c r="AO36">
        <v>991</v>
      </c>
      <c r="AP36">
        <v>1.0367</v>
      </c>
      <c r="AQ36" s="67">
        <v>1219.1199999999999</v>
      </c>
      <c r="AR36" s="67">
        <v>1760.72</v>
      </c>
      <c r="AS36" s="67">
        <v>5585.66</v>
      </c>
      <c r="AT36">
        <v>498.72</v>
      </c>
      <c r="AU36">
        <v>240.97</v>
      </c>
      <c r="AV36" s="67">
        <v>9305.2000000000007</v>
      </c>
      <c r="AW36" s="67">
        <v>4737.75</v>
      </c>
      <c r="AX36">
        <v>0.51100000000000001</v>
      </c>
      <c r="AY36" s="67">
        <v>2997.61</v>
      </c>
      <c r="AZ36">
        <v>0.32329999999999998</v>
      </c>
      <c r="BA36">
        <v>706.42</v>
      </c>
      <c r="BB36">
        <v>7.6200000000000004E-2</v>
      </c>
      <c r="BC36">
        <v>829.97</v>
      </c>
      <c r="BD36">
        <v>8.9499999999999996E-2</v>
      </c>
      <c r="BE36" s="67">
        <v>9271.74</v>
      </c>
      <c r="BF36" s="67">
        <v>3707.43</v>
      </c>
      <c r="BG36">
        <v>1.1155999999999999</v>
      </c>
      <c r="BH36">
        <v>0.54559999999999997</v>
      </c>
      <c r="BI36">
        <v>0.2205</v>
      </c>
      <c r="BJ36">
        <v>0.1862</v>
      </c>
      <c r="BK36">
        <v>3.2099999999999997E-2</v>
      </c>
      <c r="BL36">
        <v>1.5699999999999999E-2</v>
      </c>
    </row>
    <row r="37" spans="1:64" x14ac:dyDescent="0.25">
      <c r="A37" t="s">
        <v>55</v>
      </c>
      <c r="B37">
        <v>43596</v>
      </c>
      <c r="C37">
        <v>92.9</v>
      </c>
      <c r="D37">
        <v>21.82</v>
      </c>
      <c r="E37" s="67">
        <v>2027.29</v>
      </c>
      <c r="F37" s="67">
        <v>1958.28</v>
      </c>
      <c r="G37">
        <v>6.1000000000000004E-3</v>
      </c>
      <c r="H37">
        <v>8.0000000000000004E-4</v>
      </c>
      <c r="I37">
        <v>1.12E-2</v>
      </c>
      <c r="J37">
        <v>1.1999999999999999E-3</v>
      </c>
      <c r="K37">
        <v>3.4299999999999997E-2</v>
      </c>
      <c r="L37">
        <v>0.91979999999999995</v>
      </c>
      <c r="M37">
        <v>2.6499999999999999E-2</v>
      </c>
      <c r="N37">
        <v>0.44700000000000001</v>
      </c>
      <c r="O37">
        <v>8.0000000000000002E-3</v>
      </c>
      <c r="P37">
        <v>0.157</v>
      </c>
      <c r="Q37" s="67">
        <v>52570.19</v>
      </c>
      <c r="R37">
        <v>0.20499999999999999</v>
      </c>
      <c r="S37">
        <v>0.17469999999999999</v>
      </c>
      <c r="T37">
        <v>0.62029999999999996</v>
      </c>
      <c r="U37">
        <v>18.43</v>
      </c>
      <c r="V37">
        <v>14.14</v>
      </c>
      <c r="W37" s="67">
        <v>69585.61</v>
      </c>
      <c r="X37">
        <v>138.97</v>
      </c>
      <c r="Y37" s="67">
        <v>124322.89</v>
      </c>
      <c r="Z37">
        <v>0.79690000000000005</v>
      </c>
      <c r="AA37">
        <v>0.16</v>
      </c>
      <c r="AB37">
        <v>4.3099999999999999E-2</v>
      </c>
      <c r="AC37">
        <v>0.2031</v>
      </c>
      <c r="AD37">
        <v>124.32</v>
      </c>
      <c r="AE37" s="67">
        <v>3768.2</v>
      </c>
      <c r="AF37">
        <v>518.1</v>
      </c>
      <c r="AG37" s="67">
        <v>126665.25</v>
      </c>
      <c r="AH37" t="s">
        <v>628</v>
      </c>
      <c r="AI37" s="67">
        <v>30795</v>
      </c>
      <c r="AJ37" s="67">
        <v>46685.55</v>
      </c>
      <c r="AK37">
        <v>46.39</v>
      </c>
      <c r="AL37">
        <v>28.68</v>
      </c>
      <c r="AM37">
        <v>35.14</v>
      </c>
      <c r="AN37">
        <v>4.05</v>
      </c>
      <c r="AO37" s="67">
        <v>1015.4</v>
      </c>
      <c r="AP37">
        <v>1.1668000000000001</v>
      </c>
      <c r="AQ37" s="67">
        <v>1458</v>
      </c>
      <c r="AR37" s="67">
        <v>1914.24</v>
      </c>
      <c r="AS37" s="67">
        <v>5939.18</v>
      </c>
      <c r="AT37">
        <v>562.03</v>
      </c>
      <c r="AU37">
        <v>308.08</v>
      </c>
      <c r="AV37" s="67">
        <v>10181.530000000001</v>
      </c>
      <c r="AW37" s="67">
        <v>4757.79</v>
      </c>
      <c r="AX37">
        <v>0.4798</v>
      </c>
      <c r="AY37" s="67">
        <v>3529.41</v>
      </c>
      <c r="AZ37">
        <v>0.35589999999999999</v>
      </c>
      <c r="BA37">
        <v>850.71</v>
      </c>
      <c r="BB37">
        <v>8.5800000000000001E-2</v>
      </c>
      <c r="BC37">
        <v>777.98</v>
      </c>
      <c r="BD37">
        <v>7.85E-2</v>
      </c>
      <c r="BE37" s="67">
        <v>9915.9</v>
      </c>
      <c r="BF37" s="67">
        <v>3900.56</v>
      </c>
      <c r="BG37">
        <v>1.0583</v>
      </c>
      <c r="BH37">
        <v>0.54810000000000003</v>
      </c>
      <c r="BI37">
        <v>0.2283</v>
      </c>
      <c r="BJ37">
        <v>0.16370000000000001</v>
      </c>
      <c r="BK37">
        <v>3.5499999999999997E-2</v>
      </c>
      <c r="BL37">
        <v>2.4400000000000002E-2</v>
      </c>
    </row>
    <row r="38" spans="1:64" x14ac:dyDescent="0.25">
      <c r="A38" t="s">
        <v>56</v>
      </c>
      <c r="B38">
        <v>43604</v>
      </c>
      <c r="C38">
        <v>49.19</v>
      </c>
      <c r="D38">
        <v>30.04</v>
      </c>
      <c r="E38" s="67">
        <v>1477.92</v>
      </c>
      <c r="F38" s="67">
        <v>1440.95</v>
      </c>
      <c r="G38">
        <v>7.6E-3</v>
      </c>
      <c r="H38">
        <v>6.9999999999999999E-4</v>
      </c>
      <c r="I38">
        <v>2.47E-2</v>
      </c>
      <c r="J38">
        <v>1.4E-3</v>
      </c>
      <c r="K38">
        <v>2.8799999999999999E-2</v>
      </c>
      <c r="L38">
        <v>0.90010000000000001</v>
      </c>
      <c r="M38">
        <v>3.6799999999999999E-2</v>
      </c>
      <c r="N38">
        <v>0.503</v>
      </c>
      <c r="O38">
        <v>5.4999999999999997E-3</v>
      </c>
      <c r="P38">
        <v>0.1583</v>
      </c>
      <c r="Q38" s="67">
        <v>50152.57</v>
      </c>
      <c r="R38">
        <v>0.27839999999999998</v>
      </c>
      <c r="S38">
        <v>0.17949999999999999</v>
      </c>
      <c r="T38">
        <v>0.54210000000000003</v>
      </c>
      <c r="U38">
        <v>17.87</v>
      </c>
      <c r="V38">
        <v>10.39</v>
      </c>
      <c r="W38" s="67">
        <v>68071.75</v>
      </c>
      <c r="X38">
        <v>137.77000000000001</v>
      </c>
      <c r="Y38" s="67">
        <v>138176.92000000001</v>
      </c>
      <c r="Z38">
        <v>0.73180000000000001</v>
      </c>
      <c r="AA38">
        <v>0.2225</v>
      </c>
      <c r="AB38">
        <v>4.5699999999999998E-2</v>
      </c>
      <c r="AC38">
        <v>0.26819999999999999</v>
      </c>
      <c r="AD38">
        <v>138.18</v>
      </c>
      <c r="AE38" s="67">
        <v>4060.79</v>
      </c>
      <c r="AF38">
        <v>517.77</v>
      </c>
      <c r="AG38" s="67">
        <v>135185.17000000001</v>
      </c>
      <c r="AH38" t="s">
        <v>628</v>
      </c>
      <c r="AI38" s="67">
        <v>30795</v>
      </c>
      <c r="AJ38" s="67">
        <v>47889.42</v>
      </c>
      <c r="AK38">
        <v>45.88</v>
      </c>
      <c r="AL38">
        <v>28.43</v>
      </c>
      <c r="AM38">
        <v>32.75</v>
      </c>
      <c r="AN38">
        <v>4.1900000000000004</v>
      </c>
      <c r="AO38" s="67">
        <v>1523.95</v>
      </c>
      <c r="AP38">
        <v>0.96399999999999997</v>
      </c>
      <c r="AQ38" s="67">
        <v>1309.3399999999999</v>
      </c>
      <c r="AR38" s="67">
        <v>1887.09</v>
      </c>
      <c r="AS38" s="67">
        <v>5707.84</v>
      </c>
      <c r="AT38">
        <v>471.62</v>
      </c>
      <c r="AU38">
        <v>318.57</v>
      </c>
      <c r="AV38" s="67">
        <v>9694.4599999999991</v>
      </c>
      <c r="AW38" s="67">
        <v>4512.54</v>
      </c>
      <c r="AX38">
        <v>0.46179999999999999</v>
      </c>
      <c r="AY38" s="67">
        <v>3428.83</v>
      </c>
      <c r="AZ38">
        <v>0.35089999999999999</v>
      </c>
      <c r="BA38" s="67">
        <v>1016.29</v>
      </c>
      <c r="BB38">
        <v>0.104</v>
      </c>
      <c r="BC38">
        <v>814.99</v>
      </c>
      <c r="BD38">
        <v>8.3400000000000002E-2</v>
      </c>
      <c r="BE38" s="67">
        <v>9772.65</v>
      </c>
      <c r="BF38" s="67">
        <v>3491.69</v>
      </c>
      <c r="BG38">
        <v>0.84089999999999998</v>
      </c>
      <c r="BH38">
        <v>0.52959999999999996</v>
      </c>
      <c r="BI38">
        <v>0.21590000000000001</v>
      </c>
      <c r="BJ38">
        <v>0.2026</v>
      </c>
      <c r="BK38">
        <v>3.4599999999999999E-2</v>
      </c>
      <c r="BL38">
        <v>1.72E-2</v>
      </c>
    </row>
    <row r="39" spans="1:64" x14ac:dyDescent="0.25">
      <c r="A39" t="s">
        <v>57</v>
      </c>
      <c r="B39">
        <v>48074</v>
      </c>
      <c r="C39">
        <v>100.86</v>
      </c>
      <c r="D39">
        <v>16.5</v>
      </c>
      <c r="E39" s="67">
        <v>1664.57</v>
      </c>
      <c r="F39" s="67">
        <v>1642.24</v>
      </c>
      <c r="G39">
        <v>5.7000000000000002E-3</v>
      </c>
      <c r="H39">
        <v>5.9999999999999995E-4</v>
      </c>
      <c r="I39">
        <v>7.4999999999999997E-3</v>
      </c>
      <c r="J39">
        <v>1.6000000000000001E-3</v>
      </c>
      <c r="K39">
        <v>3.4000000000000002E-2</v>
      </c>
      <c r="L39">
        <v>0.92579999999999996</v>
      </c>
      <c r="M39">
        <v>2.4799999999999999E-2</v>
      </c>
      <c r="N39">
        <v>0.36770000000000003</v>
      </c>
      <c r="O39">
        <v>5.4000000000000003E-3</v>
      </c>
      <c r="P39">
        <v>0.13700000000000001</v>
      </c>
      <c r="Q39" s="67">
        <v>52641.2</v>
      </c>
      <c r="R39">
        <v>0.22189999999999999</v>
      </c>
      <c r="S39">
        <v>0.1759</v>
      </c>
      <c r="T39">
        <v>0.60219999999999996</v>
      </c>
      <c r="U39">
        <v>18.71</v>
      </c>
      <c r="V39">
        <v>11.2</v>
      </c>
      <c r="W39" s="67">
        <v>70170.62</v>
      </c>
      <c r="X39">
        <v>143.69999999999999</v>
      </c>
      <c r="Y39" s="67">
        <v>138011.87</v>
      </c>
      <c r="Z39">
        <v>0.79900000000000004</v>
      </c>
      <c r="AA39">
        <v>0.15459999999999999</v>
      </c>
      <c r="AB39">
        <v>4.6399999999999997E-2</v>
      </c>
      <c r="AC39">
        <v>0.20100000000000001</v>
      </c>
      <c r="AD39">
        <v>138.01</v>
      </c>
      <c r="AE39" s="67">
        <v>3907.57</v>
      </c>
      <c r="AF39">
        <v>495.59</v>
      </c>
      <c r="AG39" s="67">
        <v>137321</v>
      </c>
      <c r="AH39" t="s">
        <v>628</v>
      </c>
      <c r="AI39" s="67">
        <v>33167</v>
      </c>
      <c r="AJ39" s="67">
        <v>50875.01</v>
      </c>
      <c r="AK39">
        <v>43.33</v>
      </c>
      <c r="AL39">
        <v>27.19</v>
      </c>
      <c r="AM39">
        <v>31.46</v>
      </c>
      <c r="AN39">
        <v>4.22</v>
      </c>
      <c r="AO39" s="67">
        <v>1293.8399999999999</v>
      </c>
      <c r="AP39">
        <v>1.0762</v>
      </c>
      <c r="AQ39" s="67">
        <v>1273.95</v>
      </c>
      <c r="AR39" s="67">
        <v>1922.44</v>
      </c>
      <c r="AS39" s="67">
        <v>5636.11</v>
      </c>
      <c r="AT39">
        <v>486.46</v>
      </c>
      <c r="AU39">
        <v>302.27999999999997</v>
      </c>
      <c r="AV39" s="67">
        <v>9621.24</v>
      </c>
      <c r="AW39" s="67">
        <v>4336.8</v>
      </c>
      <c r="AX39">
        <v>0.44729999999999998</v>
      </c>
      <c r="AY39" s="67">
        <v>3713.85</v>
      </c>
      <c r="AZ39">
        <v>0.38300000000000001</v>
      </c>
      <c r="BA39" s="67">
        <v>1038.81</v>
      </c>
      <c r="BB39">
        <v>0.1071</v>
      </c>
      <c r="BC39">
        <v>606.44000000000005</v>
      </c>
      <c r="BD39">
        <v>6.25E-2</v>
      </c>
      <c r="BE39" s="67">
        <v>9695.89</v>
      </c>
      <c r="BF39" s="67">
        <v>3516.19</v>
      </c>
      <c r="BG39">
        <v>0.83020000000000005</v>
      </c>
      <c r="BH39">
        <v>0.55059999999999998</v>
      </c>
      <c r="BI39">
        <v>0.2172</v>
      </c>
      <c r="BJ39">
        <v>0.16689999999999999</v>
      </c>
      <c r="BK39">
        <v>3.7999999999999999E-2</v>
      </c>
      <c r="BL39">
        <v>2.7199999999999998E-2</v>
      </c>
    </row>
    <row r="40" spans="1:64" x14ac:dyDescent="0.25">
      <c r="A40" t="s">
        <v>58</v>
      </c>
      <c r="B40">
        <v>48926</v>
      </c>
      <c r="C40">
        <v>91.33</v>
      </c>
      <c r="D40">
        <v>21.04</v>
      </c>
      <c r="E40" s="67">
        <v>1921.86</v>
      </c>
      <c r="F40" s="67">
        <v>1930.84</v>
      </c>
      <c r="G40">
        <v>1.2200000000000001E-2</v>
      </c>
      <c r="H40">
        <v>6.9999999999999999E-4</v>
      </c>
      <c r="I40">
        <v>2.5499999999999998E-2</v>
      </c>
      <c r="J40">
        <v>1.4E-3</v>
      </c>
      <c r="K40">
        <v>3.7900000000000003E-2</v>
      </c>
      <c r="L40">
        <v>0.88419999999999999</v>
      </c>
      <c r="M40">
        <v>3.8100000000000002E-2</v>
      </c>
      <c r="N40">
        <v>0.39560000000000001</v>
      </c>
      <c r="O40">
        <v>8.5000000000000006E-3</v>
      </c>
      <c r="P40">
        <v>0.1381</v>
      </c>
      <c r="Q40" s="67">
        <v>56741.21</v>
      </c>
      <c r="R40">
        <v>0.25840000000000002</v>
      </c>
      <c r="S40">
        <v>0.192</v>
      </c>
      <c r="T40">
        <v>0.54959999999999998</v>
      </c>
      <c r="U40">
        <v>17.5</v>
      </c>
      <c r="V40">
        <v>13.48</v>
      </c>
      <c r="W40" s="67">
        <v>76642.33</v>
      </c>
      <c r="X40">
        <v>137.91999999999999</v>
      </c>
      <c r="Y40" s="67">
        <v>204412.2</v>
      </c>
      <c r="Z40">
        <v>0.62909999999999999</v>
      </c>
      <c r="AA40">
        <v>0.25</v>
      </c>
      <c r="AB40">
        <v>0.12089999999999999</v>
      </c>
      <c r="AC40">
        <v>0.37090000000000001</v>
      </c>
      <c r="AD40">
        <v>204.41</v>
      </c>
      <c r="AE40" s="67">
        <v>6478.67</v>
      </c>
      <c r="AF40">
        <v>579.59</v>
      </c>
      <c r="AG40" s="67">
        <v>205244.7</v>
      </c>
      <c r="AH40" t="s">
        <v>628</v>
      </c>
      <c r="AI40" s="67">
        <v>34327</v>
      </c>
      <c r="AJ40" s="67">
        <v>55669.32</v>
      </c>
      <c r="AK40">
        <v>48.42</v>
      </c>
      <c r="AL40">
        <v>29.83</v>
      </c>
      <c r="AM40">
        <v>32.979999999999997</v>
      </c>
      <c r="AN40">
        <v>4.24</v>
      </c>
      <c r="AO40" s="67">
        <v>1647.85</v>
      </c>
      <c r="AP40">
        <v>0.92090000000000005</v>
      </c>
      <c r="AQ40" s="67">
        <v>1406.53</v>
      </c>
      <c r="AR40" s="67">
        <v>2152.7600000000002</v>
      </c>
      <c r="AS40" s="67">
        <v>6299.84</v>
      </c>
      <c r="AT40">
        <v>633.27</v>
      </c>
      <c r="AU40">
        <v>351.53</v>
      </c>
      <c r="AV40" s="67">
        <v>10843.94</v>
      </c>
      <c r="AW40" s="67">
        <v>3626.44</v>
      </c>
      <c r="AX40">
        <v>0.3427</v>
      </c>
      <c r="AY40" s="67">
        <v>5132.34</v>
      </c>
      <c r="AZ40">
        <v>0.48499999999999999</v>
      </c>
      <c r="BA40" s="67">
        <v>1178.9000000000001</v>
      </c>
      <c r="BB40">
        <v>0.1114</v>
      </c>
      <c r="BC40">
        <v>643.94000000000005</v>
      </c>
      <c r="BD40">
        <v>6.0900000000000003E-2</v>
      </c>
      <c r="BE40" s="67">
        <v>10581.61</v>
      </c>
      <c r="BF40" s="67">
        <v>2317.16</v>
      </c>
      <c r="BG40">
        <v>0.42920000000000003</v>
      </c>
      <c r="BH40">
        <v>0.56610000000000005</v>
      </c>
      <c r="BI40">
        <v>0.21640000000000001</v>
      </c>
      <c r="BJ40">
        <v>0.16020000000000001</v>
      </c>
      <c r="BK40">
        <v>3.5299999999999998E-2</v>
      </c>
      <c r="BL40">
        <v>2.1999999999999999E-2</v>
      </c>
    </row>
    <row r="41" spans="1:64" x14ac:dyDescent="0.25">
      <c r="A41" t="s">
        <v>59</v>
      </c>
      <c r="B41">
        <v>43612</v>
      </c>
      <c r="C41">
        <v>29.86</v>
      </c>
      <c r="D41">
        <v>176.68</v>
      </c>
      <c r="E41" s="67">
        <v>5275.03</v>
      </c>
      <c r="F41" s="67">
        <v>5079.87</v>
      </c>
      <c r="G41">
        <v>1.8700000000000001E-2</v>
      </c>
      <c r="H41">
        <v>6.9999999999999999E-4</v>
      </c>
      <c r="I41">
        <v>7.1099999999999997E-2</v>
      </c>
      <c r="J41">
        <v>1.4E-3</v>
      </c>
      <c r="K41">
        <v>4.3900000000000002E-2</v>
      </c>
      <c r="L41">
        <v>0.8105</v>
      </c>
      <c r="M41">
        <v>5.3800000000000001E-2</v>
      </c>
      <c r="N41">
        <v>0.40760000000000002</v>
      </c>
      <c r="O41">
        <v>1.9199999999999998E-2</v>
      </c>
      <c r="P41">
        <v>0.13950000000000001</v>
      </c>
      <c r="Q41" s="67">
        <v>59567.8</v>
      </c>
      <c r="R41">
        <v>0.22289999999999999</v>
      </c>
      <c r="S41">
        <v>0.1991</v>
      </c>
      <c r="T41">
        <v>0.57789999999999997</v>
      </c>
      <c r="U41">
        <v>18.309999999999999</v>
      </c>
      <c r="V41">
        <v>28.28</v>
      </c>
      <c r="W41" s="67">
        <v>85620.52</v>
      </c>
      <c r="X41">
        <v>182.72</v>
      </c>
      <c r="Y41" s="67">
        <v>154162.35</v>
      </c>
      <c r="Z41">
        <v>0.67820000000000003</v>
      </c>
      <c r="AA41">
        <v>0.2883</v>
      </c>
      <c r="AB41">
        <v>3.3399999999999999E-2</v>
      </c>
      <c r="AC41">
        <v>0.32179999999999997</v>
      </c>
      <c r="AD41">
        <v>154.16</v>
      </c>
      <c r="AE41" s="67">
        <v>6647.49</v>
      </c>
      <c r="AF41">
        <v>747.58</v>
      </c>
      <c r="AG41" s="67">
        <v>167626.51</v>
      </c>
      <c r="AH41" t="s">
        <v>628</v>
      </c>
      <c r="AI41" s="67">
        <v>33967</v>
      </c>
      <c r="AJ41" s="67">
        <v>51998.34</v>
      </c>
      <c r="AK41">
        <v>66.44</v>
      </c>
      <c r="AL41">
        <v>40.72</v>
      </c>
      <c r="AM41">
        <v>45.42</v>
      </c>
      <c r="AN41">
        <v>4.84</v>
      </c>
      <c r="AO41" s="67">
        <v>1712.01</v>
      </c>
      <c r="AP41">
        <v>1.0245</v>
      </c>
      <c r="AQ41" s="67">
        <v>1294.08</v>
      </c>
      <c r="AR41" s="67">
        <v>1895.13</v>
      </c>
      <c r="AS41" s="67">
        <v>6282.98</v>
      </c>
      <c r="AT41">
        <v>590.65</v>
      </c>
      <c r="AU41">
        <v>297.76</v>
      </c>
      <c r="AV41" s="67">
        <v>10360.6</v>
      </c>
      <c r="AW41" s="67">
        <v>3359.61</v>
      </c>
      <c r="AX41">
        <v>0.34110000000000001</v>
      </c>
      <c r="AY41" s="67">
        <v>5224.41</v>
      </c>
      <c r="AZ41">
        <v>0.53049999999999997</v>
      </c>
      <c r="BA41">
        <v>652.4</v>
      </c>
      <c r="BB41">
        <v>6.6199999999999995E-2</v>
      </c>
      <c r="BC41">
        <v>612.5</v>
      </c>
      <c r="BD41">
        <v>6.2199999999999998E-2</v>
      </c>
      <c r="BE41" s="67">
        <v>9848.92</v>
      </c>
      <c r="BF41" s="67">
        <v>1957.78</v>
      </c>
      <c r="BG41">
        <v>0.38059999999999999</v>
      </c>
      <c r="BH41">
        <v>0.57520000000000004</v>
      </c>
      <c r="BI41">
        <v>0.22489999999999999</v>
      </c>
      <c r="BJ41">
        <v>0.1459</v>
      </c>
      <c r="BK41">
        <v>3.1699999999999999E-2</v>
      </c>
      <c r="BL41">
        <v>2.24E-2</v>
      </c>
    </row>
    <row r="42" spans="1:64" x14ac:dyDescent="0.25">
      <c r="A42" t="s">
        <v>60</v>
      </c>
      <c r="B42">
        <v>47167</v>
      </c>
      <c r="C42">
        <v>45.48</v>
      </c>
      <c r="D42">
        <v>24.09</v>
      </c>
      <c r="E42" s="67">
        <v>1095.45</v>
      </c>
      <c r="F42" s="67">
        <v>1122.78</v>
      </c>
      <c r="G42">
        <v>5.8999999999999999E-3</v>
      </c>
      <c r="H42">
        <v>5.0000000000000001E-4</v>
      </c>
      <c r="I42">
        <v>5.3E-3</v>
      </c>
      <c r="J42">
        <v>1.2999999999999999E-3</v>
      </c>
      <c r="K42">
        <v>1.2999999999999999E-2</v>
      </c>
      <c r="L42">
        <v>0.95640000000000003</v>
      </c>
      <c r="M42">
        <v>1.77E-2</v>
      </c>
      <c r="N42">
        <v>0.2576</v>
      </c>
      <c r="O42">
        <v>3.3E-3</v>
      </c>
      <c r="P42">
        <v>0.1159</v>
      </c>
      <c r="Q42" s="67">
        <v>51785.38</v>
      </c>
      <c r="R42">
        <v>0.23269999999999999</v>
      </c>
      <c r="S42">
        <v>0.20030000000000001</v>
      </c>
      <c r="T42">
        <v>0.56699999999999995</v>
      </c>
      <c r="U42">
        <v>18.34</v>
      </c>
      <c r="V42">
        <v>8.31</v>
      </c>
      <c r="W42" s="67">
        <v>64784.18</v>
      </c>
      <c r="X42">
        <v>128.16999999999999</v>
      </c>
      <c r="Y42" s="67">
        <v>154089.75</v>
      </c>
      <c r="Z42">
        <v>0.80559999999999998</v>
      </c>
      <c r="AA42">
        <v>0.1255</v>
      </c>
      <c r="AB42">
        <v>6.8900000000000003E-2</v>
      </c>
      <c r="AC42">
        <v>0.19439999999999999</v>
      </c>
      <c r="AD42">
        <v>154.09</v>
      </c>
      <c r="AE42" s="67">
        <v>4747.83</v>
      </c>
      <c r="AF42">
        <v>566.85</v>
      </c>
      <c r="AG42" s="67">
        <v>152592.54999999999</v>
      </c>
      <c r="AH42" t="s">
        <v>628</v>
      </c>
      <c r="AI42" s="67">
        <v>36086</v>
      </c>
      <c r="AJ42" s="67">
        <v>57233.36</v>
      </c>
      <c r="AK42">
        <v>48.12</v>
      </c>
      <c r="AL42">
        <v>29.21</v>
      </c>
      <c r="AM42">
        <v>32.82</v>
      </c>
      <c r="AN42">
        <v>4.87</v>
      </c>
      <c r="AO42" s="67">
        <v>1578.01</v>
      </c>
      <c r="AP42">
        <v>0.98109999999999997</v>
      </c>
      <c r="AQ42" s="67">
        <v>1321.82</v>
      </c>
      <c r="AR42" s="67">
        <v>1764.72</v>
      </c>
      <c r="AS42" s="67">
        <v>5407.27</v>
      </c>
      <c r="AT42">
        <v>380.39</v>
      </c>
      <c r="AU42">
        <v>255.25</v>
      </c>
      <c r="AV42" s="67">
        <v>9129.44</v>
      </c>
      <c r="AW42" s="67">
        <v>3791.34</v>
      </c>
      <c r="AX42">
        <v>0.39489999999999997</v>
      </c>
      <c r="AY42" s="67">
        <v>4263.24</v>
      </c>
      <c r="AZ42">
        <v>0.44400000000000001</v>
      </c>
      <c r="BA42" s="67">
        <v>1062.4100000000001</v>
      </c>
      <c r="BB42">
        <v>0.11070000000000001</v>
      </c>
      <c r="BC42">
        <v>484.4</v>
      </c>
      <c r="BD42">
        <v>5.0500000000000003E-2</v>
      </c>
      <c r="BE42" s="67">
        <v>9601.39</v>
      </c>
      <c r="BF42" s="67">
        <v>3226.85</v>
      </c>
      <c r="BG42">
        <v>0.60429999999999995</v>
      </c>
      <c r="BH42">
        <v>0.55000000000000004</v>
      </c>
      <c r="BI42">
        <v>0.21829999999999999</v>
      </c>
      <c r="BJ42">
        <v>0.1701</v>
      </c>
      <c r="BK42">
        <v>3.9100000000000003E-2</v>
      </c>
      <c r="BL42">
        <v>2.24E-2</v>
      </c>
    </row>
    <row r="43" spans="1:64" x14ac:dyDescent="0.25">
      <c r="A43" t="s">
        <v>61</v>
      </c>
      <c r="B43">
        <v>46854</v>
      </c>
      <c r="C43">
        <v>66.95</v>
      </c>
      <c r="D43">
        <v>14.09</v>
      </c>
      <c r="E43">
        <v>943.4</v>
      </c>
      <c r="F43">
        <v>948.62</v>
      </c>
      <c r="G43">
        <v>3.5999999999999999E-3</v>
      </c>
      <c r="H43">
        <v>4.0000000000000002E-4</v>
      </c>
      <c r="I43">
        <v>5.4999999999999997E-3</v>
      </c>
      <c r="J43">
        <v>6.9999999999999999E-4</v>
      </c>
      <c r="K43">
        <v>1.03E-2</v>
      </c>
      <c r="L43">
        <v>0.96499999999999997</v>
      </c>
      <c r="M43">
        <v>1.46E-2</v>
      </c>
      <c r="N43">
        <v>0.36649999999999999</v>
      </c>
      <c r="O43">
        <v>3.3999999999999998E-3</v>
      </c>
      <c r="P43">
        <v>0.1424</v>
      </c>
      <c r="Q43" s="67">
        <v>50783.83</v>
      </c>
      <c r="R43">
        <v>0.2283</v>
      </c>
      <c r="S43">
        <v>0.19670000000000001</v>
      </c>
      <c r="T43">
        <v>0.57499999999999996</v>
      </c>
      <c r="U43">
        <v>17.36</v>
      </c>
      <c r="V43">
        <v>8.48</v>
      </c>
      <c r="W43" s="67">
        <v>65174.6</v>
      </c>
      <c r="X43">
        <v>107.02</v>
      </c>
      <c r="Y43" s="67">
        <v>164103.13</v>
      </c>
      <c r="Z43">
        <v>0.76339999999999997</v>
      </c>
      <c r="AA43">
        <v>0.14990000000000001</v>
      </c>
      <c r="AB43">
        <v>8.6800000000000002E-2</v>
      </c>
      <c r="AC43">
        <v>0.2366</v>
      </c>
      <c r="AD43">
        <v>164.1</v>
      </c>
      <c r="AE43" s="67">
        <v>4797.71</v>
      </c>
      <c r="AF43">
        <v>548.66999999999996</v>
      </c>
      <c r="AG43" s="67">
        <v>158014.63</v>
      </c>
      <c r="AH43" t="s">
        <v>628</v>
      </c>
      <c r="AI43" s="67">
        <v>32829</v>
      </c>
      <c r="AJ43" s="67">
        <v>50774.15</v>
      </c>
      <c r="AK43">
        <v>43.83</v>
      </c>
      <c r="AL43">
        <v>27.88</v>
      </c>
      <c r="AM43">
        <v>31.04</v>
      </c>
      <c r="AN43">
        <v>4.26</v>
      </c>
      <c r="AO43" s="67">
        <v>1172.9000000000001</v>
      </c>
      <c r="AP43">
        <v>1.1413</v>
      </c>
      <c r="AQ43" s="67">
        <v>1482.57</v>
      </c>
      <c r="AR43" s="67">
        <v>1943</v>
      </c>
      <c r="AS43" s="67">
        <v>5854.56</v>
      </c>
      <c r="AT43">
        <v>422.15</v>
      </c>
      <c r="AU43">
        <v>286.94</v>
      </c>
      <c r="AV43" s="67">
        <v>9989.2199999999993</v>
      </c>
      <c r="AW43" s="67">
        <v>4072.72</v>
      </c>
      <c r="AX43">
        <v>0.39550000000000002</v>
      </c>
      <c r="AY43" s="67">
        <v>4286.3</v>
      </c>
      <c r="AZ43">
        <v>0.4163</v>
      </c>
      <c r="BA43" s="67">
        <v>1167.32</v>
      </c>
      <c r="BB43">
        <v>0.1134</v>
      </c>
      <c r="BC43">
        <v>770.65</v>
      </c>
      <c r="BD43">
        <v>7.4800000000000005E-2</v>
      </c>
      <c r="BE43" s="67">
        <v>10296.98</v>
      </c>
      <c r="BF43" s="67">
        <v>3315.01</v>
      </c>
      <c r="BG43">
        <v>0.69420000000000004</v>
      </c>
      <c r="BH43">
        <v>0.52810000000000001</v>
      </c>
      <c r="BI43">
        <v>0.22020000000000001</v>
      </c>
      <c r="BJ43">
        <v>0.18490000000000001</v>
      </c>
      <c r="BK43">
        <v>3.6600000000000001E-2</v>
      </c>
      <c r="BL43">
        <v>3.0200000000000001E-2</v>
      </c>
    </row>
    <row r="44" spans="1:64" x14ac:dyDescent="0.25">
      <c r="A44" t="s">
        <v>62</v>
      </c>
      <c r="B44">
        <v>48611</v>
      </c>
      <c r="C44">
        <v>60.29</v>
      </c>
      <c r="D44">
        <v>18.93</v>
      </c>
      <c r="E44" s="67">
        <v>1141.32</v>
      </c>
      <c r="F44" s="67">
        <v>1171.6500000000001</v>
      </c>
      <c r="G44">
        <v>6.7999999999999996E-3</v>
      </c>
      <c r="H44">
        <v>4.0000000000000002E-4</v>
      </c>
      <c r="I44">
        <v>6.7000000000000002E-3</v>
      </c>
      <c r="J44">
        <v>1.2999999999999999E-3</v>
      </c>
      <c r="K44">
        <v>3.2899999999999999E-2</v>
      </c>
      <c r="L44">
        <v>0.93159999999999998</v>
      </c>
      <c r="M44">
        <v>2.0199999999999999E-2</v>
      </c>
      <c r="N44">
        <v>0.23150000000000001</v>
      </c>
      <c r="O44">
        <v>5.7999999999999996E-3</v>
      </c>
      <c r="P44">
        <v>0.11219999999999999</v>
      </c>
      <c r="Q44" s="67">
        <v>52994.79</v>
      </c>
      <c r="R44">
        <v>0.23519999999999999</v>
      </c>
      <c r="S44">
        <v>0.18940000000000001</v>
      </c>
      <c r="T44">
        <v>0.57540000000000002</v>
      </c>
      <c r="U44">
        <v>18.39</v>
      </c>
      <c r="V44">
        <v>8.83</v>
      </c>
      <c r="W44" s="67">
        <v>67212.41</v>
      </c>
      <c r="X44">
        <v>125.45</v>
      </c>
      <c r="Y44" s="67">
        <v>153322.84</v>
      </c>
      <c r="Z44">
        <v>0.84419999999999995</v>
      </c>
      <c r="AA44">
        <v>0.1051</v>
      </c>
      <c r="AB44">
        <v>5.0700000000000002E-2</v>
      </c>
      <c r="AC44">
        <v>0.15579999999999999</v>
      </c>
      <c r="AD44">
        <v>153.32</v>
      </c>
      <c r="AE44" s="67">
        <v>4530.38</v>
      </c>
      <c r="AF44">
        <v>579.4</v>
      </c>
      <c r="AG44" s="67">
        <v>155615.45000000001</v>
      </c>
      <c r="AH44" t="s">
        <v>628</v>
      </c>
      <c r="AI44" s="67">
        <v>39100</v>
      </c>
      <c r="AJ44" s="67">
        <v>59226.84</v>
      </c>
      <c r="AK44">
        <v>44.13</v>
      </c>
      <c r="AL44">
        <v>27.72</v>
      </c>
      <c r="AM44">
        <v>30.63</v>
      </c>
      <c r="AN44">
        <v>4.7</v>
      </c>
      <c r="AO44" s="67">
        <v>1330.41</v>
      </c>
      <c r="AP44">
        <v>0.99439999999999995</v>
      </c>
      <c r="AQ44" s="67">
        <v>1270.26</v>
      </c>
      <c r="AR44" s="67">
        <v>1810.78</v>
      </c>
      <c r="AS44" s="67">
        <v>5531.82</v>
      </c>
      <c r="AT44">
        <v>416.88</v>
      </c>
      <c r="AU44">
        <v>283.48</v>
      </c>
      <c r="AV44" s="67">
        <v>9313.2099999999991</v>
      </c>
      <c r="AW44" s="67">
        <v>3871.04</v>
      </c>
      <c r="AX44">
        <v>0.40289999999999998</v>
      </c>
      <c r="AY44" s="67">
        <v>4219.74</v>
      </c>
      <c r="AZ44">
        <v>0.43909999999999999</v>
      </c>
      <c r="BA44" s="67">
        <v>1071.8599999999999</v>
      </c>
      <c r="BB44">
        <v>0.1115</v>
      </c>
      <c r="BC44">
        <v>446.41</v>
      </c>
      <c r="BD44">
        <v>4.65E-2</v>
      </c>
      <c r="BE44" s="67">
        <v>9609.0499999999993</v>
      </c>
      <c r="BF44" s="67">
        <v>3359.1</v>
      </c>
      <c r="BG44">
        <v>0.62629999999999997</v>
      </c>
      <c r="BH44">
        <v>0.55379999999999996</v>
      </c>
      <c r="BI44">
        <v>0.2104</v>
      </c>
      <c r="BJ44">
        <v>0.1716</v>
      </c>
      <c r="BK44">
        <v>3.95E-2</v>
      </c>
      <c r="BL44">
        <v>2.47E-2</v>
      </c>
    </row>
    <row r="45" spans="1:64" x14ac:dyDescent="0.25">
      <c r="A45" t="s">
        <v>63</v>
      </c>
      <c r="B45">
        <v>46318</v>
      </c>
      <c r="C45">
        <v>80.67</v>
      </c>
      <c r="D45">
        <v>19.61</v>
      </c>
      <c r="E45" s="67">
        <v>1581.66</v>
      </c>
      <c r="F45" s="67">
        <v>1585.4</v>
      </c>
      <c r="G45">
        <v>2.2000000000000001E-3</v>
      </c>
      <c r="H45">
        <v>5.0000000000000001E-4</v>
      </c>
      <c r="I45">
        <v>4.7999999999999996E-3</v>
      </c>
      <c r="J45">
        <v>8.0000000000000004E-4</v>
      </c>
      <c r="K45">
        <v>9.9000000000000008E-3</v>
      </c>
      <c r="L45">
        <v>0.96860000000000002</v>
      </c>
      <c r="M45">
        <v>1.32E-2</v>
      </c>
      <c r="N45">
        <v>0.44479999999999997</v>
      </c>
      <c r="O45">
        <v>5.9999999999999995E-4</v>
      </c>
      <c r="P45">
        <v>0.14030000000000001</v>
      </c>
      <c r="Q45" s="67">
        <v>49964.67</v>
      </c>
      <c r="R45">
        <v>0.23</v>
      </c>
      <c r="S45">
        <v>0.19500000000000001</v>
      </c>
      <c r="T45">
        <v>0.57499999999999996</v>
      </c>
      <c r="U45">
        <v>18.84</v>
      </c>
      <c r="V45">
        <v>11.63</v>
      </c>
      <c r="W45" s="67">
        <v>65584.19</v>
      </c>
      <c r="X45">
        <v>131.38999999999999</v>
      </c>
      <c r="Y45" s="67">
        <v>103407.42</v>
      </c>
      <c r="Z45">
        <v>0.89070000000000005</v>
      </c>
      <c r="AA45">
        <v>6.7699999999999996E-2</v>
      </c>
      <c r="AB45">
        <v>4.1599999999999998E-2</v>
      </c>
      <c r="AC45">
        <v>0.10929999999999999</v>
      </c>
      <c r="AD45">
        <v>103.41</v>
      </c>
      <c r="AE45" s="67">
        <v>2643.24</v>
      </c>
      <c r="AF45">
        <v>377.56</v>
      </c>
      <c r="AG45" s="67">
        <v>101985.28</v>
      </c>
      <c r="AH45" t="s">
        <v>628</v>
      </c>
      <c r="AI45" s="67">
        <v>33075</v>
      </c>
      <c r="AJ45" s="67">
        <v>46628.15</v>
      </c>
      <c r="AK45">
        <v>37.520000000000003</v>
      </c>
      <c r="AL45">
        <v>24.83</v>
      </c>
      <c r="AM45">
        <v>26.99</v>
      </c>
      <c r="AN45">
        <v>4.4800000000000004</v>
      </c>
      <c r="AO45">
        <v>936.78</v>
      </c>
      <c r="AP45">
        <v>1.0074000000000001</v>
      </c>
      <c r="AQ45" s="67">
        <v>1145.01</v>
      </c>
      <c r="AR45" s="67">
        <v>2021.63</v>
      </c>
      <c r="AS45" s="67">
        <v>5294.92</v>
      </c>
      <c r="AT45">
        <v>420.01</v>
      </c>
      <c r="AU45">
        <v>233.73</v>
      </c>
      <c r="AV45" s="67">
        <v>9115.2999999999993</v>
      </c>
      <c r="AW45" s="67">
        <v>5380.79</v>
      </c>
      <c r="AX45">
        <v>0.58460000000000001</v>
      </c>
      <c r="AY45" s="67">
        <v>2272.48</v>
      </c>
      <c r="AZ45">
        <v>0.24690000000000001</v>
      </c>
      <c r="BA45">
        <v>891.7</v>
      </c>
      <c r="BB45">
        <v>9.69E-2</v>
      </c>
      <c r="BC45">
        <v>659.38</v>
      </c>
      <c r="BD45">
        <v>7.1599999999999997E-2</v>
      </c>
      <c r="BE45" s="67">
        <v>9204.35</v>
      </c>
      <c r="BF45" s="67">
        <v>5333.32</v>
      </c>
      <c r="BG45">
        <v>1.7206999999999999</v>
      </c>
      <c r="BH45">
        <v>0.53220000000000001</v>
      </c>
      <c r="BI45">
        <v>0.22009999999999999</v>
      </c>
      <c r="BJ45">
        <v>0.18379999999999999</v>
      </c>
      <c r="BK45">
        <v>4.3099999999999999E-2</v>
      </c>
      <c r="BL45">
        <v>2.0899999999999998E-2</v>
      </c>
    </row>
    <row r="46" spans="1:64" x14ac:dyDescent="0.25">
      <c r="A46" t="s">
        <v>64</v>
      </c>
      <c r="B46">
        <v>49692</v>
      </c>
      <c r="C46">
        <v>62.14</v>
      </c>
      <c r="D46">
        <v>9.82</v>
      </c>
      <c r="E46">
        <v>610.20000000000005</v>
      </c>
      <c r="F46">
        <v>590.74</v>
      </c>
      <c r="G46">
        <v>3.7000000000000002E-3</v>
      </c>
      <c r="H46">
        <v>4.0000000000000002E-4</v>
      </c>
      <c r="I46">
        <v>1.41E-2</v>
      </c>
      <c r="J46">
        <v>1E-3</v>
      </c>
      <c r="K46">
        <v>5.1799999999999999E-2</v>
      </c>
      <c r="L46">
        <v>0.89800000000000002</v>
      </c>
      <c r="M46">
        <v>3.1E-2</v>
      </c>
      <c r="N46">
        <v>0.5272</v>
      </c>
      <c r="O46">
        <v>9.4999999999999998E-3</v>
      </c>
      <c r="P46">
        <v>0.16200000000000001</v>
      </c>
      <c r="Q46" s="67">
        <v>45708.67</v>
      </c>
      <c r="R46">
        <v>0.30730000000000002</v>
      </c>
      <c r="S46">
        <v>0.18210000000000001</v>
      </c>
      <c r="T46">
        <v>0.51049999999999995</v>
      </c>
      <c r="U46">
        <v>15.86</v>
      </c>
      <c r="V46">
        <v>6.51</v>
      </c>
      <c r="W46" s="67">
        <v>58370.94</v>
      </c>
      <c r="X46">
        <v>90.35</v>
      </c>
      <c r="Y46" s="67">
        <v>129861.42</v>
      </c>
      <c r="Z46">
        <v>0.80489999999999995</v>
      </c>
      <c r="AA46">
        <v>0.1144</v>
      </c>
      <c r="AB46">
        <v>8.0699999999999994E-2</v>
      </c>
      <c r="AC46">
        <v>0.1951</v>
      </c>
      <c r="AD46">
        <v>129.86000000000001</v>
      </c>
      <c r="AE46" s="67">
        <v>3612.9</v>
      </c>
      <c r="AF46">
        <v>458.42</v>
      </c>
      <c r="AG46" s="67">
        <v>114808.76</v>
      </c>
      <c r="AH46" t="s">
        <v>628</v>
      </c>
      <c r="AI46" s="67">
        <v>31373</v>
      </c>
      <c r="AJ46" s="67">
        <v>44598.559999999998</v>
      </c>
      <c r="AK46">
        <v>43.26</v>
      </c>
      <c r="AL46">
        <v>26.08</v>
      </c>
      <c r="AM46">
        <v>32.049999999999997</v>
      </c>
      <c r="AN46">
        <v>4.0599999999999996</v>
      </c>
      <c r="AO46" s="67">
        <v>1157.31</v>
      </c>
      <c r="AP46">
        <v>1.2205999999999999</v>
      </c>
      <c r="AQ46" s="67">
        <v>1621.18</v>
      </c>
      <c r="AR46" s="67">
        <v>2147.2800000000002</v>
      </c>
      <c r="AS46" s="67">
        <v>6035.67</v>
      </c>
      <c r="AT46">
        <v>435.92</v>
      </c>
      <c r="AU46">
        <v>569.16999999999996</v>
      </c>
      <c r="AV46" s="67">
        <v>10809.23</v>
      </c>
      <c r="AW46" s="67">
        <v>5654.96</v>
      </c>
      <c r="AX46">
        <v>0.49469999999999997</v>
      </c>
      <c r="AY46" s="67">
        <v>3443.18</v>
      </c>
      <c r="AZ46">
        <v>0.30120000000000002</v>
      </c>
      <c r="BA46" s="67">
        <v>1426.59</v>
      </c>
      <c r="BB46">
        <v>0.12479999999999999</v>
      </c>
      <c r="BC46">
        <v>907.23</v>
      </c>
      <c r="BD46">
        <v>7.9399999999999998E-2</v>
      </c>
      <c r="BE46" s="67">
        <v>11431.96</v>
      </c>
      <c r="BF46" s="67">
        <v>4554.96</v>
      </c>
      <c r="BG46">
        <v>1.3725000000000001</v>
      </c>
      <c r="BH46">
        <v>0.50690000000000002</v>
      </c>
      <c r="BI46">
        <v>0.20880000000000001</v>
      </c>
      <c r="BJ46">
        <v>0.21859999999999999</v>
      </c>
      <c r="BK46">
        <v>3.5499999999999997E-2</v>
      </c>
      <c r="BL46">
        <v>3.0200000000000001E-2</v>
      </c>
    </row>
    <row r="47" spans="1:64" x14ac:dyDescent="0.25">
      <c r="A47" t="s">
        <v>66</v>
      </c>
      <c r="B47">
        <v>43620</v>
      </c>
      <c r="C47">
        <v>15.62</v>
      </c>
      <c r="D47">
        <v>240.47</v>
      </c>
      <c r="E47" s="67">
        <v>3755.89</v>
      </c>
      <c r="F47" s="67">
        <v>3674.58</v>
      </c>
      <c r="G47">
        <v>5.5E-2</v>
      </c>
      <c r="H47">
        <v>4.0000000000000002E-4</v>
      </c>
      <c r="I47">
        <v>5.5199999999999999E-2</v>
      </c>
      <c r="J47">
        <v>8.9999999999999998E-4</v>
      </c>
      <c r="K47">
        <v>2.7099999999999999E-2</v>
      </c>
      <c r="L47">
        <v>0.82669999999999999</v>
      </c>
      <c r="M47">
        <v>3.4599999999999999E-2</v>
      </c>
      <c r="N47">
        <v>0.1046</v>
      </c>
      <c r="O47">
        <v>1.6400000000000001E-2</v>
      </c>
      <c r="P47">
        <v>0.1075</v>
      </c>
      <c r="Q47" s="67">
        <v>67221.33</v>
      </c>
      <c r="R47">
        <v>0.16839999999999999</v>
      </c>
      <c r="S47">
        <v>0.20899999999999999</v>
      </c>
      <c r="T47">
        <v>0.62260000000000004</v>
      </c>
      <c r="U47">
        <v>18.07</v>
      </c>
      <c r="V47">
        <v>20.61</v>
      </c>
      <c r="W47" s="67">
        <v>90529.21</v>
      </c>
      <c r="X47">
        <v>180.93</v>
      </c>
      <c r="Y47" s="67">
        <v>184174.65</v>
      </c>
      <c r="Z47">
        <v>0.86909999999999998</v>
      </c>
      <c r="AA47">
        <v>0.1074</v>
      </c>
      <c r="AB47">
        <v>2.3400000000000001E-2</v>
      </c>
      <c r="AC47">
        <v>0.13089999999999999</v>
      </c>
      <c r="AD47">
        <v>184.17</v>
      </c>
      <c r="AE47" s="67">
        <v>8879.82</v>
      </c>
      <c r="AF47" s="67">
        <v>1128.6300000000001</v>
      </c>
      <c r="AG47" s="67">
        <v>218378.04</v>
      </c>
      <c r="AH47" t="s">
        <v>628</v>
      </c>
      <c r="AI47" s="67">
        <v>60104</v>
      </c>
      <c r="AJ47" s="67">
        <v>121511.92</v>
      </c>
      <c r="AK47">
        <v>92.57</v>
      </c>
      <c r="AL47">
        <v>48.5</v>
      </c>
      <c r="AM47">
        <v>59.37</v>
      </c>
      <c r="AN47">
        <v>4.71</v>
      </c>
      <c r="AO47" s="67">
        <v>2201.9499999999998</v>
      </c>
      <c r="AP47">
        <v>0.63100000000000001</v>
      </c>
      <c r="AQ47" s="67">
        <v>1443.24</v>
      </c>
      <c r="AR47" s="67">
        <v>1984.13</v>
      </c>
      <c r="AS47" s="67">
        <v>7045.56</v>
      </c>
      <c r="AT47">
        <v>771.41</v>
      </c>
      <c r="AU47">
        <v>415.78</v>
      </c>
      <c r="AV47" s="67">
        <v>11660.11</v>
      </c>
      <c r="AW47" s="67">
        <v>2909.7</v>
      </c>
      <c r="AX47">
        <v>0.26090000000000002</v>
      </c>
      <c r="AY47" s="67">
        <v>7091.44</v>
      </c>
      <c r="AZ47">
        <v>0.63590000000000002</v>
      </c>
      <c r="BA47">
        <v>813.64</v>
      </c>
      <c r="BB47">
        <v>7.2999999999999995E-2</v>
      </c>
      <c r="BC47">
        <v>336.7</v>
      </c>
      <c r="BD47">
        <v>3.0200000000000001E-2</v>
      </c>
      <c r="BE47" s="67">
        <v>11151.48</v>
      </c>
      <c r="BF47" s="67">
        <v>1773.58</v>
      </c>
      <c r="BG47">
        <v>0.13730000000000001</v>
      </c>
      <c r="BH47">
        <v>0.60450000000000004</v>
      </c>
      <c r="BI47">
        <v>0.22140000000000001</v>
      </c>
      <c r="BJ47">
        <v>0.12039999999999999</v>
      </c>
      <c r="BK47">
        <v>3.56E-2</v>
      </c>
      <c r="BL47">
        <v>1.8100000000000002E-2</v>
      </c>
    </row>
    <row r="48" spans="1:64" x14ac:dyDescent="0.25">
      <c r="A48" t="s">
        <v>67</v>
      </c>
      <c r="B48">
        <v>46748</v>
      </c>
      <c r="C48">
        <v>53.24</v>
      </c>
      <c r="D48">
        <v>64.81</v>
      </c>
      <c r="E48" s="67">
        <v>3450.52</v>
      </c>
      <c r="F48" s="67">
        <v>3310.53</v>
      </c>
      <c r="G48">
        <v>1.6400000000000001E-2</v>
      </c>
      <c r="H48">
        <v>5.9999999999999995E-4</v>
      </c>
      <c r="I48">
        <v>1.8499999999999999E-2</v>
      </c>
      <c r="J48">
        <v>1.4E-3</v>
      </c>
      <c r="K48">
        <v>2.5600000000000001E-2</v>
      </c>
      <c r="L48">
        <v>0.91069999999999995</v>
      </c>
      <c r="M48">
        <v>2.6800000000000001E-2</v>
      </c>
      <c r="N48">
        <v>0.18920000000000001</v>
      </c>
      <c r="O48">
        <v>1.0699999999999999E-2</v>
      </c>
      <c r="P48">
        <v>0.1118</v>
      </c>
      <c r="Q48" s="67">
        <v>59139.94</v>
      </c>
      <c r="R48">
        <v>0.21229999999999999</v>
      </c>
      <c r="S48">
        <v>0.20499999999999999</v>
      </c>
      <c r="T48">
        <v>0.5827</v>
      </c>
      <c r="U48">
        <v>19.649999999999999</v>
      </c>
      <c r="V48">
        <v>18.8</v>
      </c>
      <c r="W48" s="67">
        <v>82283.199999999997</v>
      </c>
      <c r="X48">
        <v>180.64</v>
      </c>
      <c r="Y48" s="67">
        <v>181399.76</v>
      </c>
      <c r="Z48">
        <v>0.85</v>
      </c>
      <c r="AA48">
        <v>0.12520000000000001</v>
      </c>
      <c r="AB48">
        <v>2.4799999999999999E-2</v>
      </c>
      <c r="AC48">
        <v>0.15</v>
      </c>
      <c r="AD48">
        <v>181.4</v>
      </c>
      <c r="AE48" s="67">
        <v>6772.25</v>
      </c>
      <c r="AF48">
        <v>889.53</v>
      </c>
      <c r="AG48" s="67">
        <v>200910.19</v>
      </c>
      <c r="AH48" t="s">
        <v>628</v>
      </c>
      <c r="AI48" s="67">
        <v>42982</v>
      </c>
      <c r="AJ48" s="67">
        <v>74377.25</v>
      </c>
      <c r="AK48">
        <v>59.72</v>
      </c>
      <c r="AL48">
        <v>36.72</v>
      </c>
      <c r="AM48">
        <v>38.72</v>
      </c>
      <c r="AN48">
        <v>4.29</v>
      </c>
      <c r="AO48" s="67">
        <v>1655.18</v>
      </c>
      <c r="AP48">
        <v>0.8034</v>
      </c>
      <c r="AQ48" s="67">
        <v>1256.8800000000001</v>
      </c>
      <c r="AR48" s="67">
        <v>1892.84</v>
      </c>
      <c r="AS48" s="67">
        <v>5804.61</v>
      </c>
      <c r="AT48">
        <v>555.47</v>
      </c>
      <c r="AU48">
        <v>287.99</v>
      </c>
      <c r="AV48" s="67">
        <v>9797.7800000000007</v>
      </c>
      <c r="AW48" s="67">
        <v>3149.64</v>
      </c>
      <c r="AX48">
        <v>0.32340000000000002</v>
      </c>
      <c r="AY48" s="67">
        <v>5544.11</v>
      </c>
      <c r="AZ48">
        <v>0.56920000000000004</v>
      </c>
      <c r="BA48">
        <v>657.73</v>
      </c>
      <c r="BB48">
        <v>6.7500000000000004E-2</v>
      </c>
      <c r="BC48">
        <v>388.11</v>
      </c>
      <c r="BD48">
        <v>3.9800000000000002E-2</v>
      </c>
      <c r="BE48" s="67">
        <v>9739.59</v>
      </c>
      <c r="BF48" s="67">
        <v>1974.77</v>
      </c>
      <c r="BG48">
        <v>0.2447</v>
      </c>
      <c r="BH48">
        <v>0.58150000000000002</v>
      </c>
      <c r="BI48">
        <v>0.22489999999999999</v>
      </c>
      <c r="BJ48">
        <v>0.1399</v>
      </c>
      <c r="BK48">
        <v>3.3000000000000002E-2</v>
      </c>
      <c r="BL48">
        <v>2.07E-2</v>
      </c>
    </row>
    <row r="49" spans="1:64" x14ac:dyDescent="0.25">
      <c r="A49" t="s">
        <v>68</v>
      </c>
      <c r="B49">
        <v>48462</v>
      </c>
      <c r="C49">
        <v>91.33</v>
      </c>
      <c r="D49">
        <v>14.79</v>
      </c>
      <c r="E49" s="67">
        <v>1350.45</v>
      </c>
      <c r="F49" s="67">
        <v>1356.3</v>
      </c>
      <c r="G49">
        <v>1.6000000000000001E-3</v>
      </c>
      <c r="H49">
        <v>4.0000000000000002E-4</v>
      </c>
      <c r="I49">
        <v>5.4999999999999997E-3</v>
      </c>
      <c r="J49">
        <v>8.9999999999999998E-4</v>
      </c>
      <c r="K49">
        <v>6.4999999999999997E-3</v>
      </c>
      <c r="L49">
        <v>0.97350000000000003</v>
      </c>
      <c r="M49">
        <v>1.1599999999999999E-2</v>
      </c>
      <c r="N49">
        <v>0.43780000000000002</v>
      </c>
      <c r="O49">
        <v>2.0000000000000001E-4</v>
      </c>
      <c r="P49">
        <v>0.1305</v>
      </c>
      <c r="Q49" s="67">
        <v>50136.26</v>
      </c>
      <c r="R49">
        <v>0.1993</v>
      </c>
      <c r="S49">
        <v>0.18720000000000001</v>
      </c>
      <c r="T49">
        <v>0.61339999999999995</v>
      </c>
      <c r="U49">
        <v>18.16</v>
      </c>
      <c r="V49">
        <v>10.56</v>
      </c>
      <c r="W49" s="67">
        <v>66709.95</v>
      </c>
      <c r="X49">
        <v>123.22</v>
      </c>
      <c r="Y49" s="67">
        <v>116840.19</v>
      </c>
      <c r="Z49">
        <v>0.8528</v>
      </c>
      <c r="AA49">
        <v>7.7899999999999997E-2</v>
      </c>
      <c r="AB49">
        <v>6.93E-2</v>
      </c>
      <c r="AC49">
        <v>0.1472</v>
      </c>
      <c r="AD49">
        <v>116.84</v>
      </c>
      <c r="AE49" s="67">
        <v>3144.63</v>
      </c>
      <c r="AF49">
        <v>410.76</v>
      </c>
      <c r="AG49" s="67">
        <v>111442.43</v>
      </c>
      <c r="AH49" t="s">
        <v>628</v>
      </c>
      <c r="AI49" s="67">
        <v>32840</v>
      </c>
      <c r="AJ49" s="67">
        <v>47412.75</v>
      </c>
      <c r="AK49">
        <v>39.880000000000003</v>
      </c>
      <c r="AL49">
        <v>25.42</v>
      </c>
      <c r="AM49">
        <v>28.01</v>
      </c>
      <c r="AN49">
        <v>4.1500000000000004</v>
      </c>
      <c r="AO49" s="67">
        <v>1131.8699999999999</v>
      </c>
      <c r="AP49">
        <v>1.0585</v>
      </c>
      <c r="AQ49" s="67">
        <v>1274.48</v>
      </c>
      <c r="AR49" s="67">
        <v>2020.38</v>
      </c>
      <c r="AS49" s="67">
        <v>5593.81</v>
      </c>
      <c r="AT49">
        <v>395.93</v>
      </c>
      <c r="AU49">
        <v>252.71</v>
      </c>
      <c r="AV49" s="67">
        <v>9537.31</v>
      </c>
      <c r="AW49" s="67">
        <v>5208.6099999999997</v>
      </c>
      <c r="AX49">
        <v>0.53080000000000005</v>
      </c>
      <c r="AY49" s="67">
        <v>2863.53</v>
      </c>
      <c r="AZ49">
        <v>0.2918</v>
      </c>
      <c r="BA49" s="67">
        <v>1020.48</v>
      </c>
      <c r="BB49">
        <v>0.104</v>
      </c>
      <c r="BC49">
        <v>720.7</v>
      </c>
      <c r="BD49">
        <v>7.3400000000000007E-2</v>
      </c>
      <c r="BE49" s="67">
        <v>9813.31</v>
      </c>
      <c r="BF49" s="67">
        <v>4898.29</v>
      </c>
      <c r="BG49">
        <v>1.4286000000000001</v>
      </c>
      <c r="BH49">
        <v>0.52810000000000001</v>
      </c>
      <c r="BI49">
        <v>0.22600000000000001</v>
      </c>
      <c r="BJ49">
        <v>0.188</v>
      </c>
      <c r="BK49">
        <v>3.8899999999999997E-2</v>
      </c>
      <c r="BL49">
        <v>1.9E-2</v>
      </c>
    </row>
    <row r="50" spans="1:64" x14ac:dyDescent="0.25">
      <c r="A50" t="s">
        <v>69</v>
      </c>
      <c r="B50">
        <v>46383</v>
      </c>
      <c r="C50">
        <v>87.24</v>
      </c>
      <c r="D50">
        <v>17.5</v>
      </c>
      <c r="E50" s="67">
        <v>1526.69</v>
      </c>
      <c r="F50" s="67">
        <v>1524.89</v>
      </c>
      <c r="G50">
        <v>1.6000000000000001E-3</v>
      </c>
      <c r="H50">
        <v>4.0000000000000002E-4</v>
      </c>
      <c r="I50">
        <v>5.4999999999999997E-3</v>
      </c>
      <c r="J50">
        <v>1E-3</v>
      </c>
      <c r="K50">
        <v>1.1599999999999999E-2</v>
      </c>
      <c r="L50">
        <v>0.96430000000000005</v>
      </c>
      <c r="M50">
        <v>1.5599999999999999E-2</v>
      </c>
      <c r="N50">
        <v>0.45960000000000001</v>
      </c>
      <c r="O50">
        <v>8.0000000000000004E-4</v>
      </c>
      <c r="P50">
        <v>0.1409</v>
      </c>
      <c r="Q50" s="67">
        <v>49755.75</v>
      </c>
      <c r="R50">
        <v>0.22170000000000001</v>
      </c>
      <c r="S50">
        <v>0.1804</v>
      </c>
      <c r="T50">
        <v>0.59789999999999999</v>
      </c>
      <c r="U50">
        <v>18.760000000000002</v>
      </c>
      <c r="V50">
        <v>11.51</v>
      </c>
      <c r="W50" s="67">
        <v>65565.929999999993</v>
      </c>
      <c r="X50">
        <v>128.28</v>
      </c>
      <c r="Y50" s="67">
        <v>107596.42</v>
      </c>
      <c r="Z50">
        <v>0.8498</v>
      </c>
      <c r="AA50">
        <v>9.5200000000000007E-2</v>
      </c>
      <c r="AB50">
        <v>5.5100000000000003E-2</v>
      </c>
      <c r="AC50">
        <v>0.1502</v>
      </c>
      <c r="AD50">
        <v>107.6</v>
      </c>
      <c r="AE50" s="67">
        <v>2819.99</v>
      </c>
      <c r="AF50">
        <v>400.75</v>
      </c>
      <c r="AG50" s="67">
        <v>106617.97</v>
      </c>
      <c r="AH50" t="s">
        <v>628</v>
      </c>
      <c r="AI50" s="67">
        <v>31451</v>
      </c>
      <c r="AJ50" s="67">
        <v>45401.65</v>
      </c>
      <c r="AK50">
        <v>38.979999999999997</v>
      </c>
      <c r="AL50">
        <v>24.98</v>
      </c>
      <c r="AM50">
        <v>28.19</v>
      </c>
      <c r="AN50">
        <v>4.1100000000000003</v>
      </c>
      <c r="AO50">
        <v>817.38</v>
      </c>
      <c r="AP50">
        <v>1.0285</v>
      </c>
      <c r="AQ50" s="67">
        <v>1244.08</v>
      </c>
      <c r="AR50" s="67">
        <v>1967.32</v>
      </c>
      <c r="AS50" s="67">
        <v>5470.97</v>
      </c>
      <c r="AT50">
        <v>442.35</v>
      </c>
      <c r="AU50">
        <v>215.18</v>
      </c>
      <c r="AV50" s="67">
        <v>9339.9</v>
      </c>
      <c r="AW50" s="67">
        <v>5305.79</v>
      </c>
      <c r="AX50">
        <v>0.56399999999999995</v>
      </c>
      <c r="AY50" s="67">
        <v>2485.2399999999998</v>
      </c>
      <c r="AZ50">
        <v>0.26419999999999999</v>
      </c>
      <c r="BA50">
        <v>919.07</v>
      </c>
      <c r="BB50">
        <v>9.7699999999999995E-2</v>
      </c>
      <c r="BC50">
        <v>698.01</v>
      </c>
      <c r="BD50">
        <v>7.4200000000000002E-2</v>
      </c>
      <c r="BE50" s="67">
        <v>9408.11</v>
      </c>
      <c r="BF50" s="67">
        <v>5178.1499999999996</v>
      </c>
      <c r="BG50">
        <v>1.6008</v>
      </c>
      <c r="BH50">
        <v>0.52700000000000002</v>
      </c>
      <c r="BI50">
        <v>0.2382</v>
      </c>
      <c r="BJ50">
        <v>0.17560000000000001</v>
      </c>
      <c r="BK50">
        <v>3.8300000000000001E-2</v>
      </c>
      <c r="BL50">
        <v>2.0899999999999998E-2</v>
      </c>
    </row>
    <row r="51" spans="1:64" x14ac:dyDescent="0.25">
      <c r="A51" t="s">
        <v>70</v>
      </c>
      <c r="B51">
        <v>46862</v>
      </c>
      <c r="C51">
        <v>59.9</v>
      </c>
      <c r="D51">
        <v>29.66</v>
      </c>
      <c r="E51" s="67">
        <v>1776.73</v>
      </c>
      <c r="F51" s="67">
        <v>1781.17</v>
      </c>
      <c r="G51">
        <v>8.0999999999999996E-3</v>
      </c>
      <c r="H51">
        <v>5.0000000000000001E-4</v>
      </c>
      <c r="I51">
        <v>8.8999999999999999E-3</v>
      </c>
      <c r="J51">
        <v>1.5E-3</v>
      </c>
      <c r="K51">
        <v>1.6E-2</v>
      </c>
      <c r="L51">
        <v>0.94650000000000001</v>
      </c>
      <c r="M51">
        <v>1.8700000000000001E-2</v>
      </c>
      <c r="N51">
        <v>0.24060000000000001</v>
      </c>
      <c r="O51">
        <v>6.6E-3</v>
      </c>
      <c r="P51">
        <v>0.1163</v>
      </c>
      <c r="Q51" s="67">
        <v>53437.88</v>
      </c>
      <c r="R51">
        <v>0.23380000000000001</v>
      </c>
      <c r="S51">
        <v>0.19819999999999999</v>
      </c>
      <c r="T51">
        <v>0.56810000000000005</v>
      </c>
      <c r="U51">
        <v>19.5</v>
      </c>
      <c r="V51">
        <v>11.63</v>
      </c>
      <c r="W51" s="67">
        <v>73020.73</v>
      </c>
      <c r="X51">
        <v>148.82</v>
      </c>
      <c r="Y51" s="67">
        <v>168183.39</v>
      </c>
      <c r="Z51">
        <v>0.82210000000000005</v>
      </c>
      <c r="AA51">
        <v>0.12529999999999999</v>
      </c>
      <c r="AB51">
        <v>5.2699999999999997E-2</v>
      </c>
      <c r="AC51">
        <v>0.1779</v>
      </c>
      <c r="AD51">
        <v>168.18</v>
      </c>
      <c r="AE51" s="67">
        <v>5261.49</v>
      </c>
      <c r="AF51">
        <v>639.84</v>
      </c>
      <c r="AG51" s="67">
        <v>169987.73</v>
      </c>
      <c r="AH51" t="s">
        <v>628</v>
      </c>
      <c r="AI51" s="67">
        <v>39052</v>
      </c>
      <c r="AJ51" s="67">
        <v>63094.15</v>
      </c>
      <c r="AK51">
        <v>49.3</v>
      </c>
      <c r="AL51">
        <v>29</v>
      </c>
      <c r="AM51">
        <v>31.33</v>
      </c>
      <c r="AN51">
        <v>4.75</v>
      </c>
      <c r="AO51" s="67">
        <v>1439.34</v>
      </c>
      <c r="AP51">
        <v>0.90510000000000002</v>
      </c>
      <c r="AQ51" s="67">
        <v>1308.17</v>
      </c>
      <c r="AR51" s="67">
        <v>1782.15</v>
      </c>
      <c r="AS51" s="67">
        <v>5433.31</v>
      </c>
      <c r="AT51">
        <v>423.91</v>
      </c>
      <c r="AU51">
        <v>271.38</v>
      </c>
      <c r="AV51" s="67">
        <v>9218.91</v>
      </c>
      <c r="AW51" s="67">
        <v>3689.27</v>
      </c>
      <c r="AX51">
        <v>0.38819999999999999</v>
      </c>
      <c r="AY51" s="67">
        <v>4492.09</v>
      </c>
      <c r="AZ51">
        <v>0.47270000000000001</v>
      </c>
      <c r="BA51">
        <v>870.01</v>
      </c>
      <c r="BB51">
        <v>9.1600000000000001E-2</v>
      </c>
      <c r="BC51">
        <v>451.59</v>
      </c>
      <c r="BD51">
        <v>4.7500000000000001E-2</v>
      </c>
      <c r="BE51" s="67">
        <v>9502.9599999999991</v>
      </c>
      <c r="BF51" s="67">
        <v>2834.06</v>
      </c>
      <c r="BG51">
        <v>0.45779999999999998</v>
      </c>
      <c r="BH51">
        <v>0.52239999999999998</v>
      </c>
      <c r="BI51">
        <v>0.23680000000000001</v>
      </c>
      <c r="BJ51">
        <v>0.17449999999999999</v>
      </c>
      <c r="BK51">
        <v>4.3099999999999999E-2</v>
      </c>
      <c r="BL51">
        <v>2.3199999999999998E-2</v>
      </c>
    </row>
    <row r="52" spans="1:64" x14ac:dyDescent="0.25">
      <c r="A52" t="s">
        <v>71</v>
      </c>
      <c r="B52">
        <v>49593</v>
      </c>
      <c r="C52">
        <v>85.19</v>
      </c>
      <c r="D52">
        <v>10.78</v>
      </c>
      <c r="E52">
        <v>918.75</v>
      </c>
      <c r="F52">
        <v>923.9</v>
      </c>
      <c r="G52">
        <v>3.0000000000000001E-3</v>
      </c>
      <c r="H52">
        <v>2.9999999999999997E-4</v>
      </c>
      <c r="I52">
        <v>3.8E-3</v>
      </c>
      <c r="J52">
        <v>8.0000000000000004E-4</v>
      </c>
      <c r="K52">
        <v>7.9000000000000008E-3</v>
      </c>
      <c r="L52">
        <v>0.97370000000000001</v>
      </c>
      <c r="M52">
        <v>1.0500000000000001E-2</v>
      </c>
      <c r="N52">
        <v>0.49149999999999999</v>
      </c>
      <c r="O52">
        <v>4.0000000000000002E-4</v>
      </c>
      <c r="P52">
        <v>0.15079999999999999</v>
      </c>
      <c r="Q52" s="67">
        <v>47184.34</v>
      </c>
      <c r="R52">
        <v>0.25600000000000001</v>
      </c>
      <c r="S52">
        <v>0.18090000000000001</v>
      </c>
      <c r="T52">
        <v>0.56320000000000003</v>
      </c>
      <c r="U52">
        <v>17.36</v>
      </c>
      <c r="V52">
        <v>7.78</v>
      </c>
      <c r="W52" s="67">
        <v>65273.5</v>
      </c>
      <c r="X52">
        <v>113.43</v>
      </c>
      <c r="Y52" s="67">
        <v>107725.33</v>
      </c>
      <c r="Z52">
        <v>0.8387</v>
      </c>
      <c r="AA52">
        <v>7.9799999999999996E-2</v>
      </c>
      <c r="AB52">
        <v>8.1500000000000003E-2</v>
      </c>
      <c r="AC52">
        <v>0.1613</v>
      </c>
      <c r="AD52">
        <v>107.73</v>
      </c>
      <c r="AE52" s="67">
        <v>2734.6</v>
      </c>
      <c r="AF52">
        <v>376.07</v>
      </c>
      <c r="AG52" s="67">
        <v>99472.27</v>
      </c>
      <c r="AH52" t="s">
        <v>628</v>
      </c>
      <c r="AI52" s="67">
        <v>31000</v>
      </c>
      <c r="AJ52" s="67">
        <v>45643.41</v>
      </c>
      <c r="AK52">
        <v>35.44</v>
      </c>
      <c r="AL52">
        <v>23.8</v>
      </c>
      <c r="AM52">
        <v>26.7</v>
      </c>
      <c r="AN52">
        <v>3.71</v>
      </c>
      <c r="AO52" s="67">
        <v>1387.87</v>
      </c>
      <c r="AP52">
        <v>0.97719999999999996</v>
      </c>
      <c r="AQ52" s="67">
        <v>1399.04</v>
      </c>
      <c r="AR52" s="67">
        <v>2194.5500000000002</v>
      </c>
      <c r="AS52" s="67">
        <v>5736.56</v>
      </c>
      <c r="AT52">
        <v>482.62</v>
      </c>
      <c r="AU52">
        <v>314.32</v>
      </c>
      <c r="AV52" s="67">
        <v>10127.09</v>
      </c>
      <c r="AW52" s="67">
        <v>5642.88</v>
      </c>
      <c r="AX52">
        <v>0.55620000000000003</v>
      </c>
      <c r="AY52" s="67">
        <v>2436.1999999999998</v>
      </c>
      <c r="AZ52">
        <v>0.24010000000000001</v>
      </c>
      <c r="BA52" s="67">
        <v>1186.32</v>
      </c>
      <c r="BB52">
        <v>0.1169</v>
      </c>
      <c r="BC52">
        <v>879.18</v>
      </c>
      <c r="BD52">
        <v>8.6699999999999999E-2</v>
      </c>
      <c r="BE52" s="67">
        <v>10144.57</v>
      </c>
      <c r="BF52" s="67">
        <v>5509.9</v>
      </c>
      <c r="BG52">
        <v>1.7387999999999999</v>
      </c>
      <c r="BH52">
        <v>0.50829999999999997</v>
      </c>
      <c r="BI52">
        <v>0.22500000000000001</v>
      </c>
      <c r="BJ52">
        <v>0.20880000000000001</v>
      </c>
      <c r="BK52">
        <v>3.78E-2</v>
      </c>
      <c r="BL52">
        <v>2.01E-2</v>
      </c>
    </row>
    <row r="53" spans="1:64" x14ac:dyDescent="0.25">
      <c r="A53" t="s">
        <v>72</v>
      </c>
      <c r="B53">
        <v>50096</v>
      </c>
      <c r="C53">
        <v>76.19</v>
      </c>
      <c r="D53">
        <v>8.94</v>
      </c>
      <c r="E53">
        <v>681.1</v>
      </c>
      <c r="F53">
        <v>638.33000000000004</v>
      </c>
      <c r="G53">
        <v>2.5000000000000001E-3</v>
      </c>
      <c r="H53">
        <v>1E-4</v>
      </c>
      <c r="I53">
        <v>6.8999999999999999E-3</v>
      </c>
      <c r="J53">
        <v>8.0000000000000004E-4</v>
      </c>
      <c r="K53">
        <v>2.8799999999999999E-2</v>
      </c>
      <c r="L53">
        <v>0.94359999999999999</v>
      </c>
      <c r="M53">
        <v>1.72E-2</v>
      </c>
      <c r="N53">
        <v>0.52900000000000003</v>
      </c>
      <c r="O53">
        <v>8.0999999999999996E-3</v>
      </c>
      <c r="P53">
        <v>0.16489999999999999</v>
      </c>
      <c r="Q53" s="67">
        <v>45696.05</v>
      </c>
      <c r="R53">
        <v>0.2712</v>
      </c>
      <c r="S53">
        <v>0.1946</v>
      </c>
      <c r="T53">
        <v>0.53420000000000001</v>
      </c>
      <c r="U53">
        <v>15.49</v>
      </c>
      <c r="V53">
        <v>6.62</v>
      </c>
      <c r="W53" s="67">
        <v>57704.160000000003</v>
      </c>
      <c r="X53">
        <v>98.67</v>
      </c>
      <c r="Y53" s="67">
        <v>105190.72</v>
      </c>
      <c r="Z53">
        <v>0.86780000000000002</v>
      </c>
      <c r="AA53">
        <v>7.3800000000000004E-2</v>
      </c>
      <c r="AB53">
        <v>5.8400000000000001E-2</v>
      </c>
      <c r="AC53">
        <v>0.13220000000000001</v>
      </c>
      <c r="AD53">
        <v>105.19</v>
      </c>
      <c r="AE53" s="67">
        <v>2723.75</v>
      </c>
      <c r="AF53">
        <v>391.44</v>
      </c>
      <c r="AG53" s="67">
        <v>102600.07</v>
      </c>
      <c r="AH53" t="s">
        <v>628</v>
      </c>
      <c r="AI53" s="67">
        <v>30055</v>
      </c>
      <c r="AJ53" s="67">
        <v>42953.120000000003</v>
      </c>
      <c r="AK53">
        <v>41.06</v>
      </c>
      <c r="AL53">
        <v>24.76</v>
      </c>
      <c r="AM53">
        <v>29.25</v>
      </c>
      <c r="AN53">
        <v>3.88</v>
      </c>
      <c r="AO53" s="67">
        <v>1298.33</v>
      </c>
      <c r="AP53">
        <v>1.3882000000000001</v>
      </c>
      <c r="AQ53" s="67">
        <v>1594.45</v>
      </c>
      <c r="AR53" s="67">
        <v>2330.69</v>
      </c>
      <c r="AS53" s="67">
        <v>6006.61</v>
      </c>
      <c r="AT53">
        <v>496.31</v>
      </c>
      <c r="AU53">
        <v>550.16999999999996</v>
      </c>
      <c r="AV53" s="67">
        <v>10978.23</v>
      </c>
      <c r="AW53" s="67">
        <v>6339.72</v>
      </c>
      <c r="AX53">
        <v>0.56169999999999998</v>
      </c>
      <c r="AY53" s="67">
        <v>2963.05</v>
      </c>
      <c r="AZ53">
        <v>0.26250000000000001</v>
      </c>
      <c r="BA53">
        <v>979.71</v>
      </c>
      <c r="BB53">
        <v>8.6800000000000002E-2</v>
      </c>
      <c r="BC53" s="67">
        <v>1003.4</v>
      </c>
      <c r="BD53">
        <v>8.8900000000000007E-2</v>
      </c>
      <c r="BE53" s="67">
        <v>11285.88</v>
      </c>
      <c r="BF53" s="67">
        <v>5126.96</v>
      </c>
      <c r="BG53">
        <v>1.8004</v>
      </c>
      <c r="BH53">
        <v>0.498</v>
      </c>
      <c r="BI53">
        <v>0.21099999999999999</v>
      </c>
      <c r="BJ53">
        <v>0.2389</v>
      </c>
      <c r="BK53">
        <v>3.5200000000000002E-2</v>
      </c>
      <c r="BL53">
        <v>1.6899999999999998E-2</v>
      </c>
    </row>
    <row r="54" spans="1:64" x14ac:dyDescent="0.25">
      <c r="A54" t="s">
        <v>73</v>
      </c>
      <c r="B54">
        <v>45211</v>
      </c>
      <c r="C54">
        <v>68.33</v>
      </c>
      <c r="D54">
        <v>17.670000000000002</v>
      </c>
      <c r="E54" s="67">
        <v>1207.29</v>
      </c>
      <c r="F54" s="67">
        <v>1238.24</v>
      </c>
      <c r="G54">
        <v>6.4999999999999997E-3</v>
      </c>
      <c r="H54">
        <v>5.0000000000000001E-4</v>
      </c>
      <c r="I54">
        <v>6.3E-3</v>
      </c>
      <c r="J54">
        <v>1.6000000000000001E-3</v>
      </c>
      <c r="K54">
        <v>3.1899999999999998E-2</v>
      </c>
      <c r="L54">
        <v>0.93230000000000002</v>
      </c>
      <c r="M54">
        <v>2.1000000000000001E-2</v>
      </c>
      <c r="N54">
        <v>0.24970000000000001</v>
      </c>
      <c r="O54">
        <v>5.1999999999999998E-3</v>
      </c>
      <c r="P54">
        <v>0.1178</v>
      </c>
      <c r="Q54" s="67">
        <v>52928.53</v>
      </c>
      <c r="R54">
        <v>0.22650000000000001</v>
      </c>
      <c r="S54">
        <v>0.18110000000000001</v>
      </c>
      <c r="T54">
        <v>0.59240000000000004</v>
      </c>
      <c r="U54">
        <v>18.52</v>
      </c>
      <c r="V54">
        <v>9.91</v>
      </c>
      <c r="W54" s="67">
        <v>64421.68</v>
      </c>
      <c r="X54">
        <v>118.11</v>
      </c>
      <c r="Y54" s="67">
        <v>157760.82</v>
      </c>
      <c r="Z54">
        <v>0.83830000000000005</v>
      </c>
      <c r="AA54">
        <v>0.1071</v>
      </c>
      <c r="AB54">
        <v>5.4600000000000003E-2</v>
      </c>
      <c r="AC54">
        <v>0.16170000000000001</v>
      </c>
      <c r="AD54">
        <v>157.76</v>
      </c>
      <c r="AE54" s="67">
        <v>4756.97</v>
      </c>
      <c r="AF54">
        <v>587.46</v>
      </c>
      <c r="AG54" s="67">
        <v>159961.26</v>
      </c>
      <c r="AH54" t="s">
        <v>628</v>
      </c>
      <c r="AI54" s="67">
        <v>38230</v>
      </c>
      <c r="AJ54" s="67">
        <v>57378.46</v>
      </c>
      <c r="AK54">
        <v>45.77</v>
      </c>
      <c r="AL54">
        <v>28.67</v>
      </c>
      <c r="AM54">
        <v>31</v>
      </c>
      <c r="AN54">
        <v>4.66</v>
      </c>
      <c r="AO54" s="67">
        <v>1405.1</v>
      </c>
      <c r="AP54">
        <v>0.99539999999999995</v>
      </c>
      <c r="AQ54" s="67">
        <v>1298.68</v>
      </c>
      <c r="AR54" s="67">
        <v>1845.47</v>
      </c>
      <c r="AS54" s="67">
        <v>5539.51</v>
      </c>
      <c r="AT54">
        <v>416.61</v>
      </c>
      <c r="AU54">
        <v>271.27</v>
      </c>
      <c r="AV54" s="67">
        <v>9371.5400000000009</v>
      </c>
      <c r="AW54" s="67">
        <v>3842.33</v>
      </c>
      <c r="AX54">
        <v>0.39860000000000001</v>
      </c>
      <c r="AY54" s="67">
        <v>4245.51</v>
      </c>
      <c r="AZ54">
        <v>0.44040000000000001</v>
      </c>
      <c r="BA54" s="67">
        <v>1081.1300000000001</v>
      </c>
      <c r="BB54">
        <v>0.11210000000000001</v>
      </c>
      <c r="BC54">
        <v>471.3</v>
      </c>
      <c r="BD54">
        <v>4.8899999999999999E-2</v>
      </c>
      <c r="BE54" s="67">
        <v>9640.26</v>
      </c>
      <c r="BF54" s="67">
        <v>3241.09</v>
      </c>
      <c r="BG54">
        <v>0.62180000000000002</v>
      </c>
      <c r="BH54">
        <v>0.54800000000000004</v>
      </c>
      <c r="BI54">
        <v>0.20599999999999999</v>
      </c>
      <c r="BJ54">
        <v>0.17849999999999999</v>
      </c>
      <c r="BK54">
        <v>3.9300000000000002E-2</v>
      </c>
      <c r="BL54">
        <v>2.81E-2</v>
      </c>
    </row>
    <row r="55" spans="1:64" x14ac:dyDescent="0.25">
      <c r="A55" t="s">
        <v>74</v>
      </c>
      <c r="B55">
        <v>48306</v>
      </c>
      <c r="C55">
        <v>35.29</v>
      </c>
      <c r="D55">
        <v>119.18</v>
      </c>
      <c r="E55" s="67">
        <v>4205.2</v>
      </c>
      <c r="F55" s="67">
        <v>4094.55</v>
      </c>
      <c r="G55">
        <v>2.0500000000000001E-2</v>
      </c>
      <c r="H55">
        <v>8.0000000000000004E-4</v>
      </c>
      <c r="I55">
        <v>6.8099999999999994E-2</v>
      </c>
      <c r="J55">
        <v>1.2999999999999999E-3</v>
      </c>
      <c r="K55">
        <v>4.3099999999999999E-2</v>
      </c>
      <c r="L55">
        <v>0.81169999999999998</v>
      </c>
      <c r="M55">
        <v>5.4600000000000003E-2</v>
      </c>
      <c r="N55">
        <v>0.39879999999999999</v>
      </c>
      <c r="O55">
        <v>1.5800000000000002E-2</v>
      </c>
      <c r="P55">
        <v>0.14499999999999999</v>
      </c>
      <c r="Q55" s="67">
        <v>59594.89</v>
      </c>
      <c r="R55">
        <v>0.23780000000000001</v>
      </c>
      <c r="S55">
        <v>0.1968</v>
      </c>
      <c r="T55">
        <v>0.56540000000000001</v>
      </c>
      <c r="U55">
        <v>18.03</v>
      </c>
      <c r="V55">
        <v>25.18</v>
      </c>
      <c r="W55" s="67">
        <v>82439.03</v>
      </c>
      <c r="X55">
        <v>163.82</v>
      </c>
      <c r="Y55" s="67">
        <v>161950.32</v>
      </c>
      <c r="Z55">
        <v>0.67410000000000003</v>
      </c>
      <c r="AA55">
        <v>0.29649999999999999</v>
      </c>
      <c r="AB55">
        <v>2.9399999999999999E-2</v>
      </c>
      <c r="AC55">
        <v>0.32590000000000002</v>
      </c>
      <c r="AD55">
        <v>161.94999999999999</v>
      </c>
      <c r="AE55" s="67">
        <v>6805.97</v>
      </c>
      <c r="AF55">
        <v>755.19</v>
      </c>
      <c r="AG55" s="67">
        <v>173381.38</v>
      </c>
      <c r="AH55" t="s">
        <v>628</v>
      </c>
      <c r="AI55" s="67">
        <v>33686</v>
      </c>
      <c r="AJ55" s="67">
        <v>52125.35</v>
      </c>
      <c r="AK55">
        <v>65.540000000000006</v>
      </c>
      <c r="AL55">
        <v>39.04</v>
      </c>
      <c r="AM55">
        <v>43.64</v>
      </c>
      <c r="AN55">
        <v>4.8099999999999996</v>
      </c>
      <c r="AO55" s="67">
        <v>1371.71</v>
      </c>
      <c r="AP55">
        <v>1.0552999999999999</v>
      </c>
      <c r="AQ55" s="67">
        <v>1355.02</v>
      </c>
      <c r="AR55" s="67">
        <v>1903.33</v>
      </c>
      <c r="AS55" s="67">
        <v>6396.95</v>
      </c>
      <c r="AT55">
        <v>578.61</v>
      </c>
      <c r="AU55">
        <v>311.77999999999997</v>
      </c>
      <c r="AV55" s="67">
        <v>10545.69</v>
      </c>
      <c r="AW55" s="67">
        <v>3333.18</v>
      </c>
      <c r="AX55">
        <v>0.33339999999999997</v>
      </c>
      <c r="AY55" s="67">
        <v>5377.13</v>
      </c>
      <c r="AZ55">
        <v>0.53779999999999994</v>
      </c>
      <c r="BA55">
        <v>678.35</v>
      </c>
      <c r="BB55">
        <v>6.7799999999999999E-2</v>
      </c>
      <c r="BC55">
        <v>609.14</v>
      </c>
      <c r="BD55">
        <v>6.0900000000000003E-2</v>
      </c>
      <c r="BE55" s="67">
        <v>9997.7999999999993</v>
      </c>
      <c r="BF55" s="67">
        <v>1946.48</v>
      </c>
      <c r="BG55">
        <v>0.3725</v>
      </c>
      <c r="BH55">
        <v>0.57479999999999998</v>
      </c>
      <c r="BI55">
        <v>0.2266</v>
      </c>
      <c r="BJ55">
        <v>0.14779999999999999</v>
      </c>
      <c r="BK55">
        <v>3.1300000000000001E-2</v>
      </c>
      <c r="BL55">
        <v>1.95E-2</v>
      </c>
    </row>
    <row r="56" spans="1:64" x14ac:dyDescent="0.25">
      <c r="A56" t="s">
        <v>75</v>
      </c>
      <c r="B56">
        <v>49767</v>
      </c>
      <c r="C56">
        <v>58.67</v>
      </c>
      <c r="D56">
        <v>11.81</v>
      </c>
      <c r="E56">
        <v>692.71</v>
      </c>
      <c r="F56">
        <v>712.56</v>
      </c>
      <c r="G56">
        <v>4.4000000000000003E-3</v>
      </c>
      <c r="H56">
        <v>1.2999999999999999E-3</v>
      </c>
      <c r="I56">
        <v>7.1000000000000004E-3</v>
      </c>
      <c r="J56">
        <v>2.9999999999999997E-4</v>
      </c>
      <c r="K56">
        <v>1.41E-2</v>
      </c>
      <c r="L56">
        <v>0.95940000000000003</v>
      </c>
      <c r="M56">
        <v>1.3299999999999999E-2</v>
      </c>
      <c r="N56">
        <v>0.25900000000000001</v>
      </c>
      <c r="O56">
        <v>3.3E-3</v>
      </c>
      <c r="P56">
        <v>0.13059999999999999</v>
      </c>
      <c r="Q56" s="67">
        <v>49716.56</v>
      </c>
      <c r="R56">
        <v>0.21840000000000001</v>
      </c>
      <c r="S56">
        <v>0.1925</v>
      </c>
      <c r="T56">
        <v>0.58909999999999996</v>
      </c>
      <c r="U56">
        <v>17.079999999999998</v>
      </c>
      <c r="V56">
        <v>6.27</v>
      </c>
      <c r="W56" s="67">
        <v>65101.45</v>
      </c>
      <c r="X56">
        <v>107.54</v>
      </c>
      <c r="Y56" s="67">
        <v>138346.19</v>
      </c>
      <c r="Z56">
        <v>0.879</v>
      </c>
      <c r="AA56">
        <v>8.3599999999999994E-2</v>
      </c>
      <c r="AB56">
        <v>3.73E-2</v>
      </c>
      <c r="AC56">
        <v>0.121</v>
      </c>
      <c r="AD56">
        <v>138.35</v>
      </c>
      <c r="AE56" s="67">
        <v>3455.46</v>
      </c>
      <c r="AF56">
        <v>478.68</v>
      </c>
      <c r="AG56" s="67">
        <v>125770.69</v>
      </c>
      <c r="AH56" t="s">
        <v>628</v>
      </c>
      <c r="AI56" s="67">
        <v>36318</v>
      </c>
      <c r="AJ56" s="67">
        <v>54975.6</v>
      </c>
      <c r="AK56">
        <v>38.83</v>
      </c>
      <c r="AL56">
        <v>23.55</v>
      </c>
      <c r="AM56">
        <v>27.88</v>
      </c>
      <c r="AN56">
        <v>4.88</v>
      </c>
      <c r="AO56" s="67">
        <v>1620.48</v>
      </c>
      <c r="AP56">
        <v>1.2002999999999999</v>
      </c>
      <c r="AQ56" s="67">
        <v>1390.59</v>
      </c>
      <c r="AR56" s="67">
        <v>1851.47</v>
      </c>
      <c r="AS56" s="67">
        <v>5827.63</v>
      </c>
      <c r="AT56">
        <v>441.96</v>
      </c>
      <c r="AU56">
        <v>301.52999999999997</v>
      </c>
      <c r="AV56" s="67">
        <v>9813.18</v>
      </c>
      <c r="AW56" s="67">
        <v>4517.55</v>
      </c>
      <c r="AX56">
        <v>0.44640000000000002</v>
      </c>
      <c r="AY56" s="67">
        <v>3874.87</v>
      </c>
      <c r="AZ56">
        <v>0.38290000000000002</v>
      </c>
      <c r="BA56" s="67">
        <v>1213.42</v>
      </c>
      <c r="BB56">
        <v>0.11990000000000001</v>
      </c>
      <c r="BC56">
        <v>515.03</v>
      </c>
      <c r="BD56">
        <v>5.0900000000000001E-2</v>
      </c>
      <c r="BE56" s="67">
        <v>10120.879999999999</v>
      </c>
      <c r="BF56" s="67">
        <v>4367.16</v>
      </c>
      <c r="BG56">
        <v>0.95309999999999995</v>
      </c>
      <c r="BH56">
        <v>0.54259999999999997</v>
      </c>
      <c r="BI56">
        <v>0.2102</v>
      </c>
      <c r="BJ56">
        <v>0.18590000000000001</v>
      </c>
      <c r="BK56">
        <v>3.73E-2</v>
      </c>
      <c r="BL56">
        <v>2.4E-2</v>
      </c>
    </row>
    <row r="57" spans="1:64" x14ac:dyDescent="0.25">
      <c r="A57" t="s">
        <v>76</v>
      </c>
      <c r="B57">
        <v>43638</v>
      </c>
      <c r="C57">
        <v>40.1</v>
      </c>
      <c r="D57">
        <v>64.2</v>
      </c>
      <c r="E57" s="67">
        <v>2574.11</v>
      </c>
      <c r="F57" s="67">
        <v>2554.13</v>
      </c>
      <c r="G57">
        <v>1.8499999999999999E-2</v>
      </c>
      <c r="H57">
        <v>6.9999999999999999E-4</v>
      </c>
      <c r="I57">
        <v>5.1400000000000001E-2</v>
      </c>
      <c r="J57">
        <v>1.6000000000000001E-3</v>
      </c>
      <c r="K57">
        <v>4.4999999999999998E-2</v>
      </c>
      <c r="L57">
        <v>0.8296</v>
      </c>
      <c r="M57">
        <v>5.3100000000000001E-2</v>
      </c>
      <c r="N57">
        <v>0.37640000000000001</v>
      </c>
      <c r="O57">
        <v>1.24E-2</v>
      </c>
      <c r="P57">
        <v>0.1331</v>
      </c>
      <c r="Q57" s="67">
        <v>58164.49</v>
      </c>
      <c r="R57">
        <v>0.2596</v>
      </c>
      <c r="S57">
        <v>0.185</v>
      </c>
      <c r="T57">
        <v>0.5554</v>
      </c>
      <c r="U57">
        <v>17.71</v>
      </c>
      <c r="V57">
        <v>17.48</v>
      </c>
      <c r="W57" s="67">
        <v>78949.31</v>
      </c>
      <c r="X57">
        <v>143.5</v>
      </c>
      <c r="Y57" s="67">
        <v>176633.91</v>
      </c>
      <c r="Z57">
        <v>0.66610000000000003</v>
      </c>
      <c r="AA57">
        <v>0.29210000000000003</v>
      </c>
      <c r="AB57">
        <v>4.1799999999999997E-2</v>
      </c>
      <c r="AC57">
        <v>0.33389999999999997</v>
      </c>
      <c r="AD57">
        <v>176.63</v>
      </c>
      <c r="AE57" s="67">
        <v>6790.7</v>
      </c>
      <c r="AF57">
        <v>726.51</v>
      </c>
      <c r="AG57" s="67">
        <v>188038.91</v>
      </c>
      <c r="AH57" t="s">
        <v>628</v>
      </c>
      <c r="AI57" s="67">
        <v>33879</v>
      </c>
      <c r="AJ57" s="67">
        <v>54041.61</v>
      </c>
      <c r="AK57">
        <v>59.92</v>
      </c>
      <c r="AL57">
        <v>36.89</v>
      </c>
      <c r="AM57">
        <v>40.99</v>
      </c>
      <c r="AN57">
        <v>4.75</v>
      </c>
      <c r="AO57" s="67">
        <v>1431.12</v>
      </c>
      <c r="AP57">
        <v>1.0386</v>
      </c>
      <c r="AQ57" s="67">
        <v>1325.08</v>
      </c>
      <c r="AR57" s="67">
        <v>1955.85</v>
      </c>
      <c r="AS57" s="67">
        <v>6342.38</v>
      </c>
      <c r="AT57">
        <v>593</v>
      </c>
      <c r="AU57">
        <v>315.92</v>
      </c>
      <c r="AV57" s="67">
        <v>10532.22</v>
      </c>
      <c r="AW57" s="67">
        <v>3314.78</v>
      </c>
      <c r="AX57">
        <v>0.32600000000000001</v>
      </c>
      <c r="AY57" s="67">
        <v>5286.87</v>
      </c>
      <c r="AZ57">
        <v>0.52</v>
      </c>
      <c r="BA57">
        <v>984.25</v>
      </c>
      <c r="BB57">
        <v>9.6799999999999997E-2</v>
      </c>
      <c r="BC57">
        <v>581.35</v>
      </c>
      <c r="BD57">
        <v>5.7200000000000001E-2</v>
      </c>
      <c r="BE57" s="67">
        <v>10167.25</v>
      </c>
      <c r="BF57" s="67">
        <v>1994.5</v>
      </c>
      <c r="BG57">
        <v>0.36120000000000002</v>
      </c>
      <c r="BH57">
        <v>0.56879999999999997</v>
      </c>
      <c r="BI57">
        <v>0.2235</v>
      </c>
      <c r="BJ57">
        <v>0.15429999999999999</v>
      </c>
      <c r="BK57">
        <v>3.15E-2</v>
      </c>
      <c r="BL57">
        <v>2.18E-2</v>
      </c>
    </row>
    <row r="58" spans="1:64" x14ac:dyDescent="0.25">
      <c r="A58" t="s">
        <v>77</v>
      </c>
      <c r="B58">
        <v>45229</v>
      </c>
      <c r="C58">
        <v>82.43</v>
      </c>
      <c r="D58">
        <v>9.56</v>
      </c>
      <c r="E58">
        <v>787.79</v>
      </c>
      <c r="F58">
        <v>773.15</v>
      </c>
      <c r="G58">
        <v>2.2000000000000001E-3</v>
      </c>
      <c r="H58">
        <v>2.0000000000000001E-4</v>
      </c>
      <c r="I58">
        <v>4.3E-3</v>
      </c>
      <c r="J58">
        <v>1.4E-3</v>
      </c>
      <c r="K58">
        <v>1.2200000000000001E-2</v>
      </c>
      <c r="L58">
        <v>0.96399999999999997</v>
      </c>
      <c r="M58">
        <v>1.5699999999999999E-2</v>
      </c>
      <c r="N58">
        <v>0.50049999999999994</v>
      </c>
      <c r="O58">
        <v>3.5999999999999999E-3</v>
      </c>
      <c r="P58">
        <v>0.15629999999999999</v>
      </c>
      <c r="Q58" s="67">
        <v>46569.85</v>
      </c>
      <c r="R58">
        <v>0.2326</v>
      </c>
      <c r="S58">
        <v>0.19719999999999999</v>
      </c>
      <c r="T58">
        <v>0.57020000000000004</v>
      </c>
      <c r="U58">
        <v>16.64</v>
      </c>
      <c r="V58">
        <v>6.36</v>
      </c>
      <c r="W58" s="67">
        <v>61794.69</v>
      </c>
      <c r="X58">
        <v>119.89</v>
      </c>
      <c r="Y58" s="67">
        <v>102806.52</v>
      </c>
      <c r="Z58">
        <v>0.91569999999999996</v>
      </c>
      <c r="AA58">
        <v>0.04</v>
      </c>
      <c r="AB58">
        <v>4.4299999999999999E-2</v>
      </c>
      <c r="AC58">
        <v>8.43E-2</v>
      </c>
      <c r="AD58">
        <v>102.81</v>
      </c>
      <c r="AE58" s="67">
        <v>2480.73</v>
      </c>
      <c r="AF58">
        <v>375.32</v>
      </c>
      <c r="AG58" s="67">
        <v>93376.68</v>
      </c>
      <c r="AH58" t="s">
        <v>628</v>
      </c>
      <c r="AI58" s="67">
        <v>31150</v>
      </c>
      <c r="AJ58" s="67">
        <v>46661.21</v>
      </c>
      <c r="AK58">
        <v>35.42</v>
      </c>
      <c r="AL58">
        <v>23.55</v>
      </c>
      <c r="AM58">
        <v>25.8</v>
      </c>
      <c r="AN58">
        <v>4.53</v>
      </c>
      <c r="AO58" s="67">
        <v>1325.25</v>
      </c>
      <c r="AP58">
        <v>1.1389</v>
      </c>
      <c r="AQ58" s="67">
        <v>1394.19</v>
      </c>
      <c r="AR58" s="67">
        <v>2269.38</v>
      </c>
      <c r="AS58" s="67">
        <v>5832</v>
      </c>
      <c r="AT58">
        <v>429.3</v>
      </c>
      <c r="AU58">
        <v>310.27999999999997</v>
      </c>
      <c r="AV58" s="67">
        <v>10235.16</v>
      </c>
      <c r="AW58" s="67">
        <v>6085.41</v>
      </c>
      <c r="AX58">
        <v>0.58420000000000005</v>
      </c>
      <c r="AY58" s="67">
        <v>2329.4</v>
      </c>
      <c r="AZ58">
        <v>0.22359999999999999</v>
      </c>
      <c r="BA58" s="67">
        <v>1107.94</v>
      </c>
      <c r="BB58">
        <v>0.10639999999999999</v>
      </c>
      <c r="BC58">
        <v>893.24</v>
      </c>
      <c r="BD58">
        <v>8.5800000000000001E-2</v>
      </c>
      <c r="BE58" s="67">
        <v>10415.99</v>
      </c>
      <c r="BF58" s="67">
        <v>5783.27</v>
      </c>
      <c r="BG58">
        <v>1.8591</v>
      </c>
      <c r="BH58">
        <v>0.5141</v>
      </c>
      <c r="BI58">
        <v>0.21529999999999999</v>
      </c>
      <c r="BJ58">
        <v>0.2089</v>
      </c>
      <c r="BK58">
        <v>3.3500000000000002E-2</v>
      </c>
      <c r="BL58">
        <v>2.8199999999999999E-2</v>
      </c>
    </row>
    <row r="59" spans="1:64" x14ac:dyDescent="0.25">
      <c r="A59" t="s">
        <v>78</v>
      </c>
      <c r="B59">
        <v>43646</v>
      </c>
      <c r="C59">
        <v>31.05</v>
      </c>
      <c r="D59">
        <v>149.94999999999999</v>
      </c>
      <c r="E59" s="67">
        <v>4655.72</v>
      </c>
      <c r="F59" s="67">
        <v>4482.09</v>
      </c>
      <c r="G59">
        <v>4.5400000000000003E-2</v>
      </c>
      <c r="H59">
        <v>6.9999999999999999E-4</v>
      </c>
      <c r="I59">
        <v>3.7999999999999999E-2</v>
      </c>
      <c r="J59">
        <v>8.9999999999999998E-4</v>
      </c>
      <c r="K59">
        <v>2.6499999999999999E-2</v>
      </c>
      <c r="L59">
        <v>0.85780000000000001</v>
      </c>
      <c r="M59">
        <v>3.0700000000000002E-2</v>
      </c>
      <c r="N59">
        <v>0.15010000000000001</v>
      </c>
      <c r="O59">
        <v>1.8700000000000001E-2</v>
      </c>
      <c r="P59">
        <v>0.1105</v>
      </c>
      <c r="Q59" s="67">
        <v>64701.35</v>
      </c>
      <c r="R59">
        <v>0.21560000000000001</v>
      </c>
      <c r="S59">
        <v>0.20169999999999999</v>
      </c>
      <c r="T59">
        <v>0.5827</v>
      </c>
      <c r="U59">
        <v>19.41</v>
      </c>
      <c r="V59">
        <v>23.2</v>
      </c>
      <c r="W59" s="67">
        <v>87306.13</v>
      </c>
      <c r="X59">
        <v>198.63</v>
      </c>
      <c r="Y59" s="67">
        <v>212287.74</v>
      </c>
      <c r="Z59">
        <v>0.77569999999999995</v>
      </c>
      <c r="AA59">
        <v>0.20230000000000001</v>
      </c>
      <c r="AB59">
        <v>2.1999999999999999E-2</v>
      </c>
      <c r="AC59">
        <v>0.2243</v>
      </c>
      <c r="AD59">
        <v>212.29</v>
      </c>
      <c r="AE59" s="67">
        <v>8713.82</v>
      </c>
      <c r="AF59" s="67">
        <v>1010.27</v>
      </c>
      <c r="AG59" s="67">
        <v>241076.31</v>
      </c>
      <c r="AH59" t="s">
        <v>628</v>
      </c>
      <c r="AI59" s="67">
        <v>47742</v>
      </c>
      <c r="AJ59" s="67">
        <v>88898.85</v>
      </c>
      <c r="AK59">
        <v>68.23</v>
      </c>
      <c r="AL59">
        <v>39.76</v>
      </c>
      <c r="AM59">
        <v>42.56</v>
      </c>
      <c r="AN59">
        <v>4.8099999999999996</v>
      </c>
      <c r="AO59" s="67">
        <v>1218.04</v>
      </c>
      <c r="AP59">
        <v>0.65839999999999999</v>
      </c>
      <c r="AQ59" s="67">
        <v>1285.28</v>
      </c>
      <c r="AR59" s="67">
        <v>2020</v>
      </c>
      <c r="AS59" s="67">
        <v>6639.36</v>
      </c>
      <c r="AT59">
        <v>642.62</v>
      </c>
      <c r="AU59">
        <v>355.26</v>
      </c>
      <c r="AV59" s="67">
        <v>10942.51</v>
      </c>
      <c r="AW59" s="67">
        <v>2553.4299999999998</v>
      </c>
      <c r="AX59">
        <v>0.2457</v>
      </c>
      <c r="AY59" s="67">
        <v>6827.25</v>
      </c>
      <c r="AZ59">
        <v>0.65690000000000004</v>
      </c>
      <c r="BA59">
        <v>645.42999999999995</v>
      </c>
      <c r="BB59">
        <v>6.2100000000000002E-2</v>
      </c>
      <c r="BC59">
        <v>367</v>
      </c>
      <c r="BD59">
        <v>3.5299999999999998E-2</v>
      </c>
      <c r="BE59" s="67">
        <v>10393.11</v>
      </c>
      <c r="BF59" s="67">
        <v>1156.1199999999999</v>
      </c>
      <c r="BG59">
        <v>0.10730000000000001</v>
      </c>
      <c r="BH59">
        <v>0.59770000000000001</v>
      </c>
      <c r="BI59">
        <v>0.23100000000000001</v>
      </c>
      <c r="BJ59">
        <v>0.1157</v>
      </c>
      <c r="BK59">
        <v>3.4099999999999998E-2</v>
      </c>
      <c r="BL59">
        <v>2.1600000000000001E-2</v>
      </c>
    </row>
    <row r="60" spans="1:64" x14ac:dyDescent="0.25">
      <c r="A60" t="s">
        <v>79</v>
      </c>
      <c r="B60">
        <v>45237</v>
      </c>
      <c r="C60">
        <v>46</v>
      </c>
      <c r="D60">
        <v>24.68</v>
      </c>
      <c r="E60" s="67">
        <v>1081.3800000000001</v>
      </c>
      <c r="F60" s="67">
        <v>1042.95</v>
      </c>
      <c r="G60">
        <v>4.3E-3</v>
      </c>
      <c r="H60">
        <v>6.9999999999999999E-4</v>
      </c>
      <c r="I60">
        <v>2.87E-2</v>
      </c>
      <c r="J60">
        <v>1.1000000000000001E-3</v>
      </c>
      <c r="K60">
        <v>2.41E-2</v>
      </c>
      <c r="L60">
        <v>0.89959999999999996</v>
      </c>
      <c r="M60">
        <v>4.1500000000000002E-2</v>
      </c>
      <c r="N60">
        <v>0.59960000000000002</v>
      </c>
      <c r="O60">
        <v>2.2000000000000001E-3</v>
      </c>
      <c r="P60">
        <v>0.17369999999999999</v>
      </c>
      <c r="Q60" s="67">
        <v>47635.34</v>
      </c>
      <c r="R60">
        <v>0.29670000000000002</v>
      </c>
      <c r="S60">
        <v>0.17269999999999999</v>
      </c>
      <c r="T60">
        <v>0.53059999999999996</v>
      </c>
      <c r="U60">
        <v>17.2</v>
      </c>
      <c r="V60">
        <v>7.96</v>
      </c>
      <c r="W60" s="67">
        <v>64729.64</v>
      </c>
      <c r="X60">
        <v>130.76</v>
      </c>
      <c r="Y60" s="67">
        <v>104816.62</v>
      </c>
      <c r="Z60">
        <v>0.74260000000000004</v>
      </c>
      <c r="AA60">
        <v>0.19320000000000001</v>
      </c>
      <c r="AB60">
        <v>6.4100000000000004E-2</v>
      </c>
      <c r="AC60">
        <v>0.25740000000000002</v>
      </c>
      <c r="AD60">
        <v>104.82</v>
      </c>
      <c r="AE60" s="67">
        <v>3031.8</v>
      </c>
      <c r="AF60">
        <v>412.77</v>
      </c>
      <c r="AG60" s="67">
        <v>99991.5</v>
      </c>
      <c r="AH60" t="s">
        <v>628</v>
      </c>
      <c r="AI60" s="67">
        <v>28099</v>
      </c>
      <c r="AJ60" s="67">
        <v>42767.22</v>
      </c>
      <c r="AK60">
        <v>45.22</v>
      </c>
      <c r="AL60">
        <v>27.4</v>
      </c>
      <c r="AM60">
        <v>33.340000000000003</v>
      </c>
      <c r="AN60">
        <v>4.22</v>
      </c>
      <c r="AO60">
        <v>621.89</v>
      </c>
      <c r="AP60">
        <v>0.88839999999999997</v>
      </c>
      <c r="AQ60" s="67">
        <v>1416.97</v>
      </c>
      <c r="AR60" s="67">
        <v>2117.86</v>
      </c>
      <c r="AS60" s="67">
        <v>5837.23</v>
      </c>
      <c r="AT60">
        <v>482.57</v>
      </c>
      <c r="AU60">
        <v>262.95</v>
      </c>
      <c r="AV60" s="67">
        <v>10117.58</v>
      </c>
      <c r="AW60" s="67">
        <v>5777.73</v>
      </c>
      <c r="AX60">
        <v>0.56479999999999997</v>
      </c>
      <c r="AY60" s="67">
        <v>2409.87</v>
      </c>
      <c r="AZ60">
        <v>0.2356</v>
      </c>
      <c r="BA60" s="67">
        <v>1028.46</v>
      </c>
      <c r="BB60">
        <v>0.10050000000000001</v>
      </c>
      <c r="BC60" s="67">
        <v>1013.69</v>
      </c>
      <c r="BD60">
        <v>9.9099999999999994E-2</v>
      </c>
      <c r="BE60" s="67">
        <v>10229.74</v>
      </c>
      <c r="BF60" s="67">
        <v>4890.92</v>
      </c>
      <c r="BG60">
        <v>1.5983000000000001</v>
      </c>
      <c r="BH60">
        <v>0.50839999999999996</v>
      </c>
      <c r="BI60">
        <v>0.222</v>
      </c>
      <c r="BJ60">
        <v>0.20499999999999999</v>
      </c>
      <c r="BK60">
        <v>3.6700000000000003E-2</v>
      </c>
      <c r="BL60">
        <v>2.8000000000000001E-2</v>
      </c>
    </row>
    <row r="61" spans="1:64" x14ac:dyDescent="0.25">
      <c r="A61" t="s">
        <v>80</v>
      </c>
      <c r="B61">
        <v>47613</v>
      </c>
      <c r="C61">
        <v>91.19</v>
      </c>
      <c r="D61">
        <v>9.58</v>
      </c>
      <c r="E61">
        <v>873.44</v>
      </c>
      <c r="F61">
        <v>855.09</v>
      </c>
      <c r="G61">
        <v>2.8E-3</v>
      </c>
      <c r="H61">
        <v>1E-4</v>
      </c>
      <c r="I61">
        <v>5.1000000000000004E-3</v>
      </c>
      <c r="J61">
        <v>1.1000000000000001E-3</v>
      </c>
      <c r="K61">
        <v>1.29E-2</v>
      </c>
      <c r="L61">
        <v>0.96040000000000003</v>
      </c>
      <c r="M61">
        <v>1.7500000000000002E-2</v>
      </c>
      <c r="N61">
        <v>0.50680000000000003</v>
      </c>
      <c r="O61">
        <v>8.0000000000000004E-4</v>
      </c>
      <c r="P61">
        <v>0.1552</v>
      </c>
      <c r="Q61" s="67">
        <v>47069.31</v>
      </c>
      <c r="R61">
        <v>0.2298</v>
      </c>
      <c r="S61">
        <v>0.19869999999999999</v>
      </c>
      <c r="T61">
        <v>0.57150000000000001</v>
      </c>
      <c r="U61">
        <v>17.010000000000002</v>
      </c>
      <c r="V61">
        <v>6.47</v>
      </c>
      <c r="W61" s="67">
        <v>62259.57</v>
      </c>
      <c r="X61">
        <v>130.62</v>
      </c>
      <c r="Y61" s="67">
        <v>103021.23</v>
      </c>
      <c r="Z61">
        <v>0.87350000000000005</v>
      </c>
      <c r="AA61">
        <v>6.7000000000000004E-2</v>
      </c>
      <c r="AB61">
        <v>5.9400000000000001E-2</v>
      </c>
      <c r="AC61">
        <v>0.1265</v>
      </c>
      <c r="AD61">
        <v>103.02</v>
      </c>
      <c r="AE61" s="67">
        <v>2509.0300000000002</v>
      </c>
      <c r="AF61">
        <v>364.94</v>
      </c>
      <c r="AG61" s="67">
        <v>94965.13</v>
      </c>
      <c r="AH61" t="s">
        <v>628</v>
      </c>
      <c r="AI61" s="67">
        <v>30833</v>
      </c>
      <c r="AJ61" s="67">
        <v>45917.54</v>
      </c>
      <c r="AK61">
        <v>35.43</v>
      </c>
      <c r="AL61">
        <v>23.42</v>
      </c>
      <c r="AM61">
        <v>26.47</v>
      </c>
      <c r="AN61">
        <v>4.1100000000000003</v>
      </c>
      <c r="AO61" s="67">
        <v>1008.79</v>
      </c>
      <c r="AP61">
        <v>1.1274</v>
      </c>
      <c r="AQ61" s="67">
        <v>1332.8</v>
      </c>
      <c r="AR61" s="67">
        <v>2265.7399999999998</v>
      </c>
      <c r="AS61" s="67">
        <v>5563.61</v>
      </c>
      <c r="AT61">
        <v>429.43</v>
      </c>
      <c r="AU61">
        <v>257.7</v>
      </c>
      <c r="AV61" s="67">
        <v>9849.27</v>
      </c>
      <c r="AW61" s="67">
        <v>5929.75</v>
      </c>
      <c r="AX61">
        <v>0.5827</v>
      </c>
      <c r="AY61" s="67">
        <v>2365.11</v>
      </c>
      <c r="AZ61">
        <v>0.2324</v>
      </c>
      <c r="BA61" s="67">
        <v>1046.07</v>
      </c>
      <c r="BB61">
        <v>0.1028</v>
      </c>
      <c r="BC61">
        <v>835.37</v>
      </c>
      <c r="BD61">
        <v>8.2100000000000006E-2</v>
      </c>
      <c r="BE61" s="67">
        <v>10176.299999999999</v>
      </c>
      <c r="BF61" s="67">
        <v>5495.41</v>
      </c>
      <c r="BG61">
        <v>1.7818000000000001</v>
      </c>
      <c r="BH61">
        <v>0.51070000000000004</v>
      </c>
      <c r="BI61">
        <v>0.2132</v>
      </c>
      <c r="BJ61">
        <v>0.21709999999999999</v>
      </c>
      <c r="BK61">
        <v>3.7199999999999997E-2</v>
      </c>
      <c r="BL61">
        <v>2.1700000000000001E-2</v>
      </c>
    </row>
    <row r="62" spans="1:64" x14ac:dyDescent="0.25">
      <c r="A62" t="s">
        <v>81</v>
      </c>
      <c r="B62">
        <v>50112</v>
      </c>
      <c r="C62">
        <v>80.52</v>
      </c>
      <c r="D62">
        <v>10.37</v>
      </c>
      <c r="E62">
        <v>834.78</v>
      </c>
      <c r="F62">
        <v>848.51</v>
      </c>
      <c r="G62">
        <v>1.6999999999999999E-3</v>
      </c>
      <c r="H62">
        <v>2.9999999999999997E-4</v>
      </c>
      <c r="I62">
        <v>3.3E-3</v>
      </c>
      <c r="J62">
        <v>8.9999999999999998E-4</v>
      </c>
      <c r="K62">
        <v>8.0000000000000002E-3</v>
      </c>
      <c r="L62">
        <v>0.97550000000000003</v>
      </c>
      <c r="M62">
        <v>1.0200000000000001E-2</v>
      </c>
      <c r="N62">
        <v>0.49640000000000001</v>
      </c>
      <c r="O62">
        <v>2.7000000000000001E-3</v>
      </c>
      <c r="P62">
        <v>0.1595</v>
      </c>
      <c r="Q62" s="67">
        <v>47470.74</v>
      </c>
      <c r="R62">
        <v>0.23469999999999999</v>
      </c>
      <c r="S62">
        <v>0.20269999999999999</v>
      </c>
      <c r="T62">
        <v>0.56269999999999998</v>
      </c>
      <c r="U62">
        <v>17.059999999999999</v>
      </c>
      <c r="V62">
        <v>6.98</v>
      </c>
      <c r="W62" s="67">
        <v>64900.01</v>
      </c>
      <c r="X62">
        <v>115.43</v>
      </c>
      <c r="Y62" s="67">
        <v>100608.68</v>
      </c>
      <c r="Z62">
        <v>0.90449999999999997</v>
      </c>
      <c r="AA62">
        <v>4.1099999999999998E-2</v>
      </c>
      <c r="AB62">
        <v>5.4300000000000001E-2</v>
      </c>
      <c r="AC62">
        <v>9.5500000000000002E-2</v>
      </c>
      <c r="AD62">
        <v>100.61</v>
      </c>
      <c r="AE62" s="67">
        <v>2405.64</v>
      </c>
      <c r="AF62">
        <v>365.87</v>
      </c>
      <c r="AG62" s="67">
        <v>91629.09</v>
      </c>
      <c r="AH62" t="s">
        <v>628</v>
      </c>
      <c r="AI62" s="67">
        <v>31458</v>
      </c>
      <c r="AJ62" s="67">
        <v>45524.480000000003</v>
      </c>
      <c r="AK62">
        <v>33.15</v>
      </c>
      <c r="AL62">
        <v>23.38</v>
      </c>
      <c r="AM62">
        <v>25.1</v>
      </c>
      <c r="AN62">
        <v>4.6100000000000003</v>
      </c>
      <c r="AO62" s="67">
        <v>1498.33</v>
      </c>
      <c r="AP62">
        <v>1.0469999999999999</v>
      </c>
      <c r="AQ62" s="67">
        <v>1387.59</v>
      </c>
      <c r="AR62" s="67">
        <v>2305.0300000000002</v>
      </c>
      <c r="AS62" s="67">
        <v>5887.3</v>
      </c>
      <c r="AT62">
        <v>453.41</v>
      </c>
      <c r="AU62">
        <v>267.64</v>
      </c>
      <c r="AV62" s="67">
        <v>10300.969999999999</v>
      </c>
      <c r="AW62" s="67">
        <v>5961.47</v>
      </c>
      <c r="AX62">
        <v>0.58240000000000003</v>
      </c>
      <c r="AY62" s="67">
        <v>2186.66</v>
      </c>
      <c r="AZ62">
        <v>0.21360000000000001</v>
      </c>
      <c r="BA62" s="67">
        <v>1188.8499999999999</v>
      </c>
      <c r="BB62">
        <v>0.11609999999999999</v>
      </c>
      <c r="BC62">
        <v>899.07</v>
      </c>
      <c r="BD62">
        <v>8.7800000000000003E-2</v>
      </c>
      <c r="BE62" s="67">
        <v>10236.040000000001</v>
      </c>
      <c r="BF62" s="67">
        <v>6201.8</v>
      </c>
      <c r="BG62">
        <v>2.056</v>
      </c>
      <c r="BH62">
        <v>0.52639999999999998</v>
      </c>
      <c r="BI62">
        <v>0.21609999999999999</v>
      </c>
      <c r="BJ62">
        <v>0.18129999999999999</v>
      </c>
      <c r="BK62">
        <v>4.5999999999999999E-2</v>
      </c>
      <c r="BL62">
        <v>3.0200000000000001E-2</v>
      </c>
    </row>
    <row r="63" spans="1:64" x14ac:dyDescent="0.25">
      <c r="A63" t="s">
        <v>82</v>
      </c>
      <c r="B63">
        <v>50120</v>
      </c>
      <c r="C63">
        <v>62.65</v>
      </c>
      <c r="D63">
        <v>22.44</v>
      </c>
      <c r="E63" s="67">
        <v>1338.65</v>
      </c>
      <c r="F63" s="67">
        <v>1299.92</v>
      </c>
      <c r="G63">
        <v>4.1000000000000003E-3</v>
      </c>
      <c r="H63">
        <v>5.9999999999999995E-4</v>
      </c>
      <c r="I63">
        <v>2.2100000000000002E-2</v>
      </c>
      <c r="J63">
        <v>1.2999999999999999E-3</v>
      </c>
      <c r="K63">
        <v>2.5100000000000001E-2</v>
      </c>
      <c r="L63">
        <v>0.91220000000000001</v>
      </c>
      <c r="M63">
        <v>3.4700000000000002E-2</v>
      </c>
      <c r="N63">
        <v>0.5403</v>
      </c>
      <c r="O63">
        <v>1.4E-3</v>
      </c>
      <c r="P63">
        <v>0.1744</v>
      </c>
      <c r="Q63" s="67">
        <v>49126.81</v>
      </c>
      <c r="R63">
        <v>0.25319999999999998</v>
      </c>
      <c r="S63">
        <v>0.1799</v>
      </c>
      <c r="T63">
        <v>0.56699999999999995</v>
      </c>
      <c r="U63">
        <v>17.13</v>
      </c>
      <c r="V63">
        <v>9.57</v>
      </c>
      <c r="W63" s="67">
        <v>67171.850000000006</v>
      </c>
      <c r="X63">
        <v>135.04</v>
      </c>
      <c r="Y63" s="67">
        <v>117704.1</v>
      </c>
      <c r="Z63">
        <v>0.78090000000000004</v>
      </c>
      <c r="AA63">
        <v>0.16309999999999999</v>
      </c>
      <c r="AB63">
        <v>5.5899999999999998E-2</v>
      </c>
      <c r="AC63">
        <v>0.21909999999999999</v>
      </c>
      <c r="AD63">
        <v>117.7</v>
      </c>
      <c r="AE63" s="67">
        <v>3220.43</v>
      </c>
      <c r="AF63">
        <v>452.17</v>
      </c>
      <c r="AG63" s="67">
        <v>110468.15</v>
      </c>
      <c r="AH63" t="s">
        <v>628</v>
      </c>
      <c r="AI63" s="67">
        <v>28336</v>
      </c>
      <c r="AJ63" s="67">
        <v>44601.53</v>
      </c>
      <c r="AK63">
        <v>42.8</v>
      </c>
      <c r="AL63">
        <v>25.99</v>
      </c>
      <c r="AM63">
        <v>31.29</v>
      </c>
      <c r="AN63">
        <v>4.26</v>
      </c>
      <c r="AO63" s="67">
        <v>1165.06</v>
      </c>
      <c r="AP63">
        <v>0.96799999999999997</v>
      </c>
      <c r="AQ63" s="67">
        <v>1326.12</v>
      </c>
      <c r="AR63" s="67">
        <v>2008.82</v>
      </c>
      <c r="AS63" s="67">
        <v>5768.29</v>
      </c>
      <c r="AT63">
        <v>528.76</v>
      </c>
      <c r="AU63">
        <v>286.2</v>
      </c>
      <c r="AV63" s="67">
        <v>9918.18</v>
      </c>
      <c r="AW63" s="67">
        <v>5212.32</v>
      </c>
      <c r="AX63">
        <v>0.52470000000000006</v>
      </c>
      <c r="AY63" s="67">
        <v>2745.17</v>
      </c>
      <c r="AZ63">
        <v>0.27629999999999999</v>
      </c>
      <c r="BA63" s="67">
        <v>1074.6199999999999</v>
      </c>
      <c r="BB63">
        <v>0.1082</v>
      </c>
      <c r="BC63">
        <v>902.39</v>
      </c>
      <c r="BD63">
        <v>9.0800000000000006E-2</v>
      </c>
      <c r="BE63" s="67">
        <v>9934.49</v>
      </c>
      <c r="BF63" s="67">
        <v>4575.34</v>
      </c>
      <c r="BG63">
        <v>1.3737999999999999</v>
      </c>
      <c r="BH63">
        <v>0.52159999999999995</v>
      </c>
      <c r="BI63">
        <v>0.22900000000000001</v>
      </c>
      <c r="BJ63">
        <v>0.192</v>
      </c>
      <c r="BK63">
        <v>3.5000000000000003E-2</v>
      </c>
      <c r="BL63">
        <v>2.23E-2</v>
      </c>
    </row>
    <row r="64" spans="1:64" x14ac:dyDescent="0.25">
      <c r="A64" t="s">
        <v>83</v>
      </c>
      <c r="B64">
        <v>43653</v>
      </c>
      <c r="C64">
        <v>24.9</v>
      </c>
      <c r="D64">
        <v>80.040000000000006</v>
      </c>
      <c r="E64" s="67">
        <v>1993.4</v>
      </c>
      <c r="F64" s="67">
        <v>1860.38</v>
      </c>
      <c r="G64">
        <v>1.09E-2</v>
      </c>
      <c r="H64">
        <v>5.0000000000000001E-4</v>
      </c>
      <c r="I64">
        <v>0.18149999999999999</v>
      </c>
      <c r="J64">
        <v>1.6000000000000001E-3</v>
      </c>
      <c r="K64">
        <v>5.3900000000000003E-2</v>
      </c>
      <c r="L64">
        <v>0.6855</v>
      </c>
      <c r="M64">
        <v>6.6100000000000006E-2</v>
      </c>
      <c r="N64">
        <v>0.53910000000000002</v>
      </c>
      <c r="O64">
        <v>1.3299999999999999E-2</v>
      </c>
      <c r="P64">
        <v>0.14749999999999999</v>
      </c>
      <c r="Q64" s="67">
        <v>58546.879999999997</v>
      </c>
      <c r="R64">
        <v>0.31819999999999998</v>
      </c>
      <c r="S64">
        <v>0.186</v>
      </c>
      <c r="T64">
        <v>0.49590000000000001</v>
      </c>
      <c r="U64">
        <v>16.91</v>
      </c>
      <c r="V64">
        <v>15.6</v>
      </c>
      <c r="W64" s="67">
        <v>76714.62</v>
      </c>
      <c r="X64">
        <v>124.61</v>
      </c>
      <c r="Y64" s="67">
        <v>169079.36</v>
      </c>
      <c r="Z64">
        <v>0.60189999999999999</v>
      </c>
      <c r="AA64">
        <v>0.35539999999999999</v>
      </c>
      <c r="AB64">
        <v>4.2700000000000002E-2</v>
      </c>
      <c r="AC64">
        <v>0.39810000000000001</v>
      </c>
      <c r="AD64">
        <v>169.08</v>
      </c>
      <c r="AE64" s="67">
        <v>6993.3</v>
      </c>
      <c r="AF64">
        <v>653.91999999999996</v>
      </c>
      <c r="AG64" s="67">
        <v>174172.15</v>
      </c>
      <c r="AH64" t="s">
        <v>628</v>
      </c>
      <c r="AI64" s="67">
        <v>29994</v>
      </c>
      <c r="AJ64" s="67">
        <v>46138.59</v>
      </c>
      <c r="AK64">
        <v>62.77</v>
      </c>
      <c r="AL64">
        <v>39.69</v>
      </c>
      <c r="AM64">
        <v>44.8</v>
      </c>
      <c r="AN64">
        <v>4.6100000000000003</v>
      </c>
      <c r="AO64" s="67">
        <v>1735.64</v>
      </c>
      <c r="AP64">
        <v>1.1279999999999999</v>
      </c>
      <c r="AQ64" s="67">
        <v>1697.3</v>
      </c>
      <c r="AR64" s="67">
        <v>2176.61</v>
      </c>
      <c r="AS64" s="67">
        <v>7038.04</v>
      </c>
      <c r="AT64">
        <v>700.73</v>
      </c>
      <c r="AU64">
        <v>430.68</v>
      </c>
      <c r="AV64" s="67">
        <v>12043.36</v>
      </c>
      <c r="AW64" s="67">
        <v>4166.46</v>
      </c>
      <c r="AX64">
        <v>0.36</v>
      </c>
      <c r="AY64" s="67">
        <v>5690.46</v>
      </c>
      <c r="AZ64">
        <v>0.49170000000000003</v>
      </c>
      <c r="BA64">
        <v>865.33</v>
      </c>
      <c r="BB64">
        <v>7.4800000000000005E-2</v>
      </c>
      <c r="BC64">
        <v>850.98</v>
      </c>
      <c r="BD64">
        <v>7.3499999999999996E-2</v>
      </c>
      <c r="BE64" s="67">
        <v>11573.23</v>
      </c>
      <c r="BF64" s="67">
        <v>2408.5100000000002</v>
      </c>
      <c r="BG64">
        <v>0.5645</v>
      </c>
      <c r="BH64">
        <v>0.56159999999999999</v>
      </c>
      <c r="BI64">
        <v>0.21299999999999999</v>
      </c>
      <c r="BJ64">
        <v>0.1714</v>
      </c>
      <c r="BK64">
        <v>2.9499999999999998E-2</v>
      </c>
      <c r="BL64">
        <v>2.4500000000000001E-2</v>
      </c>
    </row>
    <row r="65" spans="1:64" x14ac:dyDescent="0.25">
      <c r="A65" t="s">
        <v>84</v>
      </c>
      <c r="B65">
        <v>48678</v>
      </c>
      <c r="C65">
        <v>82</v>
      </c>
      <c r="D65">
        <v>19.149999999999999</v>
      </c>
      <c r="E65" s="67">
        <v>1569.92</v>
      </c>
      <c r="F65" s="67">
        <v>1562.36</v>
      </c>
      <c r="G65">
        <v>3.3E-3</v>
      </c>
      <c r="H65">
        <v>2.9999999999999997E-4</v>
      </c>
      <c r="I65">
        <v>6.1000000000000004E-3</v>
      </c>
      <c r="J65">
        <v>1E-3</v>
      </c>
      <c r="K65">
        <v>7.7999999999999996E-3</v>
      </c>
      <c r="L65">
        <v>0.96779999999999999</v>
      </c>
      <c r="M65">
        <v>1.37E-2</v>
      </c>
      <c r="N65">
        <v>0.35649999999999998</v>
      </c>
      <c r="O65">
        <v>1.5E-3</v>
      </c>
      <c r="P65">
        <v>0.1303</v>
      </c>
      <c r="Q65" s="67">
        <v>52391.09</v>
      </c>
      <c r="R65">
        <v>0.23930000000000001</v>
      </c>
      <c r="S65">
        <v>0.19470000000000001</v>
      </c>
      <c r="T65">
        <v>0.56599999999999995</v>
      </c>
      <c r="U65">
        <v>18.760000000000002</v>
      </c>
      <c r="V65">
        <v>11.87</v>
      </c>
      <c r="W65" s="67">
        <v>67132.289999999994</v>
      </c>
      <c r="X65">
        <v>127.74</v>
      </c>
      <c r="Y65" s="67">
        <v>130494.88</v>
      </c>
      <c r="Z65">
        <v>0.83220000000000005</v>
      </c>
      <c r="AA65">
        <v>0.1067</v>
      </c>
      <c r="AB65">
        <v>6.1100000000000002E-2</v>
      </c>
      <c r="AC65">
        <v>0.1678</v>
      </c>
      <c r="AD65">
        <v>130.49</v>
      </c>
      <c r="AE65" s="67">
        <v>3731.65</v>
      </c>
      <c r="AF65">
        <v>483.15</v>
      </c>
      <c r="AG65" s="67">
        <v>128986.82</v>
      </c>
      <c r="AH65" t="s">
        <v>628</v>
      </c>
      <c r="AI65" s="67">
        <v>34387</v>
      </c>
      <c r="AJ65" s="67">
        <v>49753.75</v>
      </c>
      <c r="AK65">
        <v>45.2</v>
      </c>
      <c r="AL65">
        <v>27.78</v>
      </c>
      <c r="AM65">
        <v>31.35</v>
      </c>
      <c r="AN65">
        <v>4.76</v>
      </c>
      <c r="AO65" s="67">
        <v>1171.3499999999999</v>
      </c>
      <c r="AP65">
        <v>1.0223</v>
      </c>
      <c r="AQ65" s="67">
        <v>1264.22</v>
      </c>
      <c r="AR65" s="67">
        <v>2010.64</v>
      </c>
      <c r="AS65" s="67">
        <v>5547.78</v>
      </c>
      <c r="AT65">
        <v>378.88</v>
      </c>
      <c r="AU65">
        <v>257.35000000000002</v>
      </c>
      <c r="AV65" s="67">
        <v>9458.8700000000008</v>
      </c>
      <c r="AW65" s="67">
        <v>4701.1400000000003</v>
      </c>
      <c r="AX65">
        <v>0.4859</v>
      </c>
      <c r="AY65" s="67">
        <v>3450.44</v>
      </c>
      <c r="AZ65">
        <v>0.35670000000000002</v>
      </c>
      <c r="BA65">
        <v>949.04</v>
      </c>
      <c r="BB65">
        <v>9.8100000000000007E-2</v>
      </c>
      <c r="BC65">
        <v>573.84</v>
      </c>
      <c r="BD65">
        <v>5.9299999999999999E-2</v>
      </c>
      <c r="BE65" s="67">
        <v>9674.4500000000007</v>
      </c>
      <c r="BF65" s="67">
        <v>4229.95</v>
      </c>
      <c r="BG65">
        <v>1.0057</v>
      </c>
      <c r="BH65">
        <v>0.54559999999999997</v>
      </c>
      <c r="BI65">
        <v>0.22969999999999999</v>
      </c>
      <c r="BJ65">
        <v>0.1623</v>
      </c>
      <c r="BK65">
        <v>4.0599999999999997E-2</v>
      </c>
      <c r="BL65">
        <v>2.1899999999999999E-2</v>
      </c>
    </row>
    <row r="66" spans="1:64" x14ac:dyDescent="0.25">
      <c r="A66" t="s">
        <v>85</v>
      </c>
      <c r="B66">
        <v>46177</v>
      </c>
      <c r="C66">
        <v>50.62</v>
      </c>
      <c r="D66">
        <v>18.309999999999999</v>
      </c>
      <c r="E66">
        <v>926.61</v>
      </c>
      <c r="F66">
        <v>915.71</v>
      </c>
      <c r="G66">
        <v>3.0000000000000001E-3</v>
      </c>
      <c r="H66">
        <v>4.0000000000000002E-4</v>
      </c>
      <c r="I66">
        <v>1.0800000000000001E-2</v>
      </c>
      <c r="J66">
        <v>1.9E-3</v>
      </c>
      <c r="K66">
        <v>3.3700000000000001E-2</v>
      </c>
      <c r="L66">
        <v>0.92400000000000004</v>
      </c>
      <c r="M66">
        <v>2.6200000000000001E-2</v>
      </c>
      <c r="N66">
        <v>0.4637</v>
      </c>
      <c r="O66">
        <v>3.3999999999999998E-3</v>
      </c>
      <c r="P66">
        <v>0.15279999999999999</v>
      </c>
      <c r="Q66" s="67">
        <v>48732.53</v>
      </c>
      <c r="R66">
        <v>0.28060000000000002</v>
      </c>
      <c r="S66">
        <v>0.19839999999999999</v>
      </c>
      <c r="T66">
        <v>0.52100000000000002</v>
      </c>
      <c r="U66">
        <v>17.190000000000001</v>
      </c>
      <c r="V66">
        <v>8.34</v>
      </c>
      <c r="W66" s="67">
        <v>63755.44</v>
      </c>
      <c r="X66">
        <v>107.21</v>
      </c>
      <c r="Y66" s="67">
        <v>124073.33</v>
      </c>
      <c r="Z66">
        <v>0.8105</v>
      </c>
      <c r="AA66">
        <v>0.13220000000000001</v>
      </c>
      <c r="AB66">
        <v>5.7299999999999997E-2</v>
      </c>
      <c r="AC66">
        <v>0.1895</v>
      </c>
      <c r="AD66">
        <v>124.07</v>
      </c>
      <c r="AE66" s="67">
        <v>3668.45</v>
      </c>
      <c r="AF66">
        <v>503.03</v>
      </c>
      <c r="AG66" s="67">
        <v>118909.46</v>
      </c>
      <c r="AH66" t="s">
        <v>628</v>
      </c>
      <c r="AI66" s="67">
        <v>31778</v>
      </c>
      <c r="AJ66" s="67">
        <v>46437.38</v>
      </c>
      <c r="AK66">
        <v>46.31</v>
      </c>
      <c r="AL66">
        <v>27.32</v>
      </c>
      <c r="AM66">
        <v>33.01</v>
      </c>
      <c r="AN66">
        <v>3.96</v>
      </c>
      <c r="AO66" s="67">
        <v>1293.3900000000001</v>
      </c>
      <c r="AP66">
        <v>1.1143000000000001</v>
      </c>
      <c r="AQ66" s="67">
        <v>1474.56</v>
      </c>
      <c r="AR66" s="67">
        <v>1906.1</v>
      </c>
      <c r="AS66" s="67">
        <v>5566.57</v>
      </c>
      <c r="AT66">
        <v>479.33</v>
      </c>
      <c r="AU66">
        <v>294.52</v>
      </c>
      <c r="AV66" s="67">
        <v>9721.07</v>
      </c>
      <c r="AW66" s="67">
        <v>4731.04</v>
      </c>
      <c r="AX66">
        <v>0.47120000000000001</v>
      </c>
      <c r="AY66" s="67">
        <v>3308.28</v>
      </c>
      <c r="AZ66">
        <v>0.32950000000000002</v>
      </c>
      <c r="BA66" s="67">
        <v>1299.98</v>
      </c>
      <c r="BB66">
        <v>0.1295</v>
      </c>
      <c r="BC66">
        <v>701.41</v>
      </c>
      <c r="BD66">
        <v>6.9900000000000004E-2</v>
      </c>
      <c r="BE66" s="67">
        <v>10040.700000000001</v>
      </c>
      <c r="BF66" s="67">
        <v>3955.28</v>
      </c>
      <c r="BG66">
        <v>1.0727</v>
      </c>
      <c r="BH66">
        <v>0.52539999999999998</v>
      </c>
      <c r="BI66">
        <v>0.20449999999999999</v>
      </c>
      <c r="BJ66">
        <v>0.2175</v>
      </c>
      <c r="BK66">
        <v>3.4500000000000003E-2</v>
      </c>
      <c r="BL66">
        <v>1.8100000000000002E-2</v>
      </c>
    </row>
    <row r="67" spans="1:64" x14ac:dyDescent="0.25">
      <c r="A67" t="s">
        <v>86</v>
      </c>
      <c r="B67">
        <v>43661</v>
      </c>
      <c r="C67">
        <v>38.76</v>
      </c>
      <c r="D67">
        <v>141.24</v>
      </c>
      <c r="E67" s="67">
        <v>5474.87</v>
      </c>
      <c r="F67" s="67">
        <v>5233.07</v>
      </c>
      <c r="G67">
        <v>1.52E-2</v>
      </c>
      <c r="H67">
        <v>5.0000000000000001E-4</v>
      </c>
      <c r="I67">
        <v>2.5600000000000001E-2</v>
      </c>
      <c r="J67">
        <v>1.1000000000000001E-3</v>
      </c>
      <c r="K67">
        <v>2.9399999999999999E-2</v>
      </c>
      <c r="L67">
        <v>0.89339999999999997</v>
      </c>
      <c r="M67">
        <v>3.49E-2</v>
      </c>
      <c r="N67">
        <v>0.26879999999999998</v>
      </c>
      <c r="O67">
        <v>1.17E-2</v>
      </c>
      <c r="P67">
        <v>0.12559999999999999</v>
      </c>
      <c r="Q67" s="67">
        <v>60181.93</v>
      </c>
      <c r="R67">
        <v>0.2361</v>
      </c>
      <c r="S67">
        <v>0.22359999999999999</v>
      </c>
      <c r="T67">
        <v>0.54020000000000001</v>
      </c>
      <c r="U67">
        <v>20.260000000000002</v>
      </c>
      <c r="V67">
        <v>28.54</v>
      </c>
      <c r="W67" s="67">
        <v>84259.199999999997</v>
      </c>
      <c r="X67">
        <v>188.35</v>
      </c>
      <c r="Y67" s="67">
        <v>149758.46</v>
      </c>
      <c r="Z67">
        <v>0.79169999999999996</v>
      </c>
      <c r="AA67">
        <v>0.17879999999999999</v>
      </c>
      <c r="AB67">
        <v>2.9499999999999998E-2</v>
      </c>
      <c r="AC67">
        <v>0.20830000000000001</v>
      </c>
      <c r="AD67">
        <v>149.76</v>
      </c>
      <c r="AE67" s="67">
        <v>5914.21</v>
      </c>
      <c r="AF67">
        <v>745.39</v>
      </c>
      <c r="AG67" s="67">
        <v>163917.74</v>
      </c>
      <c r="AH67" t="s">
        <v>628</v>
      </c>
      <c r="AI67" s="67">
        <v>39105</v>
      </c>
      <c r="AJ67" s="67">
        <v>59886.76</v>
      </c>
      <c r="AK67">
        <v>61.56</v>
      </c>
      <c r="AL67">
        <v>38.020000000000003</v>
      </c>
      <c r="AM67">
        <v>40.42</v>
      </c>
      <c r="AN67">
        <v>4.43</v>
      </c>
      <c r="AO67" s="67">
        <v>1197.8800000000001</v>
      </c>
      <c r="AP67">
        <v>0.85140000000000005</v>
      </c>
      <c r="AQ67" s="67">
        <v>1163.06</v>
      </c>
      <c r="AR67" s="67">
        <v>1806.01</v>
      </c>
      <c r="AS67" s="67">
        <v>5689.62</v>
      </c>
      <c r="AT67">
        <v>560.38</v>
      </c>
      <c r="AU67">
        <v>300.01</v>
      </c>
      <c r="AV67" s="67">
        <v>9519.09</v>
      </c>
      <c r="AW67" s="67">
        <v>3440.04</v>
      </c>
      <c r="AX67">
        <v>0.37119999999999997</v>
      </c>
      <c r="AY67" s="67">
        <v>4643.5200000000004</v>
      </c>
      <c r="AZ67">
        <v>0.50109999999999999</v>
      </c>
      <c r="BA67">
        <v>743.47</v>
      </c>
      <c r="BB67">
        <v>8.0199999999999994E-2</v>
      </c>
      <c r="BC67">
        <v>439.24</v>
      </c>
      <c r="BD67">
        <v>4.7399999999999998E-2</v>
      </c>
      <c r="BE67" s="67">
        <v>9266.27</v>
      </c>
      <c r="BF67" s="67">
        <v>2500.33</v>
      </c>
      <c r="BG67">
        <v>0.41689999999999999</v>
      </c>
      <c r="BH67">
        <v>0.58109999999999995</v>
      </c>
      <c r="BI67">
        <v>0.21990000000000001</v>
      </c>
      <c r="BJ67">
        <v>0.14799999999999999</v>
      </c>
      <c r="BK67">
        <v>3.4000000000000002E-2</v>
      </c>
      <c r="BL67">
        <v>1.7000000000000001E-2</v>
      </c>
    </row>
    <row r="68" spans="1:64" x14ac:dyDescent="0.25">
      <c r="A68" t="s">
        <v>87</v>
      </c>
      <c r="B68">
        <v>43679</v>
      </c>
      <c r="C68">
        <v>66.81</v>
      </c>
      <c r="D68">
        <v>30.79</v>
      </c>
      <c r="E68" s="67">
        <v>2057.1</v>
      </c>
      <c r="F68" s="67">
        <v>2016.84</v>
      </c>
      <c r="G68">
        <v>7.1999999999999998E-3</v>
      </c>
      <c r="H68">
        <v>8.0000000000000004E-4</v>
      </c>
      <c r="I68">
        <v>1.84E-2</v>
      </c>
      <c r="J68">
        <v>1.5E-3</v>
      </c>
      <c r="K68">
        <v>3.4700000000000002E-2</v>
      </c>
      <c r="L68">
        <v>0.90290000000000004</v>
      </c>
      <c r="M68">
        <v>3.4500000000000003E-2</v>
      </c>
      <c r="N68">
        <v>0.45290000000000002</v>
      </c>
      <c r="O68">
        <v>1.0699999999999999E-2</v>
      </c>
      <c r="P68">
        <v>0.1457</v>
      </c>
      <c r="Q68" s="67">
        <v>52621.65</v>
      </c>
      <c r="R68">
        <v>0.21460000000000001</v>
      </c>
      <c r="S68">
        <v>0.18459999999999999</v>
      </c>
      <c r="T68">
        <v>0.60070000000000001</v>
      </c>
      <c r="U68">
        <v>18.66</v>
      </c>
      <c r="V68">
        <v>13.45</v>
      </c>
      <c r="W68" s="67">
        <v>72320.350000000006</v>
      </c>
      <c r="X68">
        <v>148.44999999999999</v>
      </c>
      <c r="Y68" s="67">
        <v>133626.9</v>
      </c>
      <c r="Z68">
        <v>0.74670000000000003</v>
      </c>
      <c r="AA68">
        <v>0.20830000000000001</v>
      </c>
      <c r="AB68">
        <v>4.5100000000000001E-2</v>
      </c>
      <c r="AC68">
        <v>0.25330000000000003</v>
      </c>
      <c r="AD68">
        <v>133.63</v>
      </c>
      <c r="AE68" s="67">
        <v>4111.6000000000004</v>
      </c>
      <c r="AF68">
        <v>513.04999999999995</v>
      </c>
      <c r="AG68" s="67">
        <v>137289.88</v>
      </c>
      <c r="AH68" t="s">
        <v>628</v>
      </c>
      <c r="AI68" s="67">
        <v>31586</v>
      </c>
      <c r="AJ68" s="67">
        <v>49696.36</v>
      </c>
      <c r="AK68">
        <v>47.21</v>
      </c>
      <c r="AL68">
        <v>28.97</v>
      </c>
      <c r="AM68">
        <v>33.93</v>
      </c>
      <c r="AN68">
        <v>4.08</v>
      </c>
      <c r="AO68" s="67">
        <v>1136.1600000000001</v>
      </c>
      <c r="AP68">
        <v>0.98699999999999999</v>
      </c>
      <c r="AQ68" s="67">
        <v>1186.46</v>
      </c>
      <c r="AR68" s="67">
        <v>1752.89</v>
      </c>
      <c r="AS68" s="67">
        <v>5511.26</v>
      </c>
      <c r="AT68">
        <v>472.03</v>
      </c>
      <c r="AU68">
        <v>296.94</v>
      </c>
      <c r="AV68" s="67">
        <v>9219.58</v>
      </c>
      <c r="AW68" s="67">
        <v>4107.79</v>
      </c>
      <c r="AX68">
        <v>0.44819999999999999</v>
      </c>
      <c r="AY68" s="67">
        <v>3439.16</v>
      </c>
      <c r="AZ68">
        <v>0.37519999999999998</v>
      </c>
      <c r="BA68">
        <v>909.47</v>
      </c>
      <c r="BB68">
        <v>9.9199999999999997E-2</v>
      </c>
      <c r="BC68">
        <v>709.19</v>
      </c>
      <c r="BD68">
        <v>7.7399999999999997E-2</v>
      </c>
      <c r="BE68" s="67">
        <v>9165.6200000000008</v>
      </c>
      <c r="BF68" s="67">
        <v>3345.85</v>
      </c>
      <c r="BG68">
        <v>0.80349999999999999</v>
      </c>
      <c r="BH68">
        <v>0.54879999999999995</v>
      </c>
      <c r="BI68">
        <v>0.21740000000000001</v>
      </c>
      <c r="BJ68">
        <v>0.17860000000000001</v>
      </c>
      <c r="BK68">
        <v>3.5999999999999997E-2</v>
      </c>
      <c r="BL68">
        <v>1.9199999999999998E-2</v>
      </c>
    </row>
    <row r="69" spans="1:64" x14ac:dyDescent="0.25">
      <c r="A69" t="s">
        <v>88</v>
      </c>
      <c r="B69">
        <v>46508</v>
      </c>
      <c r="C69">
        <v>87.1</v>
      </c>
      <c r="D69">
        <v>9.75</v>
      </c>
      <c r="E69">
        <v>808.7</v>
      </c>
      <c r="F69">
        <v>795.45</v>
      </c>
      <c r="G69">
        <v>3.3999999999999998E-3</v>
      </c>
      <c r="H69">
        <v>1E-4</v>
      </c>
      <c r="I69">
        <v>4.3E-3</v>
      </c>
      <c r="J69">
        <v>1.8E-3</v>
      </c>
      <c r="K69">
        <v>2.1000000000000001E-2</v>
      </c>
      <c r="L69">
        <v>0.95069999999999999</v>
      </c>
      <c r="M69">
        <v>1.8800000000000001E-2</v>
      </c>
      <c r="N69">
        <v>0.39929999999999999</v>
      </c>
      <c r="O69">
        <v>1E-3</v>
      </c>
      <c r="P69">
        <v>0.1409</v>
      </c>
      <c r="Q69" s="67">
        <v>48438.59</v>
      </c>
      <c r="R69">
        <v>0.2034</v>
      </c>
      <c r="S69">
        <v>0.20599999999999999</v>
      </c>
      <c r="T69">
        <v>0.59060000000000001</v>
      </c>
      <c r="U69">
        <v>16.579999999999998</v>
      </c>
      <c r="V69">
        <v>7.54</v>
      </c>
      <c r="W69" s="67">
        <v>58672.2</v>
      </c>
      <c r="X69">
        <v>103.05</v>
      </c>
      <c r="Y69" s="67">
        <v>125685.66</v>
      </c>
      <c r="Z69">
        <v>0.86709999999999998</v>
      </c>
      <c r="AA69">
        <v>7.7899999999999997E-2</v>
      </c>
      <c r="AB69">
        <v>5.5100000000000003E-2</v>
      </c>
      <c r="AC69">
        <v>0.13289999999999999</v>
      </c>
      <c r="AD69">
        <v>125.69</v>
      </c>
      <c r="AE69" s="67">
        <v>3082.07</v>
      </c>
      <c r="AF69">
        <v>428.92</v>
      </c>
      <c r="AG69" s="67">
        <v>119006.99</v>
      </c>
      <c r="AH69" t="s">
        <v>628</v>
      </c>
      <c r="AI69" s="67">
        <v>32656</v>
      </c>
      <c r="AJ69" s="67">
        <v>48994.43</v>
      </c>
      <c r="AK69">
        <v>39.090000000000003</v>
      </c>
      <c r="AL69">
        <v>23.36</v>
      </c>
      <c r="AM69">
        <v>27.87</v>
      </c>
      <c r="AN69">
        <v>4.37</v>
      </c>
      <c r="AO69" s="67">
        <v>1442.55</v>
      </c>
      <c r="AP69">
        <v>1.2734000000000001</v>
      </c>
      <c r="AQ69" s="67">
        <v>1491.37</v>
      </c>
      <c r="AR69" s="67">
        <v>2025.45</v>
      </c>
      <c r="AS69" s="67">
        <v>5616.24</v>
      </c>
      <c r="AT69">
        <v>508.67</v>
      </c>
      <c r="AU69">
        <v>271.95</v>
      </c>
      <c r="AV69" s="67">
        <v>9913.68</v>
      </c>
      <c r="AW69" s="67">
        <v>5091.04</v>
      </c>
      <c r="AX69">
        <v>0.48459999999999998</v>
      </c>
      <c r="AY69" s="67">
        <v>3580.97</v>
      </c>
      <c r="AZ69">
        <v>0.34089999999999998</v>
      </c>
      <c r="BA69" s="67">
        <v>1141.9100000000001</v>
      </c>
      <c r="BB69">
        <v>0.1087</v>
      </c>
      <c r="BC69">
        <v>691.79</v>
      </c>
      <c r="BD69">
        <v>6.5799999999999997E-2</v>
      </c>
      <c r="BE69" s="67">
        <v>10505.71</v>
      </c>
      <c r="BF69" s="67">
        <v>4404.66</v>
      </c>
      <c r="BG69">
        <v>1.1601999999999999</v>
      </c>
      <c r="BH69">
        <v>0.51270000000000004</v>
      </c>
      <c r="BI69">
        <v>0.20749999999999999</v>
      </c>
      <c r="BJ69">
        <v>0.21779999999999999</v>
      </c>
      <c r="BK69">
        <v>3.9899999999999998E-2</v>
      </c>
      <c r="BL69">
        <v>2.2200000000000001E-2</v>
      </c>
    </row>
    <row r="70" spans="1:64" x14ac:dyDescent="0.25">
      <c r="A70" t="s">
        <v>89</v>
      </c>
      <c r="B70">
        <v>45856</v>
      </c>
      <c r="C70">
        <v>70.099999999999994</v>
      </c>
      <c r="D70">
        <v>27.8</v>
      </c>
      <c r="E70" s="67">
        <v>1948.86</v>
      </c>
      <c r="F70" s="67">
        <v>1870.88</v>
      </c>
      <c r="G70">
        <v>7.1000000000000004E-3</v>
      </c>
      <c r="H70">
        <v>6.9999999999999999E-4</v>
      </c>
      <c r="I70">
        <v>2.1299999999999999E-2</v>
      </c>
      <c r="J70">
        <v>1.4E-3</v>
      </c>
      <c r="K70">
        <v>2.87E-2</v>
      </c>
      <c r="L70">
        <v>0.90510000000000002</v>
      </c>
      <c r="M70">
        <v>3.5700000000000003E-2</v>
      </c>
      <c r="N70">
        <v>0.48970000000000002</v>
      </c>
      <c r="O70">
        <v>7.6E-3</v>
      </c>
      <c r="P70">
        <v>0.15279999999999999</v>
      </c>
      <c r="Q70" s="67">
        <v>51699.63</v>
      </c>
      <c r="R70">
        <v>0.249</v>
      </c>
      <c r="S70">
        <v>0.18190000000000001</v>
      </c>
      <c r="T70">
        <v>0.56910000000000005</v>
      </c>
      <c r="U70">
        <v>17.920000000000002</v>
      </c>
      <c r="V70">
        <v>13.14</v>
      </c>
      <c r="W70" s="67">
        <v>72677.490000000005</v>
      </c>
      <c r="X70">
        <v>144.53</v>
      </c>
      <c r="Y70" s="67">
        <v>142144.35999999999</v>
      </c>
      <c r="Z70">
        <v>0.72729999999999995</v>
      </c>
      <c r="AA70">
        <v>0.2162</v>
      </c>
      <c r="AB70">
        <v>5.6500000000000002E-2</v>
      </c>
      <c r="AC70">
        <v>0.2727</v>
      </c>
      <c r="AD70">
        <v>142.13999999999999</v>
      </c>
      <c r="AE70" s="67">
        <v>4178.76</v>
      </c>
      <c r="AF70">
        <v>512.12</v>
      </c>
      <c r="AG70" s="67">
        <v>140366.22</v>
      </c>
      <c r="AH70" t="s">
        <v>628</v>
      </c>
      <c r="AI70" s="67">
        <v>30795</v>
      </c>
      <c r="AJ70" s="67">
        <v>48320.62</v>
      </c>
      <c r="AK70">
        <v>44.65</v>
      </c>
      <c r="AL70">
        <v>27.43</v>
      </c>
      <c r="AM70">
        <v>31.45</v>
      </c>
      <c r="AN70">
        <v>4.04</v>
      </c>
      <c r="AO70" s="67">
        <v>1090.8800000000001</v>
      </c>
      <c r="AP70">
        <v>0.97729999999999995</v>
      </c>
      <c r="AQ70" s="67">
        <v>1275.46</v>
      </c>
      <c r="AR70" s="67">
        <v>1816.28</v>
      </c>
      <c r="AS70" s="67">
        <v>5786.31</v>
      </c>
      <c r="AT70">
        <v>511.72</v>
      </c>
      <c r="AU70">
        <v>315.94</v>
      </c>
      <c r="AV70" s="67">
        <v>9705.7099999999991</v>
      </c>
      <c r="AW70" s="67">
        <v>4420.5</v>
      </c>
      <c r="AX70">
        <v>0.45669999999999999</v>
      </c>
      <c r="AY70" s="67">
        <v>3504.1</v>
      </c>
      <c r="AZ70">
        <v>0.36199999999999999</v>
      </c>
      <c r="BA70">
        <v>946.17</v>
      </c>
      <c r="BB70">
        <v>9.7799999999999998E-2</v>
      </c>
      <c r="BC70">
        <v>808.58</v>
      </c>
      <c r="BD70">
        <v>8.3500000000000005E-2</v>
      </c>
      <c r="BE70" s="67">
        <v>9679.36</v>
      </c>
      <c r="BF70" s="67">
        <v>3282.65</v>
      </c>
      <c r="BG70">
        <v>0.8004</v>
      </c>
      <c r="BH70">
        <v>0.54590000000000005</v>
      </c>
      <c r="BI70">
        <v>0.21740000000000001</v>
      </c>
      <c r="BJ70">
        <v>0.18479999999999999</v>
      </c>
      <c r="BK70">
        <v>3.39E-2</v>
      </c>
      <c r="BL70">
        <v>1.7999999999999999E-2</v>
      </c>
    </row>
    <row r="71" spans="1:64" x14ac:dyDescent="0.25">
      <c r="A71" t="s">
        <v>90</v>
      </c>
      <c r="B71">
        <v>47787</v>
      </c>
      <c r="C71">
        <v>189.9</v>
      </c>
      <c r="D71">
        <v>10.53</v>
      </c>
      <c r="E71" s="67">
        <v>1999.55</v>
      </c>
      <c r="F71" s="67">
        <v>1892.57</v>
      </c>
      <c r="G71">
        <v>3.0999999999999999E-3</v>
      </c>
      <c r="H71">
        <v>5.0000000000000001E-4</v>
      </c>
      <c r="I71">
        <v>8.8000000000000005E-3</v>
      </c>
      <c r="J71">
        <v>1.1000000000000001E-3</v>
      </c>
      <c r="K71">
        <v>1.12E-2</v>
      </c>
      <c r="L71">
        <v>0.95420000000000005</v>
      </c>
      <c r="M71">
        <v>2.1100000000000001E-2</v>
      </c>
      <c r="N71">
        <v>0.53539999999999999</v>
      </c>
      <c r="O71">
        <v>3.5000000000000001E-3</v>
      </c>
      <c r="P71">
        <v>0.16120000000000001</v>
      </c>
      <c r="Q71" s="67">
        <v>49361.98</v>
      </c>
      <c r="R71">
        <v>0.2465</v>
      </c>
      <c r="S71">
        <v>0.1862</v>
      </c>
      <c r="T71">
        <v>0.56730000000000003</v>
      </c>
      <c r="U71">
        <v>17.62</v>
      </c>
      <c r="V71">
        <v>15.01</v>
      </c>
      <c r="W71" s="67">
        <v>67408.710000000006</v>
      </c>
      <c r="X71">
        <v>128.56</v>
      </c>
      <c r="Y71" s="67">
        <v>171229.79</v>
      </c>
      <c r="Z71">
        <v>0.60199999999999998</v>
      </c>
      <c r="AA71">
        <v>0.17469999999999999</v>
      </c>
      <c r="AB71">
        <v>0.2233</v>
      </c>
      <c r="AC71">
        <v>0.39800000000000002</v>
      </c>
      <c r="AD71">
        <v>171.23</v>
      </c>
      <c r="AE71" s="67">
        <v>4841.93</v>
      </c>
      <c r="AF71">
        <v>431.02</v>
      </c>
      <c r="AG71" s="67">
        <v>159068.32</v>
      </c>
      <c r="AH71" t="s">
        <v>628</v>
      </c>
      <c r="AI71" s="67">
        <v>30762</v>
      </c>
      <c r="AJ71" s="67">
        <v>50890.83</v>
      </c>
      <c r="AK71">
        <v>38.43</v>
      </c>
      <c r="AL71">
        <v>25.63</v>
      </c>
      <c r="AM71">
        <v>27.97</v>
      </c>
      <c r="AN71">
        <v>3.7</v>
      </c>
      <c r="AO71">
        <v>3.92</v>
      </c>
      <c r="AP71">
        <v>0.82289999999999996</v>
      </c>
      <c r="AQ71" s="67">
        <v>1439.67</v>
      </c>
      <c r="AR71" s="67">
        <v>2226.4899999999998</v>
      </c>
      <c r="AS71" s="67">
        <v>5887.19</v>
      </c>
      <c r="AT71">
        <v>443.46</v>
      </c>
      <c r="AU71">
        <v>348.2</v>
      </c>
      <c r="AV71" s="67">
        <v>10345.02</v>
      </c>
      <c r="AW71" s="67">
        <v>4872.71</v>
      </c>
      <c r="AX71">
        <v>0.45979999999999999</v>
      </c>
      <c r="AY71" s="67">
        <v>3863</v>
      </c>
      <c r="AZ71">
        <v>0.36459999999999998</v>
      </c>
      <c r="BA71">
        <v>860.25</v>
      </c>
      <c r="BB71">
        <v>8.1199999999999994E-2</v>
      </c>
      <c r="BC71" s="67">
        <v>1000.51</v>
      </c>
      <c r="BD71">
        <v>9.4399999999999998E-2</v>
      </c>
      <c r="BE71" s="67">
        <v>10596.47</v>
      </c>
      <c r="BF71" s="67">
        <v>3557.37</v>
      </c>
      <c r="BG71">
        <v>0.81359999999999999</v>
      </c>
      <c r="BH71">
        <v>0.51770000000000005</v>
      </c>
      <c r="BI71">
        <v>0.2344</v>
      </c>
      <c r="BJ71">
        <v>0.18310000000000001</v>
      </c>
      <c r="BK71">
        <v>4.1300000000000003E-2</v>
      </c>
      <c r="BL71">
        <v>2.35E-2</v>
      </c>
    </row>
    <row r="72" spans="1:64" x14ac:dyDescent="0.25">
      <c r="A72" t="s">
        <v>91</v>
      </c>
      <c r="B72">
        <v>48470</v>
      </c>
      <c r="C72">
        <v>67.86</v>
      </c>
      <c r="D72">
        <v>30.99</v>
      </c>
      <c r="E72" s="67">
        <v>2103.1999999999998</v>
      </c>
      <c r="F72" s="67">
        <v>2069.1799999999998</v>
      </c>
      <c r="G72">
        <v>7.7999999999999996E-3</v>
      </c>
      <c r="H72">
        <v>5.0000000000000001E-4</v>
      </c>
      <c r="I72">
        <v>8.0999999999999996E-3</v>
      </c>
      <c r="J72">
        <v>1.6000000000000001E-3</v>
      </c>
      <c r="K72">
        <v>1.83E-2</v>
      </c>
      <c r="L72">
        <v>0.94210000000000005</v>
      </c>
      <c r="M72">
        <v>2.1600000000000001E-2</v>
      </c>
      <c r="N72">
        <v>0.27500000000000002</v>
      </c>
      <c r="O72">
        <v>6.1999999999999998E-3</v>
      </c>
      <c r="P72">
        <v>0.11890000000000001</v>
      </c>
      <c r="Q72" s="67">
        <v>54056.13</v>
      </c>
      <c r="R72">
        <v>0.23039999999999999</v>
      </c>
      <c r="S72">
        <v>0.18709999999999999</v>
      </c>
      <c r="T72">
        <v>0.58250000000000002</v>
      </c>
      <c r="U72">
        <v>19.29</v>
      </c>
      <c r="V72">
        <v>13.69</v>
      </c>
      <c r="W72" s="67">
        <v>72081.31</v>
      </c>
      <c r="X72">
        <v>149.18</v>
      </c>
      <c r="Y72" s="67">
        <v>157922.46</v>
      </c>
      <c r="Z72">
        <v>0.81120000000000003</v>
      </c>
      <c r="AA72">
        <v>0.13120000000000001</v>
      </c>
      <c r="AB72">
        <v>5.7599999999999998E-2</v>
      </c>
      <c r="AC72">
        <v>0.1888</v>
      </c>
      <c r="AD72">
        <v>157.91999999999999</v>
      </c>
      <c r="AE72" s="67">
        <v>5112.71</v>
      </c>
      <c r="AF72">
        <v>610.22</v>
      </c>
      <c r="AG72" s="67">
        <v>164516.29999999999</v>
      </c>
      <c r="AH72" t="s">
        <v>628</v>
      </c>
      <c r="AI72" s="67">
        <v>36682</v>
      </c>
      <c r="AJ72" s="67">
        <v>58939.95</v>
      </c>
      <c r="AK72">
        <v>50.83</v>
      </c>
      <c r="AL72">
        <v>30.57</v>
      </c>
      <c r="AM72">
        <v>34.08</v>
      </c>
      <c r="AN72">
        <v>4.5999999999999996</v>
      </c>
      <c r="AO72" s="67">
        <v>1284.9000000000001</v>
      </c>
      <c r="AP72">
        <v>0.94620000000000004</v>
      </c>
      <c r="AQ72" s="67">
        <v>1262.68</v>
      </c>
      <c r="AR72" s="67">
        <v>1796.85</v>
      </c>
      <c r="AS72" s="67">
        <v>5464.26</v>
      </c>
      <c r="AT72">
        <v>447.01</v>
      </c>
      <c r="AU72">
        <v>259.89999999999998</v>
      </c>
      <c r="AV72" s="67">
        <v>9230.69</v>
      </c>
      <c r="AW72" s="67">
        <v>3831.32</v>
      </c>
      <c r="AX72">
        <v>0.40479999999999999</v>
      </c>
      <c r="AY72" s="67">
        <v>4385.58</v>
      </c>
      <c r="AZ72">
        <v>0.46339999999999998</v>
      </c>
      <c r="BA72">
        <v>771.93</v>
      </c>
      <c r="BB72">
        <v>8.1600000000000006E-2</v>
      </c>
      <c r="BC72">
        <v>476.03</v>
      </c>
      <c r="BD72">
        <v>5.0299999999999997E-2</v>
      </c>
      <c r="BE72" s="67">
        <v>9464.8700000000008</v>
      </c>
      <c r="BF72" s="67">
        <v>2954.69</v>
      </c>
      <c r="BG72">
        <v>0.55089999999999995</v>
      </c>
      <c r="BH72">
        <v>0.52739999999999998</v>
      </c>
      <c r="BI72">
        <v>0.23799999999999999</v>
      </c>
      <c r="BJ72">
        <v>0.16719999999999999</v>
      </c>
      <c r="BK72">
        <v>4.1300000000000003E-2</v>
      </c>
      <c r="BL72">
        <v>2.6100000000000002E-2</v>
      </c>
    </row>
    <row r="73" spans="1:64" x14ac:dyDescent="0.25">
      <c r="A73" t="s">
        <v>92</v>
      </c>
      <c r="B73">
        <v>46755</v>
      </c>
      <c r="C73">
        <v>79.81</v>
      </c>
      <c r="D73">
        <v>26.58</v>
      </c>
      <c r="E73" s="67">
        <v>2121.1</v>
      </c>
      <c r="F73" s="67">
        <v>2115.25</v>
      </c>
      <c r="G73">
        <v>7.9000000000000008E-3</v>
      </c>
      <c r="H73">
        <v>2.9999999999999997E-4</v>
      </c>
      <c r="I73">
        <v>9.7000000000000003E-3</v>
      </c>
      <c r="J73">
        <v>1.6999999999999999E-3</v>
      </c>
      <c r="K73">
        <v>2.3599999999999999E-2</v>
      </c>
      <c r="L73">
        <v>0.93320000000000003</v>
      </c>
      <c r="M73">
        <v>2.35E-2</v>
      </c>
      <c r="N73">
        <v>0.2581</v>
      </c>
      <c r="O73">
        <v>5.3E-3</v>
      </c>
      <c r="P73">
        <v>0.11940000000000001</v>
      </c>
      <c r="Q73" s="67">
        <v>53652.2</v>
      </c>
      <c r="R73">
        <v>0.25669999999999998</v>
      </c>
      <c r="S73">
        <v>0.2084</v>
      </c>
      <c r="T73">
        <v>0.53490000000000004</v>
      </c>
      <c r="U73">
        <v>19.600000000000001</v>
      </c>
      <c r="V73">
        <v>14.04</v>
      </c>
      <c r="W73" s="67">
        <v>72711.39</v>
      </c>
      <c r="X73">
        <v>146.97999999999999</v>
      </c>
      <c r="Y73" s="67">
        <v>159248.87</v>
      </c>
      <c r="Z73">
        <v>0.88729999999999998</v>
      </c>
      <c r="AA73">
        <v>7.4800000000000005E-2</v>
      </c>
      <c r="AB73">
        <v>3.7900000000000003E-2</v>
      </c>
      <c r="AC73">
        <v>0.11269999999999999</v>
      </c>
      <c r="AD73">
        <v>159.25</v>
      </c>
      <c r="AE73" s="67">
        <v>5027.3500000000004</v>
      </c>
      <c r="AF73">
        <v>707.42</v>
      </c>
      <c r="AG73" s="67">
        <v>165532.5</v>
      </c>
      <c r="AH73" t="s">
        <v>628</v>
      </c>
      <c r="AI73" s="67">
        <v>38088</v>
      </c>
      <c r="AJ73" s="67">
        <v>63035.64</v>
      </c>
      <c r="AK73">
        <v>46.6</v>
      </c>
      <c r="AL73">
        <v>30.19</v>
      </c>
      <c r="AM73">
        <v>32.6</v>
      </c>
      <c r="AN73">
        <v>4.47</v>
      </c>
      <c r="AO73" s="67">
        <v>1508.85</v>
      </c>
      <c r="AP73">
        <v>0.96199999999999997</v>
      </c>
      <c r="AQ73" s="67">
        <v>1201.1500000000001</v>
      </c>
      <c r="AR73" s="67">
        <v>1899.4</v>
      </c>
      <c r="AS73" s="67">
        <v>5435.85</v>
      </c>
      <c r="AT73">
        <v>483.3</v>
      </c>
      <c r="AU73">
        <v>279.23</v>
      </c>
      <c r="AV73" s="67">
        <v>9298.92</v>
      </c>
      <c r="AW73" s="67">
        <v>3802.21</v>
      </c>
      <c r="AX73">
        <v>0.40339999999999998</v>
      </c>
      <c r="AY73" s="67">
        <v>4385.18</v>
      </c>
      <c r="AZ73">
        <v>0.4652</v>
      </c>
      <c r="BA73">
        <v>821.53</v>
      </c>
      <c r="BB73">
        <v>8.72E-2</v>
      </c>
      <c r="BC73">
        <v>417.09</v>
      </c>
      <c r="BD73">
        <v>4.4200000000000003E-2</v>
      </c>
      <c r="BE73" s="67">
        <v>9426.01</v>
      </c>
      <c r="BF73" s="67">
        <v>3245.48</v>
      </c>
      <c r="BG73">
        <v>0.54110000000000003</v>
      </c>
      <c r="BH73">
        <v>0.55969999999999998</v>
      </c>
      <c r="BI73">
        <v>0.221</v>
      </c>
      <c r="BJ73">
        <v>0.16039999999999999</v>
      </c>
      <c r="BK73">
        <v>3.6200000000000003E-2</v>
      </c>
      <c r="BL73">
        <v>2.2700000000000001E-2</v>
      </c>
    </row>
    <row r="74" spans="1:64" x14ac:dyDescent="0.25">
      <c r="A74" t="s">
        <v>93</v>
      </c>
      <c r="B74">
        <v>43687</v>
      </c>
      <c r="C74">
        <v>41.75</v>
      </c>
      <c r="D74">
        <v>48.2</v>
      </c>
      <c r="E74" s="67">
        <v>1916.36</v>
      </c>
      <c r="F74" s="67">
        <v>1822.73</v>
      </c>
      <c r="G74">
        <v>3.8E-3</v>
      </c>
      <c r="H74">
        <v>2.9999999999999997E-4</v>
      </c>
      <c r="I74">
        <v>3.0200000000000001E-2</v>
      </c>
      <c r="J74">
        <v>1.1000000000000001E-3</v>
      </c>
      <c r="K74">
        <v>1.5800000000000002E-2</v>
      </c>
      <c r="L74">
        <v>0.90510000000000002</v>
      </c>
      <c r="M74">
        <v>4.3700000000000003E-2</v>
      </c>
      <c r="N74">
        <v>0.628</v>
      </c>
      <c r="O74">
        <v>1.5E-3</v>
      </c>
      <c r="P74">
        <v>0.17369999999999999</v>
      </c>
      <c r="Q74" s="67">
        <v>48593.62</v>
      </c>
      <c r="R74">
        <v>0.2419</v>
      </c>
      <c r="S74">
        <v>0.17319999999999999</v>
      </c>
      <c r="T74">
        <v>0.58499999999999996</v>
      </c>
      <c r="U74">
        <v>17.440000000000001</v>
      </c>
      <c r="V74">
        <v>13.16</v>
      </c>
      <c r="W74" s="67">
        <v>67807.42</v>
      </c>
      <c r="X74">
        <v>141.6</v>
      </c>
      <c r="Y74" s="67">
        <v>89047.78</v>
      </c>
      <c r="Z74">
        <v>0.73640000000000005</v>
      </c>
      <c r="AA74">
        <v>0.20549999999999999</v>
      </c>
      <c r="AB74">
        <v>5.8099999999999999E-2</v>
      </c>
      <c r="AC74">
        <v>0.2636</v>
      </c>
      <c r="AD74">
        <v>89.05</v>
      </c>
      <c r="AE74" s="67">
        <v>2533.64</v>
      </c>
      <c r="AF74">
        <v>374.71</v>
      </c>
      <c r="AG74" s="67">
        <v>84566.33</v>
      </c>
      <c r="AH74" t="s">
        <v>628</v>
      </c>
      <c r="AI74" s="67">
        <v>26593</v>
      </c>
      <c r="AJ74" s="67">
        <v>39938.76</v>
      </c>
      <c r="AK74">
        <v>41.06</v>
      </c>
      <c r="AL74">
        <v>26.77</v>
      </c>
      <c r="AM74">
        <v>30.53</v>
      </c>
      <c r="AN74">
        <v>4.3</v>
      </c>
      <c r="AO74" s="67">
        <v>1145.8499999999999</v>
      </c>
      <c r="AP74">
        <v>0.88670000000000004</v>
      </c>
      <c r="AQ74" s="67">
        <v>1245.82</v>
      </c>
      <c r="AR74" s="67">
        <v>1970.52</v>
      </c>
      <c r="AS74" s="67">
        <v>5887.68</v>
      </c>
      <c r="AT74">
        <v>478.13</v>
      </c>
      <c r="AU74">
        <v>290.14999999999998</v>
      </c>
      <c r="AV74" s="67">
        <v>9872.31</v>
      </c>
      <c r="AW74" s="67">
        <v>5743.13</v>
      </c>
      <c r="AX74">
        <v>0.59619999999999995</v>
      </c>
      <c r="AY74" s="67">
        <v>2060.89</v>
      </c>
      <c r="AZ74">
        <v>0.21390000000000001</v>
      </c>
      <c r="BA74">
        <v>808</v>
      </c>
      <c r="BB74">
        <v>8.3900000000000002E-2</v>
      </c>
      <c r="BC74" s="67">
        <v>1020.7</v>
      </c>
      <c r="BD74">
        <v>0.106</v>
      </c>
      <c r="BE74" s="67">
        <v>9632.7199999999993</v>
      </c>
      <c r="BF74" s="67">
        <v>5191.68</v>
      </c>
      <c r="BG74">
        <v>1.9854000000000001</v>
      </c>
      <c r="BH74">
        <v>0.53349999999999997</v>
      </c>
      <c r="BI74">
        <v>0.2331</v>
      </c>
      <c r="BJ74">
        <v>0.1784</v>
      </c>
      <c r="BK74">
        <v>3.3099999999999997E-2</v>
      </c>
      <c r="BL74">
        <v>2.1999999999999999E-2</v>
      </c>
    </row>
    <row r="75" spans="1:64" x14ac:dyDescent="0.25">
      <c r="A75" t="s">
        <v>94</v>
      </c>
      <c r="B75">
        <v>45252</v>
      </c>
      <c r="C75">
        <v>92.95</v>
      </c>
      <c r="D75">
        <v>10.69</v>
      </c>
      <c r="E75">
        <v>994.07</v>
      </c>
      <c r="F75" s="67">
        <v>1011.98</v>
      </c>
      <c r="G75">
        <v>2.5999999999999999E-3</v>
      </c>
      <c r="H75">
        <v>1E-4</v>
      </c>
      <c r="I75">
        <v>4.1000000000000003E-3</v>
      </c>
      <c r="J75">
        <v>1E-3</v>
      </c>
      <c r="K75">
        <v>7.7999999999999996E-3</v>
      </c>
      <c r="L75">
        <v>0.97440000000000004</v>
      </c>
      <c r="M75">
        <v>0.01</v>
      </c>
      <c r="N75">
        <v>0.4118</v>
      </c>
      <c r="O75">
        <v>2.75E-2</v>
      </c>
      <c r="P75">
        <v>0.14180000000000001</v>
      </c>
      <c r="Q75" s="67">
        <v>50209.75</v>
      </c>
      <c r="R75">
        <v>0.22309999999999999</v>
      </c>
      <c r="S75">
        <v>0.1837</v>
      </c>
      <c r="T75">
        <v>0.59319999999999995</v>
      </c>
      <c r="U75">
        <v>17.28</v>
      </c>
      <c r="V75">
        <v>9.1300000000000008</v>
      </c>
      <c r="W75" s="67">
        <v>64466.59</v>
      </c>
      <c r="X75">
        <v>104.2</v>
      </c>
      <c r="Y75" s="67">
        <v>152356.5</v>
      </c>
      <c r="Z75">
        <v>0.75229999999999997</v>
      </c>
      <c r="AA75">
        <v>0.1406</v>
      </c>
      <c r="AB75">
        <v>0.1071</v>
      </c>
      <c r="AC75">
        <v>0.2477</v>
      </c>
      <c r="AD75">
        <v>152.36000000000001</v>
      </c>
      <c r="AE75" s="67">
        <v>4477.9799999999996</v>
      </c>
      <c r="AF75">
        <v>492.47</v>
      </c>
      <c r="AG75" s="67">
        <v>144113.91</v>
      </c>
      <c r="AH75" t="s">
        <v>628</v>
      </c>
      <c r="AI75" s="67">
        <v>32542</v>
      </c>
      <c r="AJ75" s="67">
        <v>50632.480000000003</v>
      </c>
      <c r="AK75">
        <v>40.549999999999997</v>
      </c>
      <c r="AL75">
        <v>28.12</v>
      </c>
      <c r="AM75">
        <v>30.79</v>
      </c>
      <c r="AN75">
        <v>4.2</v>
      </c>
      <c r="AO75">
        <v>945.44</v>
      </c>
      <c r="AP75">
        <v>1.0528999999999999</v>
      </c>
      <c r="AQ75" s="67">
        <v>1451.85</v>
      </c>
      <c r="AR75" s="67">
        <v>2051.46</v>
      </c>
      <c r="AS75" s="67">
        <v>5940.29</v>
      </c>
      <c r="AT75">
        <v>454.1</v>
      </c>
      <c r="AU75">
        <v>323.31</v>
      </c>
      <c r="AV75" s="67">
        <v>10221.01</v>
      </c>
      <c r="AW75" s="67">
        <v>4575.9399999999996</v>
      </c>
      <c r="AX75">
        <v>0.44769999999999999</v>
      </c>
      <c r="AY75" s="67">
        <v>3641.82</v>
      </c>
      <c r="AZ75">
        <v>0.35630000000000001</v>
      </c>
      <c r="BA75" s="67">
        <v>1111.05</v>
      </c>
      <c r="BB75">
        <v>0.1087</v>
      </c>
      <c r="BC75">
        <v>892.59</v>
      </c>
      <c r="BD75">
        <v>8.7300000000000003E-2</v>
      </c>
      <c r="BE75" s="67">
        <v>10221.4</v>
      </c>
      <c r="BF75" s="67">
        <v>4193.8100000000004</v>
      </c>
      <c r="BG75">
        <v>0.91379999999999995</v>
      </c>
      <c r="BH75">
        <v>0.5272</v>
      </c>
      <c r="BI75">
        <v>0.23100000000000001</v>
      </c>
      <c r="BJ75">
        <v>0.17630000000000001</v>
      </c>
      <c r="BK75">
        <v>3.9600000000000003E-2</v>
      </c>
      <c r="BL75">
        <v>2.5999999999999999E-2</v>
      </c>
    </row>
    <row r="76" spans="1:64" x14ac:dyDescent="0.25">
      <c r="A76" t="s">
        <v>95</v>
      </c>
      <c r="B76">
        <v>43695</v>
      </c>
      <c r="C76">
        <v>60.43</v>
      </c>
      <c r="D76">
        <v>39.450000000000003</v>
      </c>
      <c r="E76" s="67">
        <v>2383.7800000000002</v>
      </c>
      <c r="F76" s="67">
        <v>2261.15</v>
      </c>
      <c r="G76">
        <v>7.1999999999999998E-3</v>
      </c>
      <c r="H76">
        <v>5.9999999999999995E-4</v>
      </c>
      <c r="I76">
        <v>2.7E-2</v>
      </c>
      <c r="J76">
        <v>1.2999999999999999E-3</v>
      </c>
      <c r="K76">
        <v>2.24E-2</v>
      </c>
      <c r="L76">
        <v>0.89229999999999998</v>
      </c>
      <c r="M76">
        <v>4.9200000000000001E-2</v>
      </c>
      <c r="N76">
        <v>0.58379999999999999</v>
      </c>
      <c r="O76">
        <v>5.7000000000000002E-3</v>
      </c>
      <c r="P76">
        <v>0.1681</v>
      </c>
      <c r="Q76" s="67">
        <v>51835.14</v>
      </c>
      <c r="R76">
        <v>0.21790000000000001</v>
      </c>
      <c r="S76">
        <v>0.17499999999999999</v>
      </c>
      <c r="T76">
        <v>0.60719999999999996</v>
      </c>
      <c r="U76">
        <v>18.05</v>
      </c>
      <c r="V76">
        <v>15.69</v>
      </c>
      <c r="W76" s="67">
        <v>72308.259999999995</v>
      </c>
      <c r="X76">
        <v>147.44999999999999</v>
      </c>
      <c r="Y76" s="67">
        <v>113708.69</v>
      </c>
      <c r="Z76">
        <v>0.7298</v>
      </c>
      <c r="AA76">
        <v>0.22639999999999999</v>
      </c>
      <c r="AB76">
        <v>4.3799999999999999E-2</v>
      </c>
      <c r="AC76">
        <v>0.2702</v>
      </c>
      <c r="AD76">
        <v>113.71</v>
      </c>
      <c r="AE76" s="67">
        <v>3398.87</v>
      </c>
      <c r="AF76">
        <v>452.84</v>
      </c>
      <c r="AG76" s="67">
        <v>112299.76</v>
      </c>
      <c r="AH76" t="s">
        <v>628</v>
      </c>
      <c r="AI76" s="67">
        <v>27822</v>
      </c>
      <c r="AJ76" s="67">
        <v>43735.54</v>
      </c>
      <c r="AK76">
        <v>44.4</v>
      </c>
      <c r="AL76">
        <v>27.78</v>
      </c>
      <c r="AM76">
        <v>32.06</v>
      </c>
      <c r="AN76">
        <v>4.05</v>
      </c>
      <c r="AO76">
        <v>998.36</v>
      </c>
      <c r="AP76">
        <v>1.0960000000000001</v>
      </c>
      <c r="AQ76" s="67">
        <v>1246.57</v>
      </c>
      <c r="AR76" s="67">
        <v>1863.84</v>
      </c>
      <c r="AS76" s="67">
        <v>6007.83</v>
      </c>
      <c r="AT76">
        <v>496.55</v>
      </c>
      <c r="AU76">
        <v>326</v>
      </c>
      <c r="AV76" s="67">
        <v>9940.7900000000009</v>
      </c>
      <c r="AW76" s="67">
        <v>5003.3900000000003</v>
      </c>
      <c r="AX76">
        <v>0.5171</v>
      </c>
      <c r="AY76" s="67">
        <v>2946.86</v>
      </c>
      <c r="AZ76">
        <v>0.30459999999999998</v>
      </c>
      <c r="BA76">
        <v>785.65</v>
      </c>
      <c r="BB76">
        <v>8.1199999999999994E-2</v>
      </c>
      <c r="BC76">
        <v>940.2</v>
      </c>
      <c r="BD76">
        <v>9.7199999999999995E-2</v>
      </c>
      <c r="BE76" s="67">
        <v>9676.11</v>
      </c>
      <c r="BF76" s="67">
        <v>4106.04</v>
      </c>
      <c r="BG76">
        <v>1.272</v>
      </c>
      <c r="BH76">
        <v>0.5393</v>
      </c>
      <c r="BI76">
        <v>0.22589999999999999</v>
      </c>
      <c r="BJ76">
        <v>0.18179999999999999</v>
      </c>
      <c r="BK76">
        <v>3.2800000000000003E-2</v>
      </c>
      <c r="BL76">
        <v>2.0199999999999999E-2</v>
      </c>
    </row>
    <row r="77" spans="1:64" x14ac:dyDescent="0.25">
      <c r="A77" t="s">
        <v>96</v>
      </c>
      <c r="B77">
        <v>43703</v>
      </c>
      <c r="C77">
        <v>16.29</v>
      </c>
      <c r="D77">
        <v>155.11000000000001</v>
      </c>
      <c r="E77" s="67">
        <v>2526.13</v>
      </c>
      <c r="F77" s="67">
        <v>2295.9299999999998</v>
      </c>
      <c r="G77">
        <v>4.7000000000000002E-3</v>
      </c>
      <c r="H77">
        <v>4.0000000000000002E-4</v>
      </c>
      <c r="I77">
        <v>0.2712</v>
      </c>
      <c r="J77">
        <v>1.4E-3</v>
      </c>
      <c r="K77">
        <v>9.7299999999999998E-2</v>
      </c>
      <c r="L77">
        <v>0.54820000000000002</v>
      </c>
      <c r="M77">
        <v>7.6700000000000004E-2</v>
      </c>
      <c r="N77">
        <v>0.76670000000000005</v>
      </c>
      <c r="O77">
        <v>3.3799999999999997E-2</v>
      </c>
      <c r="P77">
        <v>0.1686</v>
      </c>
      <c r="Q77" s="67">
        <v>53913.48</v>
      </c>
      <c r="R77">
        <v>0.2442</v>
      </c>
      <c r="S77">
        <v>0.18959999999999999</v>
      </c>
      <c r="T77">
        <v>0.56620000000000004</v>
      </c>
      <c r="U77">
        <v>17.989999999999998</v>
      </c>
      <c r="V77">
        <v>17.350000000000001</v>
      </c>
      <c r="W77" s="67">
        <v>73194.55</v>
      </c>
      <c r="X77">
        <v>143.33000000000001</v>
      </c>
      <c r="Y77" s="67">
        <v>72791.740000000005</v>
      </c>
      <c r="Z77">
        <v>0.74260000000000004</v>
      </c>
      <c r="AA77">
        <v>0.20810000000000001</v>
      </c>
      <c r="AB77">
        <v>4.9200000000000001E-2</v>
      </c>
      <c r="AC77">
        <v>0.25740000000000002</v>
      </c>
      <c r="AD77">
        <v>72.790000000000006</v>
      </c>
      <c r="AE77" s="67">
        <v>2774.89</v>
      </c>
      <c r="AF77">
        <v>415.12</v>
      </c>
      <c r="AG77" s="67">
        <v>70255.429999999993</v>
      </c>
      <c r="AH77" t="s">
        <v>628</v>
      </c>
      <c r="AI77" s="67">
        <v>25755</v>
      </c>
      <c r="AJ77" s="67">
        <v>37391.480000000003</v>
      </c>
      <c r="AK77">
        <v>53.8</v>
      </c>
      <c r="AL77">
        <v>35.18</v>
      </c>
      <c r="AM77">
        <v>40.64</v>
      </c>
      <c r="AN77">
        <v>4.63</v>
      </c>
      <c r="AO77">
        <v>599.77</v>
      </c>
      <c r="AP77">
        <v>1.097</v>
      </c>
      <c r="AQ77" s="67">
        <v>1485.8</v>
      </c>
      <c r="AR77" s="67">
        <v>2061.5</v>
      </c>
      <c r="AS77" s="67">
        <v>6111.96</v>
      </c>
      <c r="AT77">
        <v>631.20000000000005</v>
      </c>
      <c r="AU77">
        <v>461.22</v>
      </c>
      <c r="AV77" s="67">
        <v>10751.67</v>
      </c>
      <c r="AW77" s="67">
        <v>6542.39</v>
      </c>
      <c r="AX77">
        <v>0.60580000000000001</v>
      </c>
      <c r="AY77" s="67">
        <v>2199.11</v>
      </c>
      <c r="AZ77">
        <v>0.2036</v>
      </c>
      <c r="BA77">
        <v>794.74</v>
      </c>
      <c r="BB77">
        <v>7.3599999999999999E-2</v>
      </c>
      <c r="BC77" s="67">
        <v>1263.4100000000001</v>
      </c>
      <c r="BD77">
        <v>0.11700000000000001</v>
      </c>
      <c r="BE77" s="67">
        <v>10799.64</v>
      </c>
      <c r="BF77" s="67">
        <v>5680.87</v>
      </c>
      <c r="BG77">
        <v>2.6808999999999998</v>
      </c>
      <c r="BH77">
        <v>0.52</v>
      </c>
      <c r="BI77">
        <v>0.2041</v>
      </c>
      <c r="BJ77">
        <v>0.2319</v>
      </c>
      <c r="BK77">
        <v>2.7900000000000001E-2</v>
      </c>
      <c r="BL77">
        <v>1.61E-2</v>
      </c>
    </row>
    <row r="78" spans="1:64" x14ac:dyDescent="0.25">
      <c r="A78" t="s">
        <v>97</v>
      </c>
      <c r="B78">
        <v>46946</v>
      </c>
      <c r="C78">
        <v>40.049999999999997</v>
      </c>
      <c r="D78">
        <v>96.8</v>
      </c>
      <c r="E78" s="67">
        <v>3876.75</v>
      </c>
      <c r="F78" s="67">
        <v>3660.36</v>
      </c>
      <c r="G78">
        <v>1.89E-2</v>
      </c>
      <c r="H78">
        <v>6.9999999999999999E-4</v>
      </c>
      <c r="I78">
        <v>0.1021</v>
      </c>
      <c r="J78">
        <v>1.6000000000000001E-3</v>
      </c>
      <c r="K78">
        <v>3.6400000000000002E-2</v>
      </c>
      <c r="L78">
        <v>0.78480000000000005</v>
      </c>
      <c r="M78">
        <v>5.5599999999999997E-2</v>
      </c>
      <c r="N78">
        <v>0.30330000000000001</v>
      </c>
      <c r="O78">
        <v>1.78E-2</v>
      </c>
      <c r="P78">
        <v>0.12590000000000001</v>
      </c>
      <c r="Q78" s="67">
        <v>56892.34</v>
      </c>
      <c r="R78">
        <v>0.2432</v>
      </c>
      <c r="S78">
        <v>0.22320000000000001</v>
      </c>
      <c r="T78">
        <v>0.53359999999999996</v>
      </c>
      <c r="U78">
        <v>19.63</v>
      </c>
      <c r="V78">
        <v>22.22</v>
      </c>
      <c r="W78" s="67">
        <v>81195.75</v>
      </c>
      <c r="X78">
        <v>170.86</v>
      </c>
      <c r="Y78" s="67">
        <v>155968.70000000001</v>
      </c>
      <c r="Z78">
        <v>0.79530000000000001</v>
      </c>
      <c r="AA78">
        <v>0.1754</v>
      </c>
      <c r="AB78">
        <v>2.93E-2</v>
      </c>
      <c r="AC78">
        <v>0.20469999999999999</v>
      </c>
      <c r="AD78">
        <v>155.97</v>
      </c>
      <c r="AE78" s="67">
        <v>5996.79</v>
      </c>
      <c r="AF78">
        <v>768.26</v>
      </c>
      <c r="AG78" s="67">
        <v>173353.78</v>
      </c>
      <c r="AH78" t="s">
        <v>628</v>
      </c>
      <c r="AI78" s="67">
        <v>38576</v>
      </c>
      <c r="AJ78" s="67">
        <v>61659.44</v>
      </c>
      <c r="AK78">
        <v>59.47</v>
      </c>
      <c r="AL78">
        <v>38.49</v>
      </c>
      <c r="AM78">
        <v>41.13</v>
      </c>
      <c r="AN78">
        <v>5.19</v>
      </c>
      <c r="AO78" s="67">
        <v>1542.12</v>
      </c>
      <c r="AP78">
        <v>0.93879999999999997</v>
      </c>
      <c r="AQ78" s="67">
        <v>1212.73</v>
      </c>
      <c r="AR78" s="67">
        <v>1893.6</v>
      </c>
      <c r="AS78" s="67">
        <v>5751.72</v>
      </c>
      <c r="AT78">
        <v>566.48</v>
      </c>
      <c r="AU78">
        <v>236.1</v>
      </c>
      <c r="AV78" s="67">
        <v>9660.6299999999992</v>
      </c>
      <c r="AW78" s="67">
        <v>3357.84</v>
      </c>
      <c r="AX78">
        <v>0.3503</v>
      </c>
      <c r="AY78" s="67">
        <v>5038.87</v>
      </c>
      <c r="AZ78">
        <v>0.52559999999999996</v>
      </c>
      <c r="BA78">
        <v>650.1</v>
      </c>
      <c r="BB78">
        <v>6.7799999999999999E-2</v>
      </c>
      <c r="BC78">
        <v>539.98</v>
      </c>
      <c r="BD78">
        <v>5.6300000000000003E-2</v>
      </c>
      <c r="BE78" s="67">
        <v>9586.7999999999993</v>
      </c>
      <c r="BF78" s="67">
        <v>2009.65</v>
      </c>
      <c r="BG78">
        <v>0.33239999999999997</v>
      </c>
      <c r="BH78">
        <v>0.55969999999999998</v>
      </c>
      <c r="BI78">
        <v>0.22550000000000001</v>
      </c>
      <c r="BJ78">
        <v>0.1588</v>
      </c>
      <c r="BK78">
        <v>3.3599999999999998E-2</v>
      </c>
      <c r="BL78">
        <v>2.24E-2</v>
      </c>
    </row>
    <row r="79" spans="1:64" x14ac:dyDescent="0.25">
      <c r="A79" t="s">
        <v>98</v>
      </c>
      <c r="B79">
        <v>48314</v>
      </c>
      <c r="C79">
        <v>37.76</v>
      </c>
      <c r="D79">
        <v>87.69</v>
      </c>
      <c r="E79" s="67">
        <v>3311.16</v>
      </c>
      <c r="F79" s="67">
        <v>3237.5</v>
      </c>
      <c r="G79">
        <v>2.1299999999999999E-2</v>
      </c>
      <c r="H79">
        <v>5.0000000000000001E-4</v>
      </c>
      <c r="I79">
        <v>1.6400000000000001E-2</v>
      </c>
      <c r="J79">
        <v>1E-3</v>
      </c>
      <c r="K79">
        <v>2.2499999999999999E-2</v>
      </c>
      <c r="L79">
        <v>0.91590000000000005</v>
      </c>
      <c r="M79">
        <v>2.2499999999999999E-2</v>
      </c>
      <c r="N79">
        <v>0.14749999999999999</v>
      </c>
      <c r="O79">
        <v>1.0500000000000001E-2</v>
      </c>
      <c r="P79">
        <v>0.1052</v>
      </c>
      <c r="Q79" s="67">
        <v>62068.3</v>
      </c>
      <c r="R79">
        <v>0.21870000000000001</v>
      </c>
      <c r="S79">
        <v>0.2044</v>
      </c>
      <c r="T79">
        <v>0.57689999999999997</v>
      </c>
      <c r="U79">
        <v>19.850000000000001</v>
      </c>
      <c r="V79">
        <v>17.32</v>
      </c>
      <c r="W79" s="67">
        <v>87093.84</v>
      </c>
      <c r="X79">
        <v>188.89</v>
      </c>
      <c r="Y79" s="67">
        <v>191620.77</v>
      </c>
      <c r="Z79">
        <v>0.83209999999999995</v>
      </c>
      <c r="AA79">
        <v>0.14219999999999999</v>
      </c>
      <c r="AB79">
        <v>2.5700000000000001E-2</v>
      </c>
      <c r="AC79">
        <v>0.16789999999999999</v>
      </c>
      <c r="AD79">
        <v>191.62</v>
      </c>
      <c r="AE79" s="67">
        <v>7588.73</v>
      </c>
      <c r="AF79">
        <v>934.74</v>
      </c>
      <c r="AG79" s="67">
        <v>213016.02</v>
      </c>
      <c r="AH79" t="s">
        <v>628</v>
      </c>
      <c r="AI79" s="67">
        <v>47126</v>
      </c>
      <c r="AJ79" s="67">
        <v>83858.81</v>
      </c>
      <c r="AK79">
        <v>68.27</v>
      </c>
      <c r="AL79">
        <v>39.020000000000003</v>
      </c>
      <c r="AM79">
        <v>42.46</v>
      </c>
      <c r="AN79">
        <v>4.55</v>
      </c>
      <c r="AO79" s="67">
        <v>1706.07</v>
      </c>
      <c r="AP79">
        <v>0.72989999999999999</v>
      </c>
      <c r="AQ79" s="67">
        <v>1261.3699999999999</v>
      </c>
      <c r="AR79" s="67">
        <v>1842.43</v>
      </c>
      <c r="AS79" s="67">
        <v>6082.42</v>
      </c>
      <c r="AT79">
        <v>591.97</v>
      </c>
      <c r="AU79">
        <v>317.41000000000003</v>
      </c>
      <c r="AV79" s="67">
        <v>10095.6</v>
      </c>
      <c r="AW79" s="67">
        <v>2854.76</v>
      </c>
      <c r="AX79">
        <v>0.2928</v>
      </c>
      <c r="AY79" s="67">
        <v>5856.84</v>
      </c>
      <c r="AZ79">
        <v>0.60070000000000001</v>
      </c>
      <c r="BA79">
        <v>696.22</v>
      </c>
      <c r="BB79">
        <v>7.1400000000000005E-2</v>
      </c>
      <c r="BC79">
        <v>342.85</v>
      </c>
      <c r="BD79">
        <v>3.5200000000000002E-2</v>
      </c>
      <c r="BE79" s="67">
        <v>9750.67</v>
      </c>
      <c r="BF79" s="67">
        <v>1721.45</v>
      </c>
      <c r="BG79">
        <v>0.18729999999999999</v>
      </c>
      <c r="BH79">
        <v>0.59509999999999996</v>
      </c>
      <c r="BI79">
        <v>0.2235</v>
      </c>
      <c r="BJ79">
        <v>0.12559999999999999</v>
      </c>
      <c r="BK79">
        <v>3.4700000000000002E-2</v>
      </c>
      <c r="BL79">
        <v>2.1100000000000001E-2</v>
      </c>
    </row>
    <row r="80" spans="1:64" x14ac:dyDescent="0.25">
      <c r="A80" t="s">
        <v>99</v>
      </c>
      <c r="B80">
        <v>43711</v>
      </c>
      <c r="C80">
        <v>21.95</v>
      </c>
      <c r="D80">
        <v>440.58</v>
      </c>
      <c r="E80" s="67">
        <v>9671.76</v>
      </c>
      <c r="F80" s="67">
        <v>7135.86</v>
      </c>
      <c r="G80">
        <v>1.12E-2</v>
      </c>
      <c r="H80">
        <v>6.9999999999999999E-4</v>
      </c>
      <c r="I80">
        <v>0.40389999999999998</v>
      </c>
      <c r="J80">
        <v>1.1000000000000001E-3</v>
      </c>
      <c r="K80">
        <v>8.1100000000000005E-2</v>
      </c>
      <c r="L80">
        <v>0.41949999999999998</v>
      </c>
      <c r="M80">
        <v>8.2400000000000001E-2</v>
      </c>
      <c r="N80">
        <v>0.87929999999999997</v>
      </c>
      <c r="O80">
        <v>3.5000000000000003E-2</v>
      </c>
      <c r="P80">
        <v>0.18690000000000001</v>
      </c>
      <c r="Q80" s="67">
        <v>55142.6</v>
      </c>
      <c r="R80">
        <v>0.21460000000000001</v>
      </c>
      <c r="S80">
        <v>0.1855</v>
      </c>
      <c r="T80">
        <v>0.5998</v>
      </c>
      <c r="U80">
        <v>18.12</v>
      </c>
      <c r="V80">
        <v>53.57</v>
      </c>
      <c r="W80" s="67">
        <v>78058.710000000006</v>
      </c>
      <c r="X80">
        <v>179.26</v>
      </c>
      <c r="Y80" s="67">
        <v>73141.67</v>
      </c>
      <c r="Z80">
        <v>0.67900000000000005</v>
      </c>
      <c r="AA80">
        <v>0.26960000000000001</v>
      </c>
      <c r="AB80">
        <v>5.1499999999999997E-2</v>
      </c>
      <c r="AC80">
        <v>0.32100000000000001</v>
      </c>
      <c r="AD80">
        <v>73.14</v>
      </c>
      <c r="AE80" s="67">
        <v>3327.79</v>
      </c>
      <c r="AF80">
        <v>442.78</v>
      </c>
      <c r="AG80" s="67">
        <v>76121.41</v>
      </c>
      <c r="AH80" t="s">
        <v>628</v>
      </c>
      <c r="AI80" s="67">
        <v>24750</v>
      </c>
      <c r="AJ80" s="67">
        <v>35909.68</v>
      </c>
      <c r="AK80">
        <v>62.92</v>
      </c>
      <c r="AL80">
        <v>42.14</v>
      </c>
      <c r="AM80">
        <v>50.25</v>
      </c>
      <c r="AN80">
        <v>4.3</v>
      </c>
      <c r="AO80" s="67">
        <v>1126.8599999999999</v>
      </c>
      <c r="AP80">
        <v>1.3140000000000001</v>
      </c>
      <c r="AQ80" s="67">
        <v>1713.11</v>
      </c>
      <c r="AR80" s="67">
        <v>2415.75</v>
      </c>
      <c r="AS80" s="67">
        <v>6797.24</v>
      </c>
      <c r="AT80">
        <v>789.64</v>
      </c>
      <c r="AU80">
        <v>600.02</v>
      </c>
      <c r="AV80" s="67">
        <v>12315.75</v>
      </c>
      <c r="AW80" s="67">
        <v>7492.95</v>
      </c>
      <c r="AX80">
        <v>0.5867</v>
      </c>
      <c r="AY80" s="67">
        <v>3192.8</v>
      </c>
      <c r="AZ80">
        <v>0.25</v>
      </c>
      <c r="BA80">
        <v>529.89</v>
      </c>
      <c r="BB80">
        <v>4.1500000000000002E-2</v>
      </c>
      <c r="BC80" s="67">
        <v>1555.38</v>
      </c>
      <c r="BD80">
        <v>0.12180000000000001</v>
      </c>
      <c r="BE80" s="67">
        <v>12771.03</v>
      </c>
      <c r="BF80" s="67">
        <v>4331.83</v>
      </c>
      <c r="BG80">
        <v>2.1637</v>
      </c>
      <c r="BH80">
        <v>0.47949999999999998</v>
      </c>
      <c r="BI80">
        <v>0.19339999999999999</v>
      </c>
      <c r="BJ80">
        <v>0.2898</v>
      </c>
      <c r="BK80">
        <v>2.5600000000000001E-2</v>
      </c>
      <c r="BL80">
        <v>1.17E-2</v>
      </c>
    </row>
    <row r="81" spans="1:64" x14ac:dyDescent="0.25">
      <c r="A81" t="s">
        <v>100</v>
      </c>
      <c r="B81">
        <v>49833</v>
      </c>
      <c r="C81">
        <v>57.24</v>
      </c>
      <c r="D81">
        <v>41.46</v>
      </c>
      <c r="E81" s="67">
        <v>2373.2399999999998</v>
      </c>
      <c r="F81" s="67">
        <v>2210.92</v>
      </c>
      <c r="G81">
        <v>8.3999999999999995E-3</v>
      </c>
      <c r="H81">
        <v>5.9999999999999995E-4</v>
      </c>
      <c r="I81">
        <v>3.9E-2</v>
      </c>
      <c r="J81">
        <v>1.2999999999999999E-3</v>
      </c>
      <c r="K81">
        <v>3.44E-2</v>
      </c>
      <c r="L81">
        <v>0.85809999999999997</v>
      </c>
      <c r="M81">
        <v>5.8200000000000002E-2</v>
      </c>
      <c r="N81">
        <v>0.53600000000000003</v>
      </c>
      <c r="O81">
        <v>1.0200000000000001E-2</v>
      </c>
      <c r="P81">
        <v>0.1522</v>
      </c>
      <c r="Q81" s="67">
        <v>52895.87</v>
      </c>
      <c r="R81">
        <v>0.24890000000000001</v>
      </c>
      <c r="S81">
        <v>0.1694</v>
      </c>
      <c r="T81">
        <v>0.58169999999999999</v>
      </c>
      <c r="U81">
        <v>17.89</v>
      </c>
      <c r="V81">
        <v>16.010000000000002</v>
      </c>
      <c r="W81" s="67">
        <v>71249.22</v>
      </c>
      <c r="X81">
        <v>143.71</v>
      </c>
      <c r="Y81" s="67">
        <v>135314.57999999999</v>
      </c>
      <c r="Z81">
        <v>0.6946</v>
      </c>
      <c r="AA81">
        <v>0.25159999999999999</v>
      </c>
      <c r="AB81">
        <v>5.3800000000000001E-2</v>
      </c>
      <c r="AC81">
        <v>0.3054</v>
      </c>
      <c r="AD81">
        <v>135.31</v>
      </c>
      <c r="AE81" s="67">
        <v>4208.9399999999996</v>
      </c>
      <c r="AF81">
        <v>495.05</v>
      </c>
      <c r="AG81" s="67">
        <v>141980.48000000001</v>
      </c>
      <c r="AH81" t="s">
        <v>628</v>
      </c>
      <c r="AI81" s="67">
        <v>29699</v>
      </c>
      <c r="AJ81" s="67">
        <v>46805.66</v>
      </c>
      <c r="AK81">
        <v>46.81</v>
      </c>
      <c r="AL81">
        <v>29.34</v>
      </c>
      <c r="AM81">
        <v>33.49</v>
      </c>
      <c r="AN81">
        <v>4.34</v>
      </c>
      <c r="AO81" s="67">
        <v>1339.21</v>
      </c>
      <c r="AP81">
        <v>0.95220000000000005</v>
      </c>
      <c r="AQ81" s="67">
        <v>1261.4100000000001</v>
      </c>
      <c r="AR81" s="67">
        <v>1869.7</v>
      </c>
      <c r="AS81" s="67">
        <v>5846.63</v>
      </c>
      <c r="AT81">
        <v>537.54</v>
      </c>
      <c r="AU81">
        <v>285.02</v>
      </c>
      <c r="AV81" s="67">
        <v>9800.2999999999993</v>
      </c>
      <c r="AW81" s="67">
        <v>4566.0600000000004</v>
      </c>
      <c r="AX81">
        <v>0.4703</v>
      </c>
      <c r="AY81" s="67">
        <v>3458.96</v>
      </c>
      <c r="AZ81">
        <v>0.35630000000000001</v>
      </c>
      <c r="BA81">
        <v>833.9</v>
      </c>
      <c r="BB81">
        <v>8.5900000000000004E-2</v>
      </c>
      <c r="BC81">
        <v>849.41</v>
      </c>
      <c r="BD81">
        <v>8.7499999999999994E-2</v>
      </c>
      <c r="BE81" s="67">
        <v>9708.34</v>
      </c>
      <c r="BF81" s="67">
        <v>3332.12</v>
      </c>
      <c r="BG81">
        <v>0.86990000000000001</v>
      </c>
      <c r="BH81">
        <v>0.54120000000000001</v>
      </c>
      <c r="BI81">
        <v>0.2177</v>
      </c>
      <c r="BJ81">
        <v>0.1908</v>
      </c>
      <c r="BK81">
        <v>3.0599999999999999E-2</v>
      </c>
      <c r="BL81">
        <v>1.9699999999999999E-2</v>
      </c>
    </row>
    <row r="82" spans="1:64" x14ac:dyDescent="0.25">
      <c r="A82" t="s">
        <v>101</v>
      </c>
      <c r="B82">
        <v>47175</v>
      </c>
      <c r="C82">
        <v>114.19</v>
      </c>
      <c r="D82">
        <v>13.37</v>
      </c>
      <c r="E82" s="67">
        <v>1526.79</v>
      </c>
      <c r="F82" s="67">
        <v>1496.24</v>
      </c>
      <c r="G82">
        <v>3.3E-3</v>
      </c>
      <c r="H82">
        <v>4.0000000000000002E-4</v>
      </c>
      <c r="I82">
        <v>7.7000000000000002E-3</v>
      </c>
      <c r="J82">
        <v>1.1000000000000001E-3</v>
      </c>
      <c r="K82">
        <v>1.3899999999999999E-2</v>
      </c>
      <c r="L82">
        <v>0.95630000000000004</v>
      </c>
      <c r="M82">
        <v>1.72E-2</v>
      </c>
      <c r="N82">
        <v>0.45500000000000002</v>
      </c>
      <c r="O82">
        <v>2.58E-2</v>
      </c>
      <c r="P82">
        <v>0.14960000000000001</v>
      </c>
      <c r="Q82" s="67">
        <v>50512.52</v>
      </c>
      <c r="R82">
        <v>0.2472</v>
      </c>
      <c r="S82">
        <v>0.19309999999999999</v>
      </c>
      <c r="T82">
        <v>0.55969999999999998</v>
      </c>
      <c r="U82">
        <v>17.79</v>
      </c>
      <c r="V82">
        <v>11.64</v>
      </c>
      <c r="W82" s="67">
        <v>66861.25</v>
      </c>
      <c r="X82">
        <v>127.04</v>
      </c>
      <c r="Y82" s="67">
        <v>173568.75</v>
      </c>
      <c r="Z82">
        <v>0.70799999999999996</v>
      </c>
      <c r="AA82">
        <v>0.16600000000000001</v>
      </c>
      <c r="AB82">
        <v>0.126</v>
      </c>
      <c r="AC82">
        <v>0.29199999999999998</v>
      </c>
      <c r="AD82">
        <v>173.57</v>
      </c>
      <c r="AE82" s="67">
        <v>5042.01</v>
      </c>
      <c r="AF82">
        <v>495.08</v>
      </c>
      <c r="AG82" s="67">
        <v>162108.41</v>
      </c>
      <c r="AH82" t="s">
        <v>628</v>
      </c>
      <c r="AI82" s="67">
        <v>31245</v>
      </c>
      <c r="AJ82" s="67">
        <v>48891.24</v>
      </c>
      <c r="AK82">
        <v>41.95</v>
      </c>
      <c r="AL82">
        <v>26.49</v>
      </c>
      <c r="AM82">
        <v>29.73</v>
      </c>
      <c r="AN82">
        <v>3.92</v>
      </c>
      <c r="AO82">
        <v>867.91</v>
      </c>
      <c r="AP82">
        <v>1.0306999999999999</v>
      </c>
      <c r="AQ82" s="67">
        <v>1333.26</v>
      </c>
      <c r="AR82" s="67">
        <v>2032.83</v>
      </c>
      <c r="AS82" s="67">
        <v>5864.69</v>
      </c>
      <c r="AT82">
        <v>461.3</v>
      </c>
      <c r="AU82">
        <v>372.62</v>
      </c>
      <c r="AV82" s="67">
        <v>10064.700000000001</v>
      </c>
      <c r="AW82" s="67">
        <v>4287.3</v>
      </c>
      <c r="AX82">
        <v>0.41799999999999998</v>
      </c>
      <c r="AY82" s="67">
        <v>4034.98</v>
      </c>
      <c r="AZ82">
        <v>0.39340000000000003</v>
      </c>
      <c r="BA82">
        <v>967.94</v>
      </c>
      <c r="BB82">
        <v>9.4399999999999998E-2</v>
      </c>
      <c r="BC82">
        <v>967.18</v>
      </c>
      <c r="BD82">
        <v>9.4299999999999995E-2</v>
      </c>
      <c r="BE82" s="67">
        <v>10257.4</v>
      </c>
      <c r="BF82" s="67">
        <v>3397.15</v>
      </c>
      <c r="BG82">
        <v>0.7601</v>
      </c>
      <c r="BH82">
        <v>0.53190000000000004</v>
      </c>
      <c r="BI82">
        <v>0.22170000000000001</v>
      </c>
      <c r="BJ82">
        <v>0.1852</v>
      </c>
      <c r="BK82">
        <v>3.6499999999999998E-2</v>
      </c>
      <c r="BL82">
        <v>2.47E-2</v>
      </c>
    </row>
    <row r="83" spans="1:64" x14ac:dyDescent="0.25">
      <c r="A83" t="s">
        <v>102</v>
      </c>
      <c r="B83">
        <v>48793</v>
      </c>
      <c r="C83">
        <v>85.48</v>
      </c>
      <c r="D83">
        <v>13.48</v>
      </c>
      <c r="E83" s="67">
        <v>1152.31</v>
      </c>
      <c r="F83" s="67">
        <v>1138.19</v>
      </c>
      <c r="G83">
        <v>2.5999999999999999E-3</v>
      </c>
      <c r="H83">
        <v>2.0000000000000001E-4</v>
      </c>
      <c r="I83">
        <v>6.7999999999999996E-3</v>
      </c>
      <c r="J83">
        <v>8.9999999999999998E-4</v>
      </c>
      <c r="K83">
        <v>1.2699999999999999E-2</v>
      </c>
      <c r="L83">
        <v>0.95940000000000003</v>
      </c>
      <c r="M83">
        <v>1.7500000000000002E-2</v>
      </c>
      <c r="N83">
        <v>0.4945</v>
      </c>
      <c r="O83">
        <v>5.0000000000000001E-4</v>
      </c>
      <c r="P83">
        <v>0.14929999999999999</v>
      </c>
      <c r="Q83" s="67">
        <v>48388.5</v>
      </c>
      <c r="R83">
        <v>0.26140000000000002</v>
      </c>
      <c r="S83">
        <v>0.18540000000000001</v>
      </c>
      <c r="T83">
        <v>0.55320000000000003</v>
      </c>
      <c r="U83">
        <v>17.93</v>
      </c>
      <c r="V83">
        <v>8.8000000000000007</v>
      </c>
      <c r="W83" s="67">
        <v>62726.01</v>
      </c>
      <c r="X83">
        <v>126.48</v>
      </c>
      <c r="Y83" s="67">
        <v>103940.68</v>
      </c>
      <c r="Z83">
        <v>0.86650000000000005</v>
      </c>
      <c r="AA83">
        <v>7.1900000000000006E-2</v>
      </c>
      <c r="AB83">
        <v>6.1600000000000002E-2</v>
      </c>
      <c r="AC83">
        <v>0.13350000000000001</v>
      </c>
      <c r="AD83">
        <v>103.94</v>
      </c>
      <c r="AE83" s="67">
        <v>2470.9</v>
      </c>
      <c r="AF83">
        <v>365.31</v>
      </c>
      <c r="AG83" s="67">
        <v>98673.23</v>
      </c>
      <c r="AH83" t="s">
        <v>628</v>
      </c>
      <c r="AI83" s="67">
        <v>30934</v>
      </c>
      <c r="AJ83" s="67">
        <v>45941.68</v>
      </c>
      <c r="AK83">
        <v>33.81</v>
      </c>
      <c r="AL83">
        <v>23.12</v>
      </c>
      <c r="AM83">
        <v>25.53</v>
      </c>
      <c r="AN83">
        <v>4.01</v>
      </c>
      <c r="AO83">
        <v>998.15</v>
      </c>
      <c r="AP83">
        <v>1.0108999999999999</v>
      </c>
      <c r="AQ83" s="67">
        <v>1274</v>
      </c>
      <c r="AR83" s="67">
        <v>2192.96</v>
      </c>
      <c r="AS83" s="67">
        <v>5452.22</v>
      </c>
      <c r="AT83">
        <v>424.71</v>
      </c>
      <c r="AU83">
        <v>291.38</v>
      </c>
      <c r="AV83" s="67">
        <v>9635.2800000000007</v>
      </c>
      <c r="AW83" s="67">
        <v>5631.05</v>
      </c>
      <c r="AX83">
        <v>0.58760000000000001</v>
      </c>
      <c r="AY83" s="67">
        <v>2215.34</v>
      </c>
      <c r="AZ83">
        <v>0.23119999999999999</v>
      </c>
      <c r="BA83">
        <v>931.52</v>
      </c>
      <c r="BB83">
        <v>9.7199999999999995E-2</v>
      </c>
      <c r="BC83">
        <v>805.87</v>
      </c>
      <c r="BD83">
        <v>8.4099999999999994E-2</v>
      </c>
      <c r="BE83" s="67">
        <v>9583.7800000000007</v>
      </c>
      <c r="BF83" s="67">
        <v>5487</v>
      </c>
      <c r="BG83">
        <v>1.7527999999999999</v>
      </c>
      <c r="BH83">
        <v>0.51859999999999995</v>
      </c>
      <c r="BI83">
        <v>0.22720000000000001</v>
      </c>
      <c r="BJ83">
        <v>0.19350000000000001</v>
      </c>
      <c r="BK83">
        <v>3.8800000000000001E-2</v>
      </c>
      <c r="BL83">
        <v>2.1999999999999999E-2</v>
      </c>
    </row>
    <row r="84" spans="1:64" x14ac:dyDescent="0.25">
      <c r="A84" t="s">
        <v>103</v>
      </c>
      <c r="B84">
        <v>45260</v>
      </c>
      <c r="C84">
        <v>78.349999999999994</v>
      </c>
      <c r="D84">
        <v>11.59</v>
      </c>
      <c r="E84">
        <v>864.5</v>
      </c>
      <c r="F84">
        <v>871.67</v>
      </c>
      <c r="G84">
        <v>3.0000000000000001E-3</v>
      </c>
      <c r="H84">
        <v>2.9999999999999997E-4</v>
      </c>
      <c r="I84">
        <v>5.5999999999999999E-3</v>
      </c>
      <c r="J84">
        <v>2.0999999999999999E-3</v>
      </c>
      <c r="K84">
        <v>3.1300000000000001E-2</v>
      </c>
      <c r="L84">
        <v>0.93710000000000004</v>
      </c>
      <c r="M84">
        <v>2.06E-2</v>
      </c>
      <c r="N84">
        <v>0.40039999999999998</v>
      </c>
      <c r="O84">
        <v>1.6000000000000001E-3</v>
      </c>
      <c r="P84">
        <v>0.14449999999999999</v>
      </c>
      <c r="Q84" s="67">
        <v>49160.52</v>
      </c>
      <c r="R84">
        <v>0.26669999999999999</v>
      </c>
      <c r="S84">
        <v>0.18060000000000001</v>
      </c>
      <c r="T84">
        <v>0.55269999999999997</v>
      </c>
      <c r="U84">
        <v>17.12</v>
      </c>
      <c r="V84">
        <v>8.2899999999999991</v>
      </c>
      <c r="W84" s="67">
        <v>60455.040000000001</v>
      </c>
      <c r="X84">
        <v>100.33</v>
      </c>
      <c r="Y84" s="67">
        <v>115543.13</v>
      </c>
      <c r="Z84">
        <v>0.86309999999999998</v>
      </c>
      <c r="AA84">
        <v>8.3199999999999996E-2</v>
      </c>
      <c r="AB84">
        <v>5.3699999999999998E-2</v>
      </c>
      <c r="AC84">
        <v>0.13689999999999999</v>
      </c>
      <c r="AD84">
        <v>115.54</v>
      </c>
      <c r="AE84" s="67">
        <v>2860.53</v>
      </c>
      <c r="AF84">
        <v>408.66</v>
      </c>
      <c r="AG84" s="67">
        <v>109737.2</v>
      </c>
      <c r="AH84" t="s">
        <v>628</v>
      </c>
      <c r="AI84" s="67">
        <v>32656</v>
      </c>
      <c r="AJ84" s="67">
        <v>46317.63</v>
      </c>
      <c r="AK84">
        <v>40.64</v>
      </c>
      <c r="AL84">
        <v>23.5</v>
      </c>
      <c r="AM84">
        <v>28.65</v>
      </c>
      <c r="AN84">
        <v>4.3099999999999996</v>
      </c>
      <c r="AO84" s="67">
        <v>1423.11</v>
      </c>
      <c r="AP84">
        <v>1.3107</v>
      </c>
      <c r="AQ84" s="67">
        <v>1418.79</v>
      </c>
      <c r="AR84" s="67">
        <v>1962.39</v>
      </c>
      <c r="AS84" s="67">
        <v>5699.88</v>
      </c>
      <c r="AT84">
        <v>528.46</v>
      </c>
      <c r="AU84">
        <v>282.48</v>
      </c>
      <c r="AV84" s="67">
        <v>9892</v>
      </c>
      <c r="AW84" s="67">
        <v>5046.32</v>
      </c>
      <c r="AX84">
        <v>0.4909</v>
      </c>
      <c r="AY84" s="67">
        <v>3325.67</v>
      </c>
      <c r="AZ84">
        <v>0.32350000000000001</v>
      </c>
      <c r="BA84" s="67">
        <v>1200.1300000000001</v>
      </c>
      <c r="BB84">
        <v>0.1167</v>
      </c>
      <c r="BC84">
        <v>708.17</v>
      </c>
      <c r="BD84">
        <v>6.8900000000000003E-2</v>
      </c>
      <c r="BE84" s="67">
        <v>10280.299999999999</v>
      </c>
      <c r="BF84" s="67">
        <v>4794.4799999999996</v>
      </c>
      <c r="BG84">
        <v>1.4427000000000001</v>
      </c>
      <c r="BH84">
        <v>0.53620000000000001</v>
      </c>
      <c r="BI84">
        <v>0.21210000000000001</v>
      </c>
      <c r="BJ84">
        <v>0.18840000000000001</v>
      </c>
      <c r="BK84">
        <v>4.2000000000000003E-2</v>
      </c>
      <c r="BL84">
        <v>2.1299999999999999E-2</v>
      </c>
    </row>
    <row r="85" spans="1:64" x14ac:dyDescent="0.25">
      <c r="A85" t="s">
        <v>104</v>
      </c>
      <c r="B85">
        <v>50419</v>
      </c>
      <c r="C85">
        <v>76.19</v>
      </c>
      <c r="D85">
        <v>24.67</v>
      </c>
      <c r="E85" s="67">
        <v>1879.55</v>
      </c>
      <c r="F85" s="67">
        <v>1817.64</v>
      </c>
      <c r="G85">
        <v>5.1000000000000004E-3</v>
      </c>
      <c r="H85">
        <v>8.9999999999999998E-4</v>
      </c>
      <c r="I85">
        <v>8.6E-3</v>
      </c>
      <c r="J85">
        <v>1.4E-3</v>
      </c>
      <c r="K85">
        <v>2.0199999999999999E-2</v>
      </c>
      <c r="L85">
        <v>0.94020000000000004</v>
      </c>
      <c r="M85">
        <v>2.3599999999999999E-2</v>
      </c>
      <c r="N85">
        <v>0.42020000000000002</v>
      </c>
      <c r="O85">
        <v>7.7999999999999996E-3</v>
      </c>
      <c r="P85">
        <v>0.13789999999999999</v>
      </c>
      <c r="Q85" s="67">
        <v>52967.74</v>
      </c>
      <c r="R85">
        <v>0.2177</v>
      </c>
      <c r="S85">
        <v>0.1973</v>
      </c>
      <c r="T85">
        <v>0.58499999999999996</v>
      </c>
      <c r="U85">
        <v>18.149999999999999</v>
      </c>
      <c r="V85">
        <v>12.44</v>
      </c>
      <c r="W85" s="67">
        <v>70615.05</v>
      </c>
      <c r="X85">
        <v>146.08000000000001</v>
      </c>
      <c r="Y85" s="67">
        <v>130213.08</v>
      </c>
      <c r="Z85">
        <v>0.80789999999999995</v>
      </c>
      <c r="AA85">
        <v>0.1467</v>
      </c>
      <c r="AB85">
        <v>4.5400000000000003E-2</v>
      </c>
      <c r="AC85">
        <v>0.19209999999999999</v>
      </c>
      <c r="AD85">
        <v>130.21</v>
      </c>
      <c r="AE85" s="67">
        <v>3988.34</v>
      </c>
      <c r="AF85">
        <v>539.98</v>
      </c>
      <c r="AG85" s="67">
        <v>133065.78</v>
      </c>
      <c r="AH85" t="s">
        <v>628</v>
      </c>
      <c r="AI85" s="67">
        <v>32401</v>
      </c>
      <c r="AJ85" s="67">
        <v>46951.11</v>
      </c>
      <c r="AK85">
        <v>46.14</v>
      </c>
      <c r="AL85">
        <v>29.21</v>
      </c>
      <c r="AM85">
        <v>34.28</v>
      </c>
      <c r="AN85">
        <v>4.59</v>
      </c>
      <c r="AO85" s="67">
        <v>1035.96</v>
      </c>
      <c r="AP85">
        <v>1.1526000000000001</v>
      </c>
      <c r="AQ85" s="67">
        <v>1450.78</v>
      </c>
      <c r="AR85" s="67">
        <v>1962.19</v>
      </c>
      <c r="AS85" s="67">
        <v>5788.57</v>
      </c>
      <c r="AT85">
        <v>517.87</v>
      </c>
      <c r="AU85">
        <v>293.31</v>
      </c>
      <c r="AV85" s="67">
        <v>10012.719999999999</v>
      </c>
      <c r="AW85" s="67">
        <v>4551.87</v>
      </c>
      <c r="AX85">
        <v>0.4572</v>
      </c>
      <c r="AY85" s="67">
        <v>3761.97</v>
      </c>
      <c r="AZ85">
        <v>0.37790000000000001</v>
      </c>
      <c r="BA85">
        <v>907.75</v>
      </c>
      <c r="BB85">
        <v>9.1200000000000003E-2</v>
      </c>
      <c r="BC85">
        <v>733.82</v>
      </c>
      <c r="BD85">
        <v>7.3700000000000002E-2</v>
      </c>
      <c r="BE85" s="67">
        <v>9955.42</v>
      </c>
      <c r="BF85" s="67">
        <v>3734.37</v>
      </c>
      <c r="BG85">
        <v>0.93600000000000005</v>
      </c>
      <c r="BH85">
        <v>0.5353</v>
      </c>
      <c r="BI85">
        <v>0.23019999999999999</v>
      </c>
      <c r="BJ85">
        <v>0.17610000000000001</v>
      </c>
      <c r="BK85">
        <v>3.5999999999999997E-2</v>
      </c>
      <c r="BL85">
        <v>2.24E-2</v>
      </c>
    </row>
    <row r="86" spans="1:64" x14ac:dyDescent="0.25">
      <c r="A86" t="s">
        <v>105</v>
      </c>
      <c r="B86">
        <v>45278</v>
      </c>
      <c r="C86">
        <v>175.95</v>
      </c>
      <c r="D86">
        <v>10.66</v>
      </c>
      <c r="E86" s="67">
        <v>1875.8</v>
      </c>
      <c r="F86" s="67">
        <v>1821.83</v>
      </c>
      <c r="G86">
        <v>2.7000000000000001E-3</v>
      </c>
      <c r="H86">
        <v>2.0000000000000001E-4</v>
      </c>
      <c r="I86">
        <v>6.1999999999999998E-3</v>
      </c>
      <c r="J86">
        <v>1E-3</v>
      </c>
      <c r="K86">
        <v>9.2999999999999992E-3</v>
      </c>
      <c r="L86">
        <v>0.9657</v>
      </c>
      <c r="M86">
        <v>1.4999999999999999E-2</v>
      </c>
      <c r="N86">
        <v>0.48570000000000002</v>
      </c>
      <c r="O86">
        <v>5.5999999999999999E-3</v>
      </c>
      <c r="P86">
        <v>0.155</v>
      </c>
      <c r="Q86" s="67">
        <v>50794.879999999997</v>
      </c>
      <c r="R86">
        <v>0.22520000000000001</v>
      </c>
      <c r="S86">
        <v>0.1918</v>
      </c>
      <c r="T86">
        <v>0.58309999999999995</v>
      </c>
      <c r="U86">
        <v>17.59</v>
      </c>
      <c r="V86">
        <v>13.36</v>
      </c>
      <c r="W86" s="67">
        <v>68219.58</v>
      </c>
      <c r="X86">
        <v>135.94</v>
      </c>
      <c r="Y86" s="67">
        <v>147935.29</v>
      </c>
      <c r="Z86">
        <v>0.7167</v>
      </c>
      <c r="AA86">
        <v>0.1323</v>
      </c>
      <c r="AB86">
        <v>0.151</v>
      </c>
      <c r="AC86">
        <v>0.2833</v>
      </c>
      <c r="AD86">
        <v>147.94</v>
      </c>
      <c r="AE86" s="67">
        <v>4050.22</v>
      </c>
      <c r="AF86">
        <v>426.32</v>
      </c>
      <c r="AG86" s="67">
        <v>136356.97</v>
      </c>
      <c r="AH86" t="s">
        <v>628</v>
      </c>
      <c r="AI86" s="67">
        <v>32891</v>
      </c>
      <c r="AJ86" s="67">
        <v>49397.45</v>
      </c>
      <c r="AK86">
        <v>36.78</v>
      </c>
      <c r="AL86">
        <v>25.21</v>
      </c>
      <c r="AM86">
        <v>27.93</v>
      </c>
      <c r="AN86">
        <v>4.13</v>
      </c>
      <c r="AO86">
        <v>951.56</v>
      </c>
      <c r="AP86">
        <v>0.97140000000000004</v>
      </c>
      <c r="AQ86" s="67">
        <v>1255.07</v>
      </c>
      <c r="AR86" s="67">
        <v>2198.0300000000002</v>
      </c>
      <c r="AS86" s="67">
        <v>5779.54</v>
      </c>
      <c r="AT86">
        <v>423.93</v>
      </c>
      <c r="AU86">
        <v>338.36</v>
      </c>
      <c r="AV86" s="67">
        <v>9994.93</v>
      </c>
      <c r="AW86" s="67">
        <v>5167.79</v>
      </c>
      <c r="AX86">
        <v>0.50249999999999995</v>
      </c>
      <c r="AY86" s="67">
        <v>3357.59</v>
      </c>
      <c r="AZ86">
        <v>0.32650000000000001</v>
      </c>
      <c r="BA86">
        <v>889.6</v>
      </c>
      <c r="BB86">
        <v>8.6499999999999994E-2</v>
      </c>
      <c r="BC86">
        <v>869.52</v>
      </c>
      <c r="BD86">
        <v>8.4500000000000006E-2</v>
      </c>
      <c r="BE86" s="67">
        <v>10284.5</v>
      </c>
      <c r="BF86" s="67">
        <v>4303.9399999999996</v>
      </c>
      <c r="BG86">
        <v>1.0508</v>
      </c>
      <c r="BH86">
        <v>0.5302</v>
      </c>
      <c r="BI86">
        <v>0.22950000000000001</v>
      </c>
      <c r="BJ86">
        <v>0.18049999999999999</v>
      </c>
      <c r="BK86">
        <v>4.0300000000000002E-2</v>
      </c>
      <c r="BL86">
        <v>1.95E-2</v>
      </c>
    </row>
    <row r="87" spans="1:64" x14ac:dyDescent="0.25">
      <c r="A87" t="s">
        <v>106</v>
      </c>
      <c r="B87">
        <v>47258</v>
      </c>
      <c r="C87">
        <v>52.71</v>
      </c>
      <c r="D87">
        <v>14.12</v>
      </c>
      <c r="E87">
        <v>744.56</v>
      </c>
      <c r="F87">
        <v>809.66</v>
      </c>
      <c r="G87">
        <v>5.8999999999999999E-3</v>
      </c>
      <c r="H87">
        <v>1E-4</v>
      </c>
      <c r="I87">
        <v>8.0000000000000002E-3</v>
      </c>
      <c r="J87">
        <v>6.9999999999999999E-4</v>
      </c>
      <c r="K87">
        <v>4.36E-2</v>
      </c>
      <c r="L87">
        <v>0.91810000000000003</v>
      </c>
      <c r="M87">
        <v>2.35E-2</v>
      </c>
      <c r="N87">
        <v>0.27010000000000001</v>
      </c>
      <c r="O87">
        <v>5.1000000000000004E-3</v>
      </c>
      <c r="P87">
        <v>0.1232</v>
      </c>
      <c r="Q87" s="67">
        <v>50557.48</v>
      </c>
      <c r="R87">
        <v>0.2273</v>
      </c>
      <c r="S87">
        <v>0.18859999999999999</v>
      </c>
      <c r="T87">
        <v>0.58409999999999995</v>
      </c>
      <c r="U87">
        <v>17.82</v>
      </c>
      <c r="V87">
        <v>7.04</v>
      </c>
      <c r="W87" s="67">
        <v>65361.31</v>
      </c>
      <c r="X87">
        <v>102.79</v>
      </c>
      <c r="Y87" s="67">
        <v>140211.22</v>
      </c>
      <c r="Z87">
        <v>0.84519999999999995</v>
      </c>
      <c r="AA87">
        <v>0.10639999999999999</v>
      </c>
      <c r="AB87">
        <v>4.8300000000000003E-2</v>
      </c>
      <c r="AC87">
        <v>0.15479999999999999</v>
      </c>
      <c r="AD87">
        <v>140.21</v>
      </c>
      <c r="AE87" s="67">
        <v>3657.14</v>
      </c>
      <c r="AF87">
        <v>510.28</v>
      </c>
      <c r="AG87" s="67">
        <v>124533.21</v>
      </c>
      <c r="AH87" t="s">
        <v>628</v>
      </c>
      <c r="AI87" s="67">
        <v>35723</v>
      </c>
      <c r="AJ87" s="67">
        <v>52978.03</v>
      </c>
      <c r="AK87">
        <v>42.04</v>
      </c>
      <c r="AL87">
        <v>24.8</v>
      </c>
      <c r="AM87">
        <v>29.53</v>
      </c>
      <c r="AN87">
        <v>4.62</v>
      </c>
      <c r="AO87" s="67">
        <v>1635.04</v>
      </c>
      <c r="AP87">
        <v>1.149</v>
      </c>
      <c r="AQ87" s="67">
        <v>1318.18</v>
      </c>
      <c r="AR87" s="67">
        <v>1821.75</v>
      </c>
      <c r="AS87" s="67">
        <v>5748.03</v>
      </c>
      <c r="AT87">
        <v>393.91</v>
      </c>
      <c r="AU87">
        <v>306.44</v>
      </c>
      <c r="AV87" s="67">
        <v>9588.31</v>
      </c>
      <c r="AW87" s="67">
        <v>4087.56</v>
      </c>
      <c r="AX87">
        <v>0.4194</v>
      </c>
      <c r="AY87" s="67">
        <v>3698.07</v>
      </c>
      <c r="AZ87">
        <v>0.3795</v>
      </c>
      <c r="BA87" s="67">
        <v>1452.37</v>
      </c>
      <c r="BB87">
        <v>0.14899999999999999</v>
      </c>
      <c r="BC87">
        <v>507.07</v>
      </c>
      <c r="BD87">
        <v>5.1999999999999998E-2</v>
      </c>
      <c r="BE87" s="67">
        <v>9745.07</v>
      </c>
      <c r="BF87" s="67">
        <v>4277.46</v>
      </c>
      <c r="BG87">
        <v>0.9708</v>
      </c>
      <c r="BH87">
        <v>0.54749999999999999</v>
      </c>
      <c r="BI87">
        <v>0.20419999999999999</v>
      </c>
      <c r="BJ87">
        <v>0.1898</v>
      </c>
      <c r="BK87">
        <v>3.6499999999999998E-2</v>
      </c>
      <c r="BL87">
        <v>2.1899999999999999E-2</v>
      </c>
    </row>
    <row r="88" spans="1:64" x14ac:dyDescent="0.25">
      <c r="A88" t="s">
        <v>107</v>
      </c>
      <c r="B88">
        <v>43729</v>
      </c>
      <c r="C88">
        <v>95.24</v>
      </c>
      <c r="D88">
        <v>24.23</v>
      </c>
      <c r="E88" s="67">
        <v>2307.73</v>
      </c>
      <c r="F88" s="67">
        <v>2247.8200000000002</v>
      </c>
      <c r="G88">
        <v>5.3E-3</v>
      </c>
      <c r="H88">
        <v>8.0000000000000004E-4</v>
      </c>
      <c r="I88">
        <v>1.14E-2</v>
      </c>
      <c r="J88">
        <v>1.2999999999999999E-3</v>
      </c>
      <c r="K88">
        <v>2.4500000000000001E-2</v>
      </c>
      <c r="L88">
        <v>0.92930000000000001</v>
      </c>
      <c r="M88">
        <v>2.7400000000000001E-2</v>
      </c>
      <c r="N88">
        <v>0.432</v>
      </c>
      <c r="O88">
        <v>4.0000000000000001E-3</v>
      </c>
      <c r="P88">
        <v>0.14299999999999999</v>
      </c>
      <c r="Q88" s="67">
        <v>54102.1</v>
      </c>
      <c r="R88">
        <v>0.20119999999999999</v>
      </c>
      <c r="S88">
        <v>0.16880000000000001</v>
      </c>
      <c r="T88">
        <v>0.63</v>
      </c>
      <c r="U88">
        <v>19.07</v>
      </c>
      <c r="V88">
        <v>15.38</v>
      </c>
      <c r="W88" s="67">
        <v>70952.69</v>
      </c>
      <c r="X88">
        <v>145.44</v>
      </c>
      <c r="Y88" s="67">
        <v>120229.64</v>
      </c>
      <c r="Z88">
        <v>0.80449999999999999</v>
      </c>
      <c r="AA88">
        <v>0.15340000000000001</v>
      </c>
      <c r="AB88">
        <v>4.2099999999999999E-2</v>
      </c>
      <c r="AC88">
        <v>0.19550000000000001</v>
      </c>
      <c r="AD88">
        <v>120.23</v>
      </c>
      <c r="AE88" s="67">
        <v>3606.41</v>
      </c>
      <c r="AF88">
        <v>499.4</v>
      </c>
      <c r="AG88" s="67">
        <v>121616.49</v>
      </c>
      <c r="AH88" t="s">
        <v>628</v>
      </c>
      <c r="AI88" s="67">
        <v>31586</v>
      </c>
      <c r="AJ88" s="67">
        <v>47599.09</v>
      </c>
      <c r="AK88">
        <v>45.04</v>
      </c>
      <c r="AL88">
        <v>28.45</v>
      </c>
      <c r="AM88">
        <v>33.46</v>
      </c>
      <c r="AN88">
        <v>4.21</v>
      </c>
      <c r="AO88">
        <v>891.17</v>
      </c>
      <c r="AP88">
        <v>1.0444</v>
      </c>
      <c r="AQ88" s="67">
        <v>1384.19</v>
      </c>
      <c r="AR88" s="67">
        <v>1916.55</v>
      </c>
      <c r="AS88" s="67">
        <v>5643.17</v>
      </c>
      <c r="AT88">
        <v>512.57000000000005</v>
      </c>
      <c r="AU88">
        <v>281.06</v>
      </c>
      <c r="AV88" s="67">
        <v>9737.5400000000009</v>
      </c>
      <c r="AW88" s="67">
        <v>4780.47</v>
      </c>
      <c r="AX88">
        <v>0.49590000000000001</v>
      </c>
      <c r="AY88" s="67">
        <v>3288.48</v>
      </c>
      <c r="AZ88">
        <v>0.34110000000000001</v>
      </c>
      <c r="BA88">
        <v>874.23</v>
      </c>
      <c r="BB88">
        <v>9.0700000000000003E-2</v>
      </c>
      <c r="BC88">
        <v>697.7</v>
      </c>
      <c r="BD88">
        <v>7.2400000000000006E-2</v>
      </c>
      <c r="BE88" s="67">
        <v>9640.8700000000008</v>
      </c>
      <c r="BF88" s="67">
        <v>4170.6400000000003</v>
      </c>
      <c r="BG88">
        <v>1.1191</v>
      </c>
      <c r="BH88">
        <v>0.54490000000000005</v>
      </c>
      <c r="BI88">
        <v>0.23180000000000001</v>
      </c>
      <c r="BJ88">
        <v>0.16420000000000001</v>
      </c>
      <c r="BK88">
        <v>3.5900000000000001E-2</v>
      </c>
      <c r="BL88">
        <v>2.3099999999999999E-2</v>
      </c>
    </row>
    <row r="89" spans="1:64" x14ac:dyDescent="0.25">
      <c r="A89" t="s">
        <v>108</v>
      </c>
      <c r="B89">
        <v>47829</v>
      </c>
      <c r="C89">
        <v>82.52</v>
      </c>
      <c r="D89">
        <v>14.01</v>
      </c>
      <c r="E89" s="67">
        <v>1156.3900000000001</v>
      </c>
      <c r="F89" s="67">
        <v>1165.6400000000001</v>
      </c>
      <c r="G89">
        <v>4.7000000000000002E-3</v>
      </c>
      <c r="H89">
        <v>1.4E-3</v>
      </c>
      <c r="I89">
        <v>6.4000000000000003E-3</v>
      </c>
      <c r="J89">
        <v>8.0000000000000004E-4</v>
      </c>
      <c r="K89">
        <v>1.7000000000000001E-2</v>
      </c>
      <c r="L89">
        <v>0.95389999999999997</v>
      </c>
      <c r="M89">
        <v>1.5699999999999999E-2</v>
      </c>
      <c r="N89">
        <v>0.26300000000000001</v>
      </c>
      <c r="O89">
        <v>3.3999999999999998E-3</v>
      </c>
      <c r="P89">
        <v>0.1225</v>
      </c>
      <c r="Q89" s="67">
        <v>52253.68</v>
      </c>
      <c r="R89">
        <v>0.26669999999999999</v>
      </c>
      <c r="S89">
        <v>0.18060000000000001</v>
      </c>
      <c r="T89">
        <v>0.55269999999999997</v>
      </c>
      <c r="U89">
        <v>18.16</v>
      </c>
      <c r="V89">
        <v>8.93</v>
      </c>
      <c r="W89" s="67">
        <v>69743.23</v>
      </c>
      <c r="X89">
        <v>126</v>
      </c>
      <c r="Y89" s="67">
        <v>129745.17</v>
      </c>
      <c r="Z89">
        <v>0.89710000000000001</v>
      </c>
      <c r="AA89">
        <v>5.4899999999999997E-2</v>
      </c>
      <c r="AB89">
        <v>4.8099999999999997E-2</v>
      </c>
      <c r="AC89">
        <v>0.10290000000000001</v>
      </c>
      <c r="AD89">
        <v>129.75</v>
      </c>
      <c r="AE89" s="67">
        <v>3349.11</v>
      </c>
      <c r="AF89">
        <v>461.4</v>
      </c>
      <c r="AG89" s="67">
        <v>123641.11</v>
      </c>
      <c r="AH89" t="s">
        <v>628</v>
      </c>
      <c r="AI89" s="67">
        <v>36746</v>
      </c>
      <c r="AJ89" s="67">
        <v>54230.09</v>
      </c>
      <c r="AK89">
        <v>36.270000000000003</v>
      </c>
      <c r="AL89">
        <v>24.64</v>
      </c>
      <c r="AM89">
        <v>27.53</v>
      </c>
      <c r="AN89">
        <v>4.67</v>
      </c>
      <c r="AO89" s="67">
        <v>1487.46</v>
      </c>
      <c r="AP89">
        <v>1.1843999999999999</v>
      </c>
      <c r="AQ89" s="67">
        <v>1240.94</v>
      </c>
      <c r="AR89" s="67">
        <v>1885.88</v>
      </c>
      <c r="AS89" s="67">
        <v>5763.61</v>
      </c>
      <c r="AT89">
        <v>438.3</v>
      </c>
      <c r="AU89">
        <v>273.82</v>
      </c>
      <c r="AV89" s="67">
        <v>9602.5499999999993</v>
      </c>
      <c r="AW89" s="67">
        <v>4732.88</v>
      </c>
      <c r="AX89">
        <v>0.47989999999999999</v>
      </c>
      <c r="AY89" s="67">
        <v>3610.64</v>
      </c>
      <c r="AZ89">
        <v>0.36609999999999998</v>
      </c>
      <c r="BA89" s="67">
        <v>1032.9100000000001</v>
      </c>
      <c r="BB89">
        <v>0.1047</v>
      </c>
      <c r="BC89">
        <v>485.38</v>
      </c>
      <c r="BD89">
        <v>4.9200000000000001E-2</v>
      </c>
      <c r="BE89" s="67">
        <v>9861.81</v>
      </c>
      <c r="BF89" s="67">
        <v>4413.58</v>
      </c>
      <c r="BG89">
        <v>1.0842000000000001</v>
      </c>
      <c r="BH89">
        <v>0.5454</v>
      </c>
      <c r="BI89">
        <v>0.2089</v>
      </c>
      <c r="BJ89">
        <v>0.18060000000000001</v>
      </c>
      <c r="BK89">
        <v>3.7600000000000001E-2</v>
      </c>
      <c r="BL89">
        <v>2.7400000000000001E-2</v>
      </c>
    </row>
    <row r="90" spans="1:64" x14ac:dyDescent="0.25">
      <c r="A90" t="s">
        <v>109</v>
      </c>
      <c r="B90">
        <v>43737</v>
      </c>
      <c r="C90">
        <v>31.62</v>
      </c>
      <c r="D90">
        <v>237.82</v>
      </c>
      <c r="E90" s="67">
        <v>7519.6</v>
      </c>
      <c r="F90" s="67">
        <v>7282.27</v>
      </c>
      <c r="G90">
        <v>7.1400000000000005E-2</v>
      </c>
      <c r="H90">
        <v>6.9999999999999999E-4</v>
      </c>
      <c r="I90">
        <v>5.6599999999999998E-2</v>
      </c>
      <c r="J90">
        <v>1.1000000000000001E-3</v>
      </c>
      <c r="K90">
        <v>4.07E-2</v>
      </c>
      <c r="L90">
        <v>0.78800000000000003</v>
      </c>
      <c r="M90">
        <v>4.1500000000000002E-2</v>
      </c>
      <c r="N90">
        <v>0.1744</v>
      </c>
      <c r="O90">
        <v>3.7999999999999999E-2</v>
      </c>
      <c r="P90">
        <v>0.1113</v>
      </c>
      <c r="Q90" s="67">
        <v>66172.23</v>
      </c>
      <c r="R90">
        <v>0.2394</v>
      </c>
      <c r="S90">
        <v>0.19839999999999999</v>
      </c>
      <c r="T90">
        <v>0.56220000000000003</v>
      </c>
      <c r="U90">
        <v>19.2</v>
      </c>
      <c r="V90">
        <v>37.36</v>
      </c>
      <c r="W90" s="67">
        <v>91031.06</v>
      </c>
      <c r="X90">
        <v>199.03</v>
      </c>
      <c r="Y90" s="67">
        <v>184997.52</v>
      </c>
      <c r="Z90">
        <v>0.76229999999999998</v>
      </c>
      <c r="AA90">
        <v>0.21440000000000001</v>
      </c>
      <c r="AB90">
        <v>2.3300000000000001E-2</v>
      </c>
      <c r="AC90">
        <v>0.23769999999999999</v>
      </c>
      <c r="AD90">
        <v>185</v>
      </c>
      <c r="AE90" s="67">
        <v>8326.3799999999992</v>
      </c>
      <c r="AF90">
        <v>931.18</v>
      </c>
      <c r="AG90" s="67">
        <v>211679.05</v>
      </c>
      <c r="AH90" t="s">
        <v>628</v>
      </c>
      <c r="AI90" s="67">
        <v>48607</v>
      </c>
      <c r="AJ90" s="67">
        <v>85835.5</v>
      </c>
      <c r="AK90">
        <v>70.72</v>
      </c>
      <c r="AL90">
        <v>42.4</v>
      </c>
      <c r="AM90">
        <v>46.26</v>
      </c>
      <c r="AN90">
        <v>4.9000000000000004</v>
      </c>
      <c r="AO90" s="67">
        <v>1218.04</v>
      </c>
      <c r="AP90">
        <v>0.69169999999999998</v>
      </c>
      <c r="AQ90" s="67">
        <v>1269.74</v>
      </c>
      <c r="AR90" s="67">
        <v>1975.11</v>
      </c>
      <c r="AS90" s="67">
        <v>6826.17</v>
      </c>
      <c r="AT90">
        <v>668.63</v>
      </c>
      <c r="AU90">
        <v>411.12</v>
      </c>
      <c r="AV90" s="67">
        <v>11150.77</v>
      </c>
      <c r="AW90" s="67">
        <v>2862.98</v>
      </c>
      <c r="AX90">
        <v>0.27300000000000002</v>
      </c>
      <c r="AY90" s="67">
        <v>6493.53</v>
      </c>
      <c r="AZ90">
        <v>0.61919999999999997</v>
      </c>
      <c r="BA90">
        <v>762.57</v>
      </c>
      <c r="BB90">
        <v>7.2700000000000001E-2</v>
      </c>
      <c r="BC90">
        <v>368.5</v>
      </c>
      <c r="BD90">
        <v>3.5099999999999999E-2</v>
      </c>
      <c r="BE90" s="67">
        <v>10487.58</v>
      </c>
      <c r="BF90" s="67">
        <v>1593.53</v>
      </c>
      <c r="BG90">
        <v>0.17330000000000001</v>
      </c>
      <c r="BH90">
        <v>0.60629999999999995</v>
      </c>
      <c r="BI90">
        <v>0.23350000000000001</v>
      </c>
      <c r="BJ90">
        <v>0.10929999999999999</v>
      </c>
      <c r="BK90">
        <v>3.1899999999999998E-2</v>
      </c>
      <c r="BL90">
        <v>1.89E-2</v>
      </c>
    </row>
    <row r="91" spans="1:64" x14ac:dyDescent="0.25">
      <c r="A91" t="s">
        <v>110</v>
      </c>
      <c r="B91">
        <v>46714</v>
      </c>
      <c r="C91">
        <v>98.15</v>
      </c>
      <c r="D91">
        <v>10.66</v>
      </c>
      <c r="E91">
        <v>996.66</v>
      </c>
      <c r="F91">
        <v>998.69</v>
      </c>
      <c r="G91">
        <v>2.5999999999999999E-3</v>
      </c>
      <c r="H91">
        <v>2.9999999999999997E-4</v>
      </c>
      <c r="I91">
        <v>5.1000000000000004E-3</v>
      </c>
      <c r="J91">
        <v>1.6999999999999999E-3</v>
      </c>
      <c r="K91">
        <v>2.07E-2</v>
      </c>
      <c r="L91">
        <v>0.95079999999999998</v>
      </c>
      <c r="M91">
        <v>1.8800000000000001E-2</v>
      </c>
      <c r="N91">
        <v>0.37009999999999998</v>
      </c>
      <c r="O91">
        <v>1.4E-3</v>
      </c>
      <c r="P91">
        <v>0.14349999999999999</v>
      </c>
      <c r="Q91" s="67">
        <v>50457.48</v>
      </c>
      <c r="R91">
        <v>0.2477</v>
      </c>
      <c r="S91">
        <v>0.17899999999999999</v>
      </c>
      <c r="T91">
        <v>0.57330000000000003</v>
      </c>
      <c r="U91">
        <v>17.47</v>
      </c>
      <c r="V91">
        <v>8.59</v>
      </c>
      <c r="W91" s="67">
        <v>62495.37</v>
      </c>
      <c r="X91">
        <v>111.95</v>
      </c>
      <c r="Y91" s="67">
        <v>118790.22</v>
      </c>
      <c r="Z91">
        <v>0.89300000000000002</v>
      </c>
      <c r="AA91">
        <v>6.2100000000000002E-2</v>
      </c>
      <c r="AB91">
        <v>4.4900000000000002E-2</v>
      </c>
      <c r="AC91">
        <v>0.107</v>
      </c>
      <c r="AD91">
        <v>118.79</v>
      </c>
      <c r="AE91" s="67">
        <v>2990.98</v>
      </c>
      <c r="AF91">
        <v>424.92</v>
      </c>
      <c r="AG91" s="67">
        <v>109782.37</v>
      </c>
      <c r="AH91" t="s">
        <v>628</v>
      </c>
      <c r="AI91" s="67">
        <v>34136</v>
      </c>
      <c r="AJ91" s="67">
        <v>49805.66</v>
      </c>
      <c r="AK91">
        <v>37.68</v>
      </c>
      <c r="AL91">
        <v>24.12</v>
      </c>
      <c r="AM91">
        <v>28.5</v>
      </c>
      <c r="AN91">
        <v>4.47</v>
      </c>
      <c r="AO91" s="67">
        <v>1477.76</v>
      </c>
      <c r="AP91">
        <v>1.2262</v>
      </c>
      <c r="AQ91" s="67">
        <v>1340.68</v>
      </c>
      <c r="AR91" s="67">
        <v>1933.6</v>
      </c>
      <c r="AS91" s="67">
        <v>5735.43</v>
      </c>
      <c r="AT91">
        <v>442.96</v>
      </c>
      <c r="AU91">
        <v>278.32</v>
      </c>
      <c r="AV91" s="67">
        <v>9730.98</v>
      </c>
      <c r="AW91" s="67">
        <v>5170.2299999999996</v>
      </c>
      <c r="AX91">
        <v>0.50929999999999997</v>
      </c>
      <c r="AY91" s="67">
        <v>3149.15</v>
      </c>
      <c r="AZ91">
        <v>0.31019999999999998</v>
      </c>
      <c r="BA91" s="67">
        <v>1191.72</v>
      </c>
      <c r="BB91">
        <v>0.1174</v>
      </c>
      <c r="BC91">
        <v>641.1</v>
      </c>
      <c r="BD91">
        <v>6.3100000000000003E-2</v>
      </c>
      <c r="BE91" s="67">
        <v>10152.19</v>
      </c>
      <c r="BF91" s="67">
        <v>4892.29</v>
      </c>
      <c r="BG91">
        <v>1.3705000000000001</v>
      </c>
      <c r="BH91">
        <v>0.53080000000000005</v>
      </c>
      <c r="BI91">
        <v>0.20810000000000001</v>
      </c>
      <c r="BJ91">
        <v>0.19969999999999999</v>
      </c>
      <c r="BK91">
        <v>3.9E-2</v>
      </c>
      <c r="BL91">
        <v>2.24E-2</v>
      </c>
    </row>
    <row r="92" spans="1:64" x14ac:dyDescent="0.25">
      <c r="A92" t="s">
        <v>111</v>
      </c>
      <c r="B92">
        <v>45286</v>
      </c>
      <c r="C92">
        <v>25.19</v>
      </c>
      <c r="D92">
        <v>121.77</v>
      </c>
      <c r="E92" s="67">
        <v>3067.37</v>
      </c>
      <c r="F92" s="67">
        <v>2996.66</v>
      </c>
      <c r="G92">
        <v>3.6400000000000002E-2</v>
      </c>
      <c r="H92">
        <v>5.0000000000000001E-4</v>
      </c>
      <c r="I92">
        <v>2.0500000000000001E-2</v>
      </c>
      <c r="J92">
        <v>8.0000000000000004E-4</v>
      </c>
      <c r="K92">
        <v>2.0299999999999999E-2</v>
      </c>
      <c r="L92">
        <v>0.89529999999999998</v>
      </c>
      <c r="M92">
        <v>2.6200000000000001E-2</v>
      </c>
      <c r="N92">
        <v>8.5699999999999998E-2</v>
      </c>
      <c r="O92">
        <v>1.06E-2</v>
      </c>
      <c r="P92">
        <v>0.108</v>
      </c>
      <c r="Q92" s="67">
        <v>66366.12</v>
      </c>
      <c r="R92">
        <v>0.1993</v>
      </c>
      <c r="S92">
        <v>0.19769999999999999</v>
      </c>
      <c r="T92">
        <v>0.60299999999999998</v>
      </c>
      <c r="U92">
        <v>18.52</v>
      </c>
      <c r="V92">
        <v>16.47</v>
      </c>
      <c r="W92" s="67">
        <v>90112.26</v>
      </c>
      <c r="X92">
        <v>184.79</v>
      </c>
      <c r="Y92" s="67">
        <v>222903.67999999999</v>
      </c>
      <c r="Z92">
        <v>0.86539999999999995</v>
      </c>
      <c r="AA92">
        <v>0.1105</v>
      </c>
      <c r="AB92">
        <v>2.41E-2</v>
      </c>
      <c r="AC92">
        <v>0.1346</v>
      </c>
      <c r="AD92">
        <v>222.9</v>
      </c>
      <c r="AE92" s="67">
        <v>9410.81</v>
      </c>
      <c r="AF92" s="67">
        <v>1163.3399999999999</v>
      </c>
      <c r="AG92" s="67">
        <v>265668.56</v>
      </c>
      <c r="AH92" t="s">
        <v>628</v>
      </c>
      <c r="AI92" s="67">
        <v>56286</v>
      </c>
      <c r="AJ92" s="67">
        <v>130631.43</v>
      </c>
      <c r="AK92">
        <v>78.75</v>
      </c>
      <c r="AL92">
        <v>41.69</v>
      </c>
      <c r="AM92">
        <v>47.31</v>
      </c>
      <c r="AN92">
        <v>5.01</v>
      </c>
      <c r="AO92">
        <v>0</v>
      </c>
      <c r="AP92">
        <v>0.59250000000000003</v>
      </c>
      <c r="AQ92" s="67">
        <v>1396.7</v>
      </c>
      <c r="AR92" s="67">
        <v>1944.64</v>
      </c>
      <c r="AS92" s="67">
        <v>6716.52</v>
      </c>
      <c r="AT92">
        <v>750.01</v>
      </c>
      <c r="AU92">
        <v>435.37</v>
      </c>
      <c r="AV92" s="67">
        <v>11243.24</v>
      </c>
      <c r="AW92" s="67">
        <v>2480.23</v>
      </c>
      <c r="AX92">
        <v>0.22950000000000001</v>
      </c>
      <c r="AY92" s="67">
        <v>7245.57</v>
      </c>
      <c r="AZ92">
        <v>0.67049999999999998</v>
      </c>
      <c r="BA92">
        <v>784.45</v>
      </c>
      <c r="BB92">
        <v>7.2599999999999998E-2</v>
      </c>
      <c r="BC92">
        <v>295.33</v>
      </c>
      <c r="BD92">
        <v>2.7300000000000001E-2</v>
      </c>
      <c r="BE92" s="67">
        <v>10805.58</v>
      </c>
      <c r="BF92" s="67">
        <v>1265.28</v>
      </c>
      <c r="BG92">
        <v>8.4900000000000003E-2</v>
      </c>
      <c r="BH92">
        <v>0.60589999999999999</v>
      </c>
      <c r="BI92">
        <v>0.21609999999999999</v>
      </c>
      <c r="BJ92">
        <v>0.1216</v>
      </c>
      <c r="BK92">
        <v>3.61E-2</v>
      </c>
      <c r="BL92">
        <v>2.0400000000000001E-2</v>
      </c>
    </row>
    <row r="93" spans="1:64" x14ac:dyDescent="0.25">
      <c r="A93" t="s">
        <v>112</v>
      </c>
      <c r="B93">
        <v>50138</v>
      </c>
      <c r="C93">
        <v>69.48</v>
      </c>
      <c r="D93">
        <v>23.11</v>
      </c>
      <c r="E93" s="67">
        <v>1605.56</v>
      </c>
      <c r="F93" s="67">
        <v>1613.77</v>
      </c>
      <c r="G93">
        <v>3.3999999999999998E-3</v>
      </c>
      <c r="H93">
        <v>8.0000000000000004E-4</v>
      </c>
      <c r="I93">
        <v>6.4999999999999997E-3</v>
      </c>
      <c r="J93">
        <v>1.1000000000000001E-3</v>
      </c>
      <c r="K93">
        <v>7.7999999999999996E-3</v>
      </c>
      <c r="L93">
        <v>0.96499999999999997</v>
      </c>
      <c r="M93">
        <v>1.5299999999999999E-2</v>
      </c>
      <c r="N93">
        <v>0.33150000000000002</v>
      </c>
      <c r="O93">
        <v>1.8E-3</v>
      </c>
      <c r="P93">
        <v>0.12740000000000001</v>
      </c>
      <c r="Q93" s="67">
        <v>52609.89</v>
      </c>
      <c r="R93">
        <v>0.25540000000000002</v>
      </c>
      <c r="S93">
        <v>0.18909999999999999</v>
      </c>
      <c r="T93">
        <v>0.55549999999999999</v>
      </c>
      <c r="U93">
        <v>19.399999999999999</v>
      </c>
      <c r="V93">
        <v>12.28</v>
      </c>
      <c r="W93" s="67">
        <v>68119.759999999995</v>
      </c>
      <c r="X93">
        <v>126.74</v>
      </c>
      <c r="Y93" s="67">
        <v>121619.45</v>
      </c>
      <c r="Z93">
        <v>0.86499999999999999</v>
      </c>
      <c r="AA93">
        <v>8.2299999999999998E-2</v>
      </c>
      <c r="AB93">
        <v>5.2699999999999997E-2</v>
      </c>
      <c r="AC93">
        <v>0.13500000000000001</v>
      </c>
      <c r="AD93">
        <v>121.62</v>
      </c>
      <c r="AE93" s="67">
        <v>3624.87</v>
      </c>
      <c r="AF93">
        <v>497.3</v>
      </c>
      <c r="AG93" s="67">
        <v>122602.05</v>
      </c>
      <c r="AH93" t="s">
        <v>628</v>
      </c>
      <c r="AI93" s="67">
        <v>34681</v>
      </c>
      <c r="AJ93" s="67">
        <v>50547.41</v>
      </c>
      <c r="AK93">
        <v>48.11</v>
      </c>
      <c r="AL93">
        <v>28.9</v>
      </c>
      <c r="AM93">
        <v>32.57</v>
      </c>
      <c r="AN93">
        <v>4.8</v>
      </c>
      <c r="AO93" s="67">
        <v>1012.89</v>
      </c>
      <c r="AP93">
        <v>1.0263</v>
      </c>
      <c r="AQ93" s="67">
        <v>1209.92</v>
      </c>
      <c r="AR93" s="67">
        <v>1964.79</v>
      </c>
      <c r="AS93" s="67">
        <v>5519.2</v>
      </c>
      <c r="AT93">
        <v>466.39</v>
      </c>
      <c r="AU93">
        <v>248.3</v>
      </c>
      <c r="AV93" s="67">
        <v>9408.6</v>
      </c>
      <c r="AW93" s="67">
        <v>4855.18</v>
      </c>
      <c r="AX93">
        <v>0.50749999999999995</v>
      </c>
      <c r="AY93" s="67">
        <v>3232.6</v>
      </c>
      <c r="AZ93">
        <v>0.33789999999999998</v>
      </c>
      <c r="BA93">
        <v>936.07</v>
      </c>
      <c r="BB93">
        <v>9.7799999999999998E-2</v>
      </c>
      <c r="BC93">
        <v>543.77</v>
      </c>
      <c r="BD93">
        <v>5.6800000000000003E-2</v>
      </c>
      <c r="BE93" s="67">
        <v>9567.6200000000008</v>
      </c>
      <c r="BF93" s="67">
        <v>4634.43</v>
      </c>
      <c r="BG93">
        <v>1.1775</v>
      </c>
      <c r="BH93">
        <v>0.55669999999999997</v>
      </c>
      <c r="BI93">
        <v>0.223</v>
      </c>
      <c r="BJ93">
        <v>0.16120000000000001</v>
      </c>
      <c r="BK93">
        <v>4.0300000000000002E-2</v>
      </c>
      <c r="BL93">
        <v>1.89E-2</v>
      </c>
    </row>
    <row r="94" spans="1:64" x14ac:dyDescent="0.25">
      <c r="A94" t="s">
        <v>113</v>
      </c>
      <c r="B94">
        <v>47183</v>
      </c>
      <c r="C94">
        <v>47.05</v>
      </c>
      <c r="D94">
        <v>64.78</v>
      </c>
      <c r="E94" s="67">
        <v>3047.72</v>
      </c>
      <c r="F94" s="67">
        <v>2959.94</v>
      </c>
      <c r="G94">
        <v>1.72E-2</v>
      </c>
      <c r="H94">
        <v>5.0000000000000001E-4</v>
      </c>
      <c r="I94">
        <v>1.3599999999999999E-2</v>
      </c>
      <c r="J94">
        <v>1.4E-3</v>
      </c>
      <c r="K94">
        <v>2.0299999999999999E-2</v>
      </c>
      <c r="L94">
        <v>0.9234</v>
      </c>
      <c r="M94">
        <v>2.3599999999999999E-2</v>
      </c>
      <c r="N94">
        <v>0.19550000000000001</v>
      </c>
      <c r="O94">
        <v>8.8999999999999999E-3</v>
      </c>
      <c r="P94">
        <v>0.11459999999999999</v>
      </c>
      <c r="Q94" s="67">
        <v>59009.64</v>
      </c>
      <c r="R94">
        <v>0.22159999999999999</v>
      </c>
      <c r="S94">
        <v>0.2026</v>
      </c>
      <c r="T94">
        <v>0.57579999999999998</v>
      </c>
      <c r="U94">
        <v>19.45</v>
      </c>
      <c r="V94">
        <v>17.02</v>
      </c>
      <c r="W94" s="67">
        <v>81769.2</v>
      </c>
      <c r="X94">
        <v>176.28</v>
      </c>
      <c r="Y94" s="67">
        <v>171289.87</v>
      </c>
      <c r="Z94">
        <v>0.81940000000000002</v>
      </c>
      <c r="AA94">
        <v>0.14580000000000001</v>
      </c>
      <c r="AB94">
        <v>3.49E-2</v>
      </c>
      <c r="AC94">
        <v>0.18060000000000001</v>
      </c>
      <c r="AD94">
        <v>171.29</v>
      </c>
      <c r="AE94" s="67">
        <v>6504.08</v>
      </c>
      <c r="AF94">
        <v>818.43</v>
      </c>
      <c r="AG94" s="67">
        <v>186224.65</v>
      </c>
      <c r="AH94" t="s">
        <v>628</v>
      </c>
      <c r="AI94" s="67">
        <v>41139</v>
      </c>
      <c r="AJ94" s="67">
        <v>70471.09</v>
      </c>
      <c r="AK94">
        <v>59.08</v>
      </c>
      <c r="AL94">
        <v>36.46</v>
      </c>
      <c r="AM94">
        <v>38.880000000000003</v>
      </c>
      <c r="AN94">
        <v>4.32</v>
      </c>
      <c r="AO94" s="67">
        <v>1773.72</v>
      </c>
      <c r="AP94">
        <v>0.85160000000000002</v>
      </c>
      <c r="AQ94" s="67">
        <v>1263.83</v>
      </c>
      <c r="AR94" s="67">
        <v>1801.72</v>
      </c>
      <c r="AS94" s="67">
        <v>5829</v>
      </c>
      <c r="AT94">
        <v>550.49</v>
      </c>
      <c r="AU94">
        <v>339.25</v>
      </c>
      <c r="AV94" s="67">
        <v>9784.2800000000007</v>
      </c>
      <c r="AW94" s="67">
        <v>2964.96</v>
      </c>
      <c r="AX94">
        <v>0.32569999999999999</v>
      </c>
      <c r="AY94" s="67">
        <v>5162.96</v>
      </c>
      <c r="AZ94">
        <v>0.56710000000000005</v>
      </c>
      <c r="BA94">
        <v>632.71</v>
      </c>
      <c r="BB94">
        <v>6.9500000000000006E-2</v>
      </c>
      <c r="BC94">
        <v>343.93</v>
      </c>
      <c r="BD94">
        <v>3.78E-2</v>
      </c>
      <c r="BE94" s="67">
        <v>9104.56</v>
      </c>
      <c r="BF94" s="67">
        <v>2202.6999999999998</v>
      </c>
      <c r="BG94">
        <v>0.30109999999999998</v>
      </c>
      <c r="BH94">
        <v>0.56640000000000001</v>
      </c>
      <c r="BI94">
        <v>0.23899999999999999</v>
      </c>
      <c r="BJ94">
        <v>0.13819999999999999</v>
      </c>
      <c r="BK94">
        <v>3.6499999999999998E-2</v>
      </c>
      <c r="BL94">
        <v>1.9900000000000001E-2</v>
      </c>
    </row>
    <row r="95" spans="1:64" x14ac:dyDescent="0.25">
      <c r="A95" t="s">
        <v>114</v>
      </c>
      <c r="B95">
        <v>45294</v>
      </c>
      <c r="C95">
        <v>74.3</v>
      </c>
      <c r="D95">
        <v>20</v>
      </c>
      <c r="E95" s="67">
        <v>1415.05</v>
      </c>
      <c r="F95" s="67">
        <v>1384.92</v>
      </c>
      <c r="G95">
        <v>2.3E-3</v>
      </c>
      <c r="H95">
        <v>2.9999999999999997E-4</v>
      </c>
      <c r="I95">
        <v>6.1999999999999998E-3</v>
      </c>
      <c r="J95">
        <v>1E-3</v>
      </c>
      <c r="K95">
        <v>1.2699999999999999E-2</v>
      </c>
      <c r="L95">
        <v>0.95860000000000001</v>
      </c>
      <c r="M95">
        <v>1.89E-2</v>
      </c>
      <c r="N95">
        <v>0.50209999999999999</v>
      </c>
      <c r="O95">
        <v>6.9999999999999999E-4</v>
      </c>
      <c r="P95">
        <v>0.14860000000000001</v>
      </c>
      <c r="Q95" s="67">
        <v>49142.080000000002</v>
      </c>
      <c r="R95">
        <v>0.24790000000000001</v>
      </c>
      <c r="S95">
        <v>0.19900000000000001</v>
      </c>
      <c r="T95">
        <v>0.55310000000000004</v>
      </c>
      <c r="U95">
        <v>18.89</v>
      </c>
      <c r="V95">
        <v>10.92</v>
      </c>
      <c r="W95" s="67">
        <v>64471.01</v>
      </c>
      <c r="X95">
        <v>124.84</v>
      </c>
      <c r="Y95" s="67">
        <v>103560.36</v>
      </c>
      <c r="Z95">
        <v>0.86799999999999999</v>
      </c>
      <c r="AA95">
        <v>8.1799999999999998E-2</v>
      </c>
      <c r="AB95">
        <v>5.0200000000000002E-2</v>
      </c>
      <c r="AC95">
        <v>0.13200000000000001</v>
      </c>
      <c r="AD95">
        <v>103.56</v>
      </c>
      <c r="AE95" s="67">
        <v>2575.61</v>
      </c>
      <c r="AF95">
        <v>379.21</v>
      </c>
      <c r="AG95" s="67">
        <v>101503.59</v>
      </c>
      <c r="AH95" t="s">
        <v>628</v>
      </c>
      <c r="AI95" s="67">
        <v>31015</v>
      </c>
      <c r="AJ95" s="67">
        <v>45740.36</v>
      </c>
      <c r="AK95">
        <v>35.93</v>
      </c>
      <c r="AL95">
        <v>24.03</v>
      </c>
      <c r="AM95">
        <v>27.41</v>
      </c>
      <c r="AN95">
        <v>3.93</v>
      </c>
      <c r="AO95">
        <v>741.16</v>
      </c>
      <c r="AP95">
        <v>0.99509999999999998</v>
      </c>
      <c r="AQ95" s="67">
        <v>1241.92</v>
      </c>
      <c r="AR95" s="67">
        <v>2066.12</v>
      </c>
      <c r="AS95" s="67">
        <v>5526.06</v>
      </c>
      <c r="AT95">
        <v>442.37</v>
      </c>
      <c r="AU95">
        <v>263.27</v>
      </c>
      <c r="AV95" s="67">
        <v>9539.74</v>
      </c>
      <c r="AW95" s="67">
        <v>5509.91</v>
      </c>
      <c r="AX95">
        <v>0.58830000000000005</v>
      </c>
      <c r="AY95" s="67">
        <v>2235.92</v>
      </c>
      <c r="AZ95">
        <v>0.2387</v>
      </c>
      <c r="BA95">
        <v>887.28</v>
      </c>
      <c r="BB95">
        <v>9.4700000000000006E-2</v>
      </c>
      <c r="BC95">
        <v>732.35</v>
      </c>
      <c r="BD95">
        <v>7.8200000000000006E-2</v>
      </c>
      <c r="BE95" s="67">
        <v>9365.4599999999991</v>
      </c>
      <c r="BF95" s="67">
        <v>5317.94</v>
      </c>
      <c r="BG95">
        <v>1.6908000000000001</v>
      </c>
      <c r="BH95">
        <v>0.52190000000000003</v>
      </c>
      <c r="BI95">
        <v>0.23499999999999999</v>
      </c>
      <c r="BJ95">
        <v>0.1777</v>
      </c>
      <c r="BK95">
        <v>3.9300000000000002E-2</v>
      </c>
      <c r="BL95">
        <v>2.6100000000000002E-2</v>
      </c>
    </row>
    <row r="96" spans="1:64" x14ac:dyDescent="0.25">
      <c r="A96" t="s">
        <v>115</v>
      </c>
      <c r="B96">
        <v>43745</v>
      </c>
      <c r="C96">
        <v>46.71</v>
      </c>
      <c r="D96">
        <v>69.239999999999995</v>
      </c>
      <c r="E96" s="67">
        <v>3234.66</v>
      </c>
      <c r="F96" s="67">
        <v>2864.6</v>
      </c>
      <c r="G96">
        <v>7.4000000000000003E-3</v>
      </c>
      <c r="H96">
        <v>5.9999999999999995E-4</v>
      </c>
      <c r="I96">
        <v>6.8199999999999997E-2</v>
      </c>
      <c r="J96">
        <v>1.2999999999999999E-3</v>
      </c>
      <c r="K96">
        <v>4.7E-2</v>
      </c>
      <c r="L96">
        <v>0.79059999999999997</v>
      </c>
      <c r="M96">
        <v>8.4900000000000003E-2</v>
      </c>
      <c r="N96">
        <v>0.61460000000000004</v>
      </c>
      <c r="O96">
        <v>1.2500000000000001E-2</v>
      </c>
      <c r="P96">
        <v>0.16400000000000001</v>
      </c>
      <c r="Q96" s="67">
        <v>53321.9</v>
      </c>
      <c r="R96">
        <v>0.24640000000000001</v>
      </c>
      <c r="S96">
        <v>0.17080000000000001</v>
      </c>
      <c r="T96">
        <v>0.58279999999999998</v>
      </c>
      <c r="U96">
        <v>18.149999999999999</v>
      </c>
      <c r="V96">
        <v>19.8</v>
      </c>
      <c r="W96" s="67">
        <v>73684.539999999994</v>
      </c>
      <c r="X96">
        <v>159.11000000000001</v>
      </c>
      <c r="Y96" s="67">
        <v>110521.33</v>
      </c>
      <c r="Z96">
        <v>0.68130000000000002</v>
      </c>
      <c r="AA96">
        <v>0.26100000000000001</v>
      </c>
      <c r="AB96">
        <v>5.7700000000000001E-2</v>
      </c>
      <c r="AC96">
        <v>0.31869999999999998</v>
      </c>
      <c r="AD96">
        <v>110.52</v>
      </c>
      <c r="AE96" s="67">
        <v>3727.72</v>
      </c>
      <c r="AF96">
        <v>452.39</v>
      </c>
      <c r="AG96" s="67">
        <v>112584.32000000001</v>
      </c>
      <c r="AH96" t="s">
        <v>628</v>
      </c>
      <c r="AI96" s="67">
        <v>28491</v>
      </c>
      <c r="AJ96" s="67">
        <v>43555.519999999997</v>
      </c>
      <c r="AK96">
        <v>50.56</v>
      </c>
      <c r="AL96">
        <v>31.27</v>
      </c>
      <c r="AM96">
        <v>36.81</v>
      </c>
      <c r="AN96">
        <v>4.2300000000000004</v>
      </c>
      <c r="AO96" s="67">
        <v>1007.2</v>
      </c>
      <c r="AP96">
        <v>1.0246999999999999</v>
      </c>
      <c r="AQ96" s="67">
        <v>1282.6500000000001</v>
      </c>
      <c r="AR96" s="67">
        <v>1892.52</v>
      </c>
      <c r="AS96" s="67">
        <v>6001.13</v>
      </c>
      <c r="AT96">
        <v>556.39</v>
      </c>
      <c r="AU96">
        <v>302.91000000000003</v>
      </c>
      <c r="AV96" s="67">
        <v>10035.6</v>
      </c>
      <c r="AW96" s="67">
        <v>5095.92</v>
      </c>
      <c r="AX96">
        <v>0.505</v>
      </c>
      <c r="AY96" s="67">
        <v>3402.55</v>
      </c>
      <c r="AZ96">
        <v>0.3372</v>
      </c>
      <c r="BA96">
        <v>624.73</v>
      </c>
      <c r="BB96">
        <v>6.1899999999999997E-2</v>
      </c>
      <c r="BC96">
        <v>968.28</v>
      </c>
      <c r="BD96">
        <v>9.6000000000000002E-2</v>
      </c>
      <c r="BE96" s="67">
        <v>10091.48</v>
      </c>
      <c r="BF96" s="67">
        <v>3423.62</v>
      </c>
      <c r="BG96">
        <v>1.0510999999999999</v>
      </c>
      <c r="BH96">
        <v>0.52549999999999997</v>
      </c>
      <c r="BI96">
        <v>0.221</v>
      </c>
      <c r="BJ96">
        <v>0.21229999999999999</v>
      </c>
      <c r="BK96">
        <v>2.6499999999999999E-2</v>
      </c>
      <c r="BL96">
        <v>1.4800000000000001E-2</v>
      </c>
    </row>
    <row r="97" spans="1:64" x14ac:dyDescent="0.25">
      <c r="A97" t="s">
        <v>116</v>
      </c>
      <c r="B97">
        <v>50534</v>
      </c>
      <c r="C97">
        <v>64.95</v>
      </c>
      <c r="D97">
        <v>23.79</v>
      </c>
      <c r="E97" s="67">
        <v>1544.91</v>
      </c>
      <c r="F97" s="67">
        <v>1518.42</v>
      </c>
      <c r="G97">
        <v>4.3E-3</v>
      </c>
      <c r="H97">
        <v>2.9999999999999997E-4</v>
      </c>
      <c r="I97">
        <v>5.8999999999999999E-3</v>
      </c>
      <c r="J97">
        <v>1.6999999999999999E-3</v>
      </c>
      <c r="K97">
        <v>1.52E-2</v>
      </c>
      <c r="L97">
        <v>0.95269999999999999</v>
      </c>
      <c r="M97">
        <v>1.9800000000000002E-2</v>
      </c>
      <c r="N97">
        <v>0.35</v>
      </c>
      <c r="O97">
        <v>2E-3</v>
      </c>
      <c r="P97">
        <v>0.1323</v>
      </c>
      <c r="Q97" s="67">
        <v>52630.15</v>
      </c>
      <c r="R97">
        <v>0.2621</v>
      </c>
      <c r="S97">
        <v>0.1915</v>
      </c>
      <c r="T97">
        <v>0.54649999999999999</v>
      </c>
      <c r="U97">
        <v>18.91</v>
      </c>
      <c r="V97">
        <v>10.86</v>
      </c>
      <c r="W97" s="67">
        <v>70442.8</v>
      </c>
      <c r="X97">
        <v>137.05000000000001</v>
      </c>
      <c r="Y97" s="67">
        <v>135560.35999999999</v>
      </c>
      <c r="Z97">
        <v>0.82609999999999995</v>
      </c>
      <c r="AA97">
        <v>0.1166</v>
      </c>
      <c r="AB97">
        <v>5.7299999999999997E-2</v>
      </c>
      <c r="AC97">
        <v>0.1739</v>
      </c>
      <c r="AD97">
        <v>135.56</v>
      </c>
      <c r="AE97" s="67">
        <v>4051.35</v>
      </c>
      <c r="AF97">
        <v>526.87</v>
      </c>
      <c r="AG97" s="67">
        <v>141538.54999999999</v>
      </c>
      <c r="AH97" t="s">
        <v>628</v>
      </c>
      <c r="AI97" s="67">
        <v>34014</v>
      </c>
      <c r="AJ97" s="67">
        <v>50090.81</v>
      </c>
      <c r="AK97">
        <v>46.51</v>
      </c>
      <c r="AL97">
        <v>28.61</v>
      </c>
      <c r="AM97">
        <v>32.270000000000003</v>
      </c>
      <c r="AN97">
        <v>4.82</v>
      </c>
      <c r="AO97" s="67">
        <v>1119.6600000000001</v>
      </c>
      <c r="AP97">
        <v>1.018</v>
      </c>
      <c r="AQ97" s="67">
        <v>1256.99</v>
      </c>
      <c r="AR97" s="67">
        <v>1921.22</v>
      </c>
      <c r="AS97" s="67">
        <v>5544.94</v>
      </c>
      <c r="AT97">
        <v>450.94</v>
      </c>
      <c r="AU97">
        <v>243.41</v>
      </c>
      <c r="AV97" s="67">
        <v>9417.5</v>
      </c>
      <c r="AW97" s="67">
        <v>4496.92</v>
      </c>
      <c r="AX97">
        <v>0.4703</v>
      </c>
      <c r="AY97" s="67">
        <v>3561.69</v>
      </c>
      <c r="AZ97">
        <v>0.3725</v>
      </c>
      <c r="BA97">
        <v>921.48</v>
      </c>
      <c r="BB97">
        <v>9.64E-2</v>
      </c>
      <c r="BC97">
        <v>581.13</v>
      </c>
      <c r="BD97">
        <v>6.08E-2</v>
      </c>
      <c r="BE97" s="67">
        <v>9561.2199999999993</v>
      </c>
      <c r="BF97" s="67">
        <v>3863.82</v>
      </c>
      <c r="BG97">
        <v>0.88939999999999997</v>
      </c>
      <c r="BH97">
        <v>0.54769999999999996</v>
      </c>
      <c r="BI97">
        <v>0.22109999999999999</v>
      </c>
      <c r="BJ97">
        <v>0.17069999999999999</v>
      </c>
      <c r="BK97">
        <v>3.7999999999999999E-2</v>
      </c>
      <c r="BL97">
        <v>2.24E-2</v>
      </c>
    </row>
    <row r="98" spans="1:64" x14ac:dyDescent="0.25">
      <c r="A98" t="s">
        <v>117</v>
      </c>
      <c r="B98">
        <v>43752</v>
      </c>
      <c r="C98">
        <v>70.290000000000006</v>
      </c>
      <c r="D98">
        <v>522.89</v>
      </c>
      <c r="E98" s="67">
        <v>36751.65</v>
      </c>
      <c r="F98" s="67">
        <v>25632.27</v>
      </c>
      <c r="G98">
        <v>0.02</v>
      </c>
      <c r="H98">
        <v>4.0000000000000002E-4</v>
      </c>
      <c r="I98">
        <v>0.57969999999999999</v>
      </c>
      <c r="J98">
        <v>1.4E-3</v>
      </c>
      <c r="K98">
        <v>8.2900000000000001E-2</v>
      </c>
      <c r="L98">
        <v>0.26100000000000001</v>
      </c>
      <c r="M98">
        <v>5.45E-2</v>
      </c>
      <c r="N98">
        <v>0.8589</v>
      </c>
      <c r="O98">
        <v>7.4800000000000005E-2</v>
      </c>
      <c r="P98">
        <v>0.19750000000000001</v>
      </c>
      <c r="Q98" s="67">
        <v>62534.94</v>
      </c>
      <c r="R98">
        <v>0.16220000000000001</v>
      </c>
      <c r="S98">
        <v>0.14760000000000001</v>
      </c>
      <c r="T98">
        <v>0.69020000000000004</v>
      </c>
      <c r="U98">
        <v>19.16</v>
      </c>
      <c r="V98">
        <v>202.95</v>
      </c>
      <c r="W98" s="67">
        <v>82149.539999999994</v>
      </c>
      <c r="X98">
        <v>180.97</v>
      </c>
      <c r="Y98" s="67">
        <v>103643.55</v>
      </c>
      <c r="Z98">
        <v>0.57799999999999996</v>
      </c>
      <c r="AA98">
        <v>0.37290000000000001</v>
      </c>
      <c r="AB98">
        <v>4.9099999999999998E-2</v>
      </c>
      <c r="AC98">
        <v>0.42199999999999999</v>
      </c>
      <c r="AD98">
        <v>103.64</v>
      </c>
      <c r="AE98" s="67">
        <v>4961.66</v>
      </c>
      <c r="AF98">
        <v>488.79</v>
      </c>
      <c r="AG98" s="67">
        <v>101627.28</v>
      </c>
      <c r="AH98" t="s">
        <v>628</v>
      </c>
      <c r="AI98" s="67">
        <v>24750</v>
      </c>
      <c r="AJ98" s="67">
        <v>42406.35</v>
      </c>
      <c r="AK98">
        <v>72.62</v>
      </c>
      <c r="AL98">
        <v>45.61</v>
      </c>
      <c r="AM98">
        <v>58.72</v>
      </c>
      <c r="AN98">
        <v>4.2300000000000004</v>
      </c>
      <c r="AO98">
        <v>0</v>
      </c>
      <c r="AP98">
        <v>1.2464</v>
      </c>
      <c r="AQ98" s="67">
        <v>1874.05</v>
      </c>
      <c r="AR98" s="67">
        <v>2788.5</v>
      </c>
      <c r="AS98" s="67">
        <v>7513.36</v>
      </c>
      <c r="AT98">
        <v>902.91</v>
      </c>
      <c r="AU98">
        <v>777.3</v>
      </c>
      <c r="AV98" s="67">
        <v>13856.12</v>
      </c>
      <c r="AW98" s="67">
        <v>7045.34</v>
      </c>
      <c r="AX98">
        <v>0.49</v>
      </c>
      <c r="AY98" s="67">
        <v>5137.5</v>
      </c>
      <c r="AZ98">
        <v>0.35730000000000001</v>
      </c>
      <c r="BA98">
        <v>479.05</v>
      </c>
      <c r="BB98">
        <v>3.3300000000000003E-2</v>
      </c>
      <c r="BC98" s="67">
        <v>1717.54</v>
      </c>
      <c r="BD98">
        <v>0.11940000000000001</v>
      </c>
      <c r="BE98" s="67">
        <v>14379.43</v>
      </c>
      <c r="BF98" s="67">
        <v>3185.8</v>
      </c>
      <c r="BG98">
        <v>1.0065999999999999</v>
      </c>
      <c r="BH98">
        <v>0.4637</v>
      </c>
      <c r="BI98">
        <v>0.19040000000000001</v>
      </c>
      <c r="BJ98">
        <v>0.30959999999999999</v>
      </c>
      <c r="BK98">
        <v>2.2700000000000001E-2</v>
      </c>
      <c r="BL98">
        <v>1.37E-2</v>
      </c>
    </row>
    <row r="99" spans="1:64" x14ac:dyDescent="0.25">
      <c r="A99" t="s">
        <v>118</v>
      </c>
      <c r="B99">
        <v>43760</v>
      </c>
      <c r="C99">
        <v>77.14</v>
      </c>
      <c r="D99">
        <v>30.11</v>
      </c>
      <c r="E99" s="67">
        <v>2322.5500000000002</v>
      </c>
      <c r="F99" s="67">
        <v>2194.61</v>
      </c>
      <c r="G99">
        <v>7.6E-3</v>
      </c>
      <c r="H99">
        <v>8.0000000000000004E-4</v>
      </c>
      <c r="I99">
        <v>1.6799999999999999E-2</v>
      </c>
      <c r="J99">
        <v>8.9999999999999998E-4</v>
      </c>
      <c r="K99">
        <v>3.0300000000000001E-2</v>
      </c>
      <c r="L99">
        <v>0.91</v>
      </c>
      <c r="M99">
        <v>3.3500000000000002E-2</v>
      </c>
      <c r="N99">
        <v>0.49370000000000003</v>
      </c>
      <c r="O99">
        <v>9.7999999999999997E-3</v>
      </c>
      <c r="P99">
        <v>0.1613</v>
      </c>
      <c r="Q99" s="67">
        <v>52798.95</v>
      </c>
      <c r="R99">
        <v>0.2233</v>
      </c>
      <c r="S99">
        <v>0.1661</v>
      </c>
      <c r="T99">
        <v>0.61060000000000003</v>
      </c>
      <c r="U99">
        <v>18.48</v>
      </c>
      <c r="V99">
        <v>15.48</v>
      </c>
      <c r="W99" s="67">
        <v>72806.320000000007</v>
      </c>
      <c r="X99">
        <v>146.71</v>
      </c>
      <c r="Y99" s="67">
        <v>128977.7</v>
      </c>
      <c r="Z99">
        <v>0.75609999999999999</v>
      </c>
      <c r="AA99">
        <v>0.2001</v>
      </c>
      <c r="AB99">
        <v>4.3799999999999999E-2</v>
      </c>
      <c r="AC99">
        <v>0.24390000000000001</v>
      </c>
      <c r="AD99">
        <v>128.97999999999999</v>
      </c>
      <c r="AE99" s="67">
        <v>3891.07</v>
      </c>
      <c r="AF99">
        <v>520.42999999999995</v>
      </c>
      <c r="AG99" s="67">
        <v>130275.21</v>
      </c>
      <c r="AH99" t="s">
        <v>628</v>
      </c>
      <c r="AI99" s="67">
        <v>29699</v>
      </c>
      <c r="AJ99" s="67">
        <v>46344.44</v>
      </c>
      <c r="AK99">
        <v>45.66</v>
      </c>
      <c r="AL99">
        <v>28.42</v>
      </c>
      <c r="AM99">
        <v>33.75</v>
      </c>
      <c r="AN99">
        <v>4.01</v>
      </c>
      <c r="AO99">
        <v>946.95</v>
      </c>
      <c r="AP99">
        <v>1.1057999999999999</v>
      </c>
      <c r="AQ99" s="67">
        <v>1416.99</v>
      </c>
      <c r="AR99" s="67">
        <v>1766.3</v>
      </c>
      <c r="AS99" s="67">
        <v>5821.43</v>
      </c>
      <c r="AT99">
        <v>565.08000000000004</v>
      </c>
      <c r="AU99">
        <v>285.83</v>
      </c>
      <c r="AV99" s="67">
        <v>9855.64</v>
      </c>
      <c r="AW99" s="67">
        <v>4511.97</v>
      </c>
      <c r="AX99">
        <v>0.47</v>
      </c>
      <c r="AY99" s="67">
        <v>3491.45</v>
      </c>
      <c r="AZ99">
        <v>0.36370000000000002</v>
      </c>
      <c r="BA99">
        <v>801.53</v>
      </c>
      <c r="BB99">
        <v>8.3500000000000005E-2</v>
      </c>
      <c r="BC99">
        <v>794.85</v>
      </c>
      <c r="BD99">
        <v>8.2799999999999999E-2</v>
      </c>
      <c r="BE99" s="67">
        <v>9599.7999999999993</v>
      </c>
      <c r="BF99" s="67">
        <v>3429.79</v>
      </c>
      <c r="BG99">
        <v>0.9073</v>
      </c>
      <c r="BH99">
        <v>0.54579999999999995</v>
      </c>
      <c r="BI99">
        <v>0.2223</v>
      </c>
      <c r="BJ99">
        <v>0.17780000000000001</v>
      </c>
      <c r="BK99">
        <v>3.3399999999999999E-2</v>
      </c>
      <c r="BL99">
        <v>2.07E-2</v>
      </c>
    </row>
    <row r="100" spans="1:64" x14ac:dyDescent="0.25">
      <c r="A100" t="s">
        <v>119</v>
      </c>
      <c r="B100">
        <v>46284</v>
      </c>
      <c r="C100">
        <v>55.38</v>
      </c>
      <c r="D100">
        <v>37.1</v>
      </c>
      <c r="E100" s="67">
        <v>2054.81</v>
      </c>
      <c r="F100" s="67">
        <v>2053.04</v>
      </c>
      <c r="G100">
        <v>1.47E-2</v>
      </c>
      <c r="H100">
        <v>6.9999999999999999E-4</v>
      </c>
      <c r="I100">
        <v>3.1800000000000002E-2</v>
      </c>
      <c r="J100">
        <v>1.5E-3</v>
      </c>
      <c r="K100">
        <v>4.07E-2</v>
      </c>
      <c r="L100">
        <v>0.86809999999999998</v>
      </c>
      <c r="M100">
        <v>4.2599999999999999E-2</v>
      </c>
      <c r="N100">
        <v>0.37930000000000003</v>
      </c>
      <c r="O100">
        <v>1.0500000000000001E-2</v>
      </c>
      <c r="P100">
        <v>0.13</v>
      </c>
      <c r="Q100" s="67">
        <v>57187.6</v>
      </c>
      <c r="R100">
        <v>0.27779999999999999</v>
      </c>
      <c r="S100">
        <v>0.1933</v>
      </c>
      <c r="T100">
        <v>0.52890000000000004</v>
      </c>
      <c r="U100">
        <v>17.82</v>
      </c>
      <c r="V100">
        <v>13.18</v>
      </c>
      <c r="W100" s="67">
        <v>76262.61</v>
      </c>
      <c r="X100">
        <v>150.6</v>
      </c>
      <c r="Y100" s="67">
        <v>188894.61</v>
      </c>
      <c r="Z100">
        <v>0.66279999999999994</v>
      </c>
      <c r="AA100">
        <v>0.27189999999999998</v>
      </c>
      <c r="AB100">
        <v>6.5299999999999997E-2</v>
      </c>
      <c r="AC100">
        <v>0.3372</v>
      </c>
      <c r="AD100">
        <v>188.89</v>
      </c>
      <c r="AE100" s="67">
        <v>6234.76</v>
      </c>
      <c r="AF100">
        <v>630.69000000000005</v>
      </c>
      <c r="AG100" s="67">
        <v>193957.68</v>
      </c>
      <c r="AH100" t="s">
        <v>628</v>
      </c>
      <c r="AI100" s="67">
        <v>34154</v>
      </c>
      <c r="AJ100" s="67">
        <v>54538.05</v>
      </c>
      <c r="AK100">
        <v>50.96</v>
      </c>
      <c r="AL100">
        <v>31.83</v>
      </c>
      <c r="AM100">
        <v>35.479999999999997</v>
      </c>
      <c r="AN100">
        <v>4.5199999999999996</v>
      </c>
      <c r="AO100" s="67">
        <v>1431.12</v>
      </c>
      <c r="AP100">
        <v>0.93899999999999995</v>
      </c>
      <c r="AQ100" s="67">
        <v>1311.18</v>
      </c>
      <c r="AR100" s="67">
        <v>1957.34</v>
      </c>
      <c r="AS100" s="67">
        <v>6000.68</v>
      </c>
      <c r="AT100">
        <v>601.73</v>
      </c>
      <c r="AU100">
        <v>316.10000000000002</v>
      </c>
      <c r="AV100" s="67">
        <v>10187.02</v>
      </c>
      <c r="AW100" s="67">
        <v>3308.38</v>
      </c>
      <c r="AX100">
        <v>0.3271</v>
      </c>
      <c r="AY100" s="67">
        <v>4977.41</v>
      </c>
      <c r="AZ100">
        <v>0.49199999999999999</v>
      </c>
      <c r="BA100" s="67">
        <v>1268.6300000000001</v>
      </c>
      <c r="BB100">
        <v>0.12540000000000001</v>
      </c>
      <c r="BC100">
        <v>561.4</v>
      </c>
      <c r="BD100">
        <v>5.5500000000000001E-2</v>
      </c>
      <c r="BE100" s="67">
        <v>10115.82</v>
      </c>
      <c r="BF100" s="67">
        <v>2148.23</v>
      </c>
      <c r="BG100">
        <v>0.39100000000000001</v>
      </c>
      <c r="BH100">
        <v>0.55879999999999996</v>
      </c>
      <c r="BI100">
        <v>0.21229999999999999</v>
      </c>
      <c r="BJ100">
        <v>0.1719</v>
      </c>
      <c r="BK100">
        <v>3.3399999999999999E-2</v>
      </c>
      <c r="BL100">
        <v>2.35E-2</v>
      </c>
    </row>
    <row r="101" spans="1:64" x14ac:dyDescent="0.25">
      <c r="A101" t="s">
        <v>120</v>
      </c>
      <c r="B101">
        <v>49601</v>
      </c>
      <c r="C101">
        <v>74.849999999999994</v>
      </c>
      <c r="D101">
        <v>12.81</v>
      </c>
      <c r="E101">
        <v>913.08</v>
      </c>
      <c r="F101">
        <v>883</v>
      </c>
      <c r="G101">
        <v>2.8999999999999998E-3</v>
      </c>
      <c r="H101">
        <v>2.0000000000000001E-4</v>
      </c>
      <c r="I101">
        <v>4.3E-3</v>
      </c>
      <c r="J101">
        <v>1.1999999999999999E-3</v>
      </c>
      <c r="K101">
        <v>9.7999999999999997E-3</v>
      </c>
      <c r="L101">
        <v>0.96879999999999999</v>
      </c>
      <c r="M101">
        <v>1.2800000000000001E-2</v>
      </c>
      <c r="N101">
        <v>0.52490000000000003</v>
      </c>
      <c r="O101">
        <v>2.9999999999999997E-4</v>
      </c>
      <c r="P101">
        <v>0.14530000000000001</v>
      </c>
      <c r="Q101" s="67">
        <v>46922.04</v>
      </c>
      <c r="R101">
        <v>0.26069999999999999</v>
      </c>
      <c r="S101">
        <v>0.19819999999999999</v>
      </c>
      <c r="T101">
        <v>0.54110000000000003</v>
      </c>
      <c r="U101">
        <v>17.48</v>
      </c>
      <c r="V101">
        <v>7.94</v>
      </c>
      <c r="W101" s="67">
        <v>61976.42</v>
      </c>
      <c r="X101">
        <v>110.09</v>
      </c>
      <c r="Y101" s="67">
        <v>114189.53</v>
      </c>
      <c r="Z101">
        <v>0.81359999999999999</v>
      </c>
      <c r="AA101">
        <v>9.6199999999999994E-2</v>
      </c>
      <c r="AB101">
        <v>9.0200000000000002E-2</v>
      </c>
      <c r="AC101">
        <v>0.18640000000000001</v>
      </c>
      <c r="AD101">
        <v>114.19</v>
      </c>
      <c r="AE101" s="67">
        <v>2970.34</v>
      </c>
      <c r="AF101">
        <v>397.68</v>
      </c>
      <c r="AG101" s="67">
        <v>111872.82</v>
      </c>
      <c r="AH101" t="s">
        <v>628</v>
      </c>
      <c r="AI101" s="67">
        <v>31373</v>
      </c>
      <c r="AJ101" s="67">
        <v>45696.34</v>
      </c>
      <c r="AK101">
        <v>35.31</v>
      </c>
      <c r="AL101">
        <v>24.8</v>
      </c>
      <c r="AM101">
        <v>26.68</v>
      </c>
      <c r="AN101">
        <v>3.67</v>
      </c>
      <c r="AO101" s="67">
        <v>1528.12</v>
      </c>
      <c r="AP101">
        <v>1.0402</v>
      </c>
      <c r="AQ101" s="67">
        <v>1367.87</v>
      </c>
      <c r="AR101" s="67">
        <v>2192.7399999999998</v>
      </c>
      <c r="AS101" s="67">
        <v>5579.89</v>
      </c>
      <c r="AT101">
        <v>496.53</v>
      </c>
      <c r="AU101">
        <v>324.51</v>
      </c>
      <c r="AV101" s="67">
        <v>9961.5400000000009</v>
      </c>
      <c r="AW101" s="67">
        <v>5628.85</v>
      </c>
      <c r="AX101">
        <v>0.55300000000000005</v>
      </c>
      <c r="AY101" s="67">
        <v>2619.6</v>
      </c>
      <c r="AZ101">
        <v>0.25729999999999997</v>
      </c>
      <c r="BA101" s="67">
        <v>1038.4100000000001</v>
      </c>
      <c r="BB101">
        <v>0.10199999999999999</v>
      </c>
      <c r="BC101">
        <v>892.81</v>
      </c>
      <c r="BD101">
        <v>8.77E-2</v>
      </c>
      <c r="BE101" s="67">
        <v>10179.66</v>
      </c>
      <c r="BF101" s="67">
        <v>5027.46</v>
      </c>
      <c r="BG101">
        <v>1.5394000000000001</v>
      </c>
      <c r="BH101">
        <v>0.50039999999999996</v>
      </c>
      <c r="BI101">
        <v>0.21840000000000001</v>
      </c>
      <c r="BJ101">
        <v>0.22070000000000001</v>
      </c>
      <c r="BK101">
        <v>3.8399999999999997E-2</v>
      </c>
      <c r="BL101">
        <v>2.2100000000000002E-2</v>
      </c>
    </row>
    <row r="102" spans="1:64" x14ac:dyDescent="0.25">
      <c r="A102" t="s">
        <v>121</v>
      </c>
      <c r="B102">
        <v>43778</v>
      </c>
      <c r="C102">
        <v>103.81</v>
      </c>
      <c r="D102">
        <v>17.940000000000001</v>
      </c>
      <c r="E102" s="67">
        <v>1862.8</v>
      </c>
      <c r="F102" s="67">
        <v>1820.08</v>
      </c>
      <c r="G102">
        <v>2.7000000000000001E-3</v>
      </c>
      <c r="H102">
        <v>2.9999999999999997E-4</v>
      </c>
      <c r="I102">
        <v>1.17E-2</v>
      </c>
      <c r="J102">
        <v>1.5E-3</v>
      </c>
      <c r="K102">
        <v>1.44E-2</v>
      </c>
      <c r="L102">
        <v>0.93940000000000001</v>
      </c>
      <c r="M102">
        <v>3.0099999999999998E-2</v>
      </c>
      <c r="N102">
        <v>0.58540000000000003</v>
      </c>
      <c r="O102">
        <v>1.1000000000000001E-3</v>
      </c>
      <c r="P102">
        <v>0.16120000000000001</v>
      </c>
      <c r="Q102" s="67">
        <v>49099.98</v>
      </c>
      <c r="R102">
        <v>0.2339</v>
      </c>
      <c r="S102">
        <v>0.18410000000000001</v>
      </c>
      <c r="T102">
        <v>0.58209999999999995</v>
      </c>
      <c r="U102">
        <v>18.010000000000002</v>
      </c>
      <c r="V102">
        <v>13.24</v>
      </c>
      <c r="W102" s="67">
        <v>66264.52</v>
      </c>
      <c r="X102">
        <v>136.55000000000001</v>
      </c>
      <c r="Y102" s="67">
        <v>94985.1</v>
      </c>
      <c r="Z102">
        <v>0.80489999999999995</v>
      </c>
      <c r="AA102">
        <v>0.1371</v>
      </c>
      <c r="AB102">
        <v>5.8000000000000003E-2</v>
      </c>
      <c r="AC102">
        <v>0.1951</v>
      </c>
      <c r="AD102">
        <v>94.99</v>
      </c>
      <c r="AE102" s="67">
        <v>2458.88</v>
      </c>
      <c r="AF102">
        <v>358.29</v>
      </c>
      <c r="AG102" s="67">
        <v>90929.67</v>
      </c>
      <c r="AH102" t="s">
        <v>628</v>
      </c>
      <c r="AI102" s="67">
        <v>28780</v>
      </c>
      <c r="AJ102" s="67">
        <v>42268.71</v>
      </c>
      <c r="AK102">
        <v>37.68</v>
      </c>
      <c r="AL102">
        <v>24.61</v>
      </c>
      <c r="AM102">
        <v>29.72</v>
      </c>
      <c r="AN102">
        <v>3.95</v>
      </c>
      <c r="AO102" s="67">
        <v>1124.8699999999999</v>
      </c>
      <c r="AP102">
        <v>1.0502</v>
      </c>
      <c r="AQ102" s="67">
        <v>1233.93</v>
      </c>
      <c r="AR102" s="67">
        <v>2021.16</v>
      </c>
      <c r="AS102" s="67">
        <v>5845.52</v>
      </c>
      <c r="AT102">
        <v>508.49</v>
      </c>
      <c r="AU102">
        <v>265.06</v>
      </c>
      <c r="AV102" s="67">
        <v>9874.16</v>
      </c>
      <c r="AW102" s="67">
        <v>5574.42</v>
      </c>
      <c r="AX102">
        <v>0.58499999999999996</v>
      </c>
      <c r="AY102" s="67">
        <v>2207.83</v>
      </c>
      <c r="AZ102">
        <v>0.23169999999999999</v>
      </c>
      <c r="BA102">
        <v>823.82</v>
      </c>
      <c r="BB102">
        <v>8.6499999999999994E-2</v>
      </c>
      <c r="BC102">
        <v>923.2</v>
      </c>
      <c r="BD102">
        <v>9.69E-2</v>
      </c>
      <c r="BE102" s="67">
        <v>9529.27</v>
      </c>
      <c r="BF102" s="67">
        <v>5403.74</v>
      </c>
      <c r="BG102">
        <v>2.0114999999999998</v>
      </c>
      <c r="BH102">
        <v>0.52439999999999998</v>
      </c>
      <c r="BI102">
        <v>0.2336</v>
      </c>
      <c r="BJ102">
        <v>0.1835</v>
      </c>
      <c r="BK102">
        <v>3.6999999999999998E-2</v>
      </c>
      <c r="BL102">
        <v>2.1499999999999998E-2</v>
      </c>
    </row>
    <row r="103" spans="1:64" x14ac:dyDescent="0.25">
      <c r="A103" t="s">
        <v>122</v>
      </c>
      <c r="B103">
        <v>49411</v>
      </c>
      <c r="C103">
        <v>101.48</v>
      </c>
      <c r="D103">
        <v>16.29</v>
      </c>
      <c r="E103" s="67">
        <v>1652.85</v>
      </c>
      <c r="F103" s="67">
        <v>1682.74</v>
      </c>
      <c r="G103">
        <v>2.0999999999999999E-3</v>
      </c>
      <c r="H103">
        <v>5.0000000000000001E-4</v>
      </c>
      <c r="I103">
        <v>5.7999999999999996E-3</v>
      </c>
      <c r="J103">
        <v>1E-3</v>
      </c>
      <c r="K103">
        <v>1.0200000000000001E-2</v>
      </c>
      <c r="L103">
        <v>0.9647</v>
      </c>
      <c r="M103">
        <v>1.5699999999999999E-2</v>
      </c>
      <c r="N103">
        <v>0.40679999999999999</v>
      </c>
      <c r="O103">
        <v>6.9999999999999999E-4</v>
      </c>
      <c r="P103">
        <v>0.1333</v>
      </c>
      <c r="Q103" s="67">
        <v>51004.71</v>
      </c>
      <c r="R103">
        <v>0.2228</v>
      </c>
      <c r="S103">
        <v>0.18459999999999999</v>
      </c>
      <c r="T103">
        <v>0.59260000000000002</v>
      </c>
      <c r="U103">
        <v>18.93</v>
      </c>
      <c r="V103">
        <v>12.62</v>
      </c>
      <c r="W103" s="67">
        <v>65573.66</v>
      </c>
      <c r="X103">
        <v>126.31</v>
      </c>
      <c r="Y103" s="67">
        <v>116192.41</v>
      </c>
      <c r="Z103">
        <v>0.86050000000000004</v>
      </c>
      <c r="AA103">
        <v>8.1100000000000005E-2</v>
      </c>
      <c r="AB103">
        <v>5.8400000000000001E-2</v>
      </c>
      <c r="AC103">
        <v>0.13950000000000001</v>
      </c>
      <c r="AD103">
        <v>116.19</v>
      </c>
      <c r="AE103" s="67">
        <v>2935.75</v>
      </c>
      <c r="AF103">
        <v>403.52</v>
      </c>
      <c r="AG103" s="67">
        <v>112040.47</v>
      </c>
      <c r="AH103" t="s">
        <v>628</v>
      </c>
      <c r="AI103" s="67">
        <v>33075</v>
      </c>
      <c r="AJ103" s="67">
        <v>47850</v>
      </c>
      <c r="AK103">
        <v>39.64</v>
      </c>
      <c r="AL103">
        <v>24.17</v>
      </c>
      <c r="AM103">
        <v>27.46</v>
      </c>
      <c r="AN103">
        <v>4.2699999999999996</v>
      </c>
      <c r="AO103">
        <v>858</v>
      </c>
      <c r="AP103">
        <v>0.9708</v>
      </c>
      <c r="AQ103" s="67">
        <v>1135.6400000000001</v>
      </c>
      <c r="AR103" s="67">
        <v>2012.75</v>
      </c>
      <c r="AS103" s="67">
        <v>5360.54</v>
      </c>
      <c r="AT103">
        <v>394.89</v>
      </c>
      <c r="AU103">
        <v>256.42</v>
      </c>
      <c r="AV103" s="67">
        <v>9160.24</v>
      </c>
      <c r="AW103" s="67">
        <v>5055.6400000000003</v>
      </c>
      <c r="AX103">
        <v>0.54879999999999995</v>
      </c>
      <c r="AY103" s="67">
        <v>2571.12</v>
      </c>
      <c r="AZ103">
        <v>0.27910000000000001</v>
      </c>
      <c r="BA103">
        <v>954.9</v>
      </c>
      <c r="BB103">
        <v>0.1037</v>
      </c>
      <c r="BC103">
        <v>630.69000000000005</v>
      </c>
      <c r="BD103">
        <v>6.8500000000000005E-2</v>
      </c>
      <c r="BE103" s="67">
        <v>9212.35</v>
      </c>
      <c r="BF103" s="67">
        <v>5026.32</v>
      </c>
      <c r="BG103">
        <v>1.4676</v>
      </c>
      <c r="BH103">
        <v>0.54410000000000003</v>
      </c>
      <c r="BI103">
        <v>0.23019999999999999</v>
      </c>
      <c r="BJ103">
        <v>0.1653</v>
      </c>
      <c r="BK103">
        <v>4.1300000000000003E-2</v>
      </c>
      <c r="BL103">
        <v>1.9E-2</v>
      </c>
    </row>
    <row r="104" spans="1:64" x14ac:dyDescent="0.25">
      <c r="A104" t="s">
        <v>123</v>
      </c>
      <c r="B104">
        <v>48132</v>
      </c>
      <c r="C104">
        <v>20.7</v>
      </c>
      <c r="D104">
        <v>126.37</v>
      </c>
      <c r="E104" s="67">
        <v>2491.33</v>
      </c>
      <c r="F104" s="67">
        <v>2303.25</v>
      </c>
      <c r="G104">
        <v>5.4000000000000003E-3</v>
      </c>
      <c r="H104">
        <v>2.9999999999999997E-4</v>
      </c>
      <c r="I104">
        <v>0.1734</v>
      </c>
      <c r="J104">
        <v>1.1999999999999999E-3</v>
      </c>
      <c r="K104">
        <v>0.1153</v>
      </c>
      <c r="L104">
        <v>0.62680000000000002</v>
      </c>
      <c r="M104">
        <v>7.7499999999999999E-2</v>
      </c>
      <c r="N104">
        <v>0.71260000000000001</v>
      </c>
      <c r="O104">
        <v>4.3400000000000001E-2</v>
      </c>
      <c r="P104">
        <v>0.15790000000000001</v>
      </c>
      <c r="Q104" s="67">
        <v>53516.9</v>
      </c>
      <c r="R104">
        <v>0.2697</v>
      </c>
      <c r="S104">
        <v>0.19550000000000001</v>
      </c>
      <c r="T104">
        <v>0.53480000000000005</v>
      </c>
      <c r="U104">
        <v>18.22</v>
      </c>
      <c r="V104">
        <v>17.16</v>
      </c>
      <c r="W104" s="67">
        <v>70650.27</v>
      </c>
      <c r="X104">
        <v>142.51</v>
      </c>
      <c r="Y104" s="67">
        <v>78246.5</v>
      </c>
      <c r="Z104">
        <v>0.71679999999999999</v>
      </c>
      <c r="AA104">
        <v>0.2301</v>
      </c>
      <c r="AB104">
        <v>5.3100000000000001E-2</v>
      </c>
      <c r="AC104">
        <v>0.28320000000000001</v>
      </c>
      <c r="AD104">
        <v>78.25</v>
      </c>
      <c r="AE104" s="67">
        <v>2659.24</v>
      </c>
      <c r="AF104">
        <v>382.39</v>
      </c>
      <c r="AG104" s="67">
        <v>75883.59</v>
      </c>
      <c r="AH104" t="s">
        <v>628</v>
      </c>
      <c r="AI104" s="67">
        <v>25839</v>
      </c>
      <c r="AJ104" s="67">
        <v>38912.19</v>
      </c>
      <c r="AK104">
        <v>50.88</v>
      </c>
      <c r="AL104">
        <v>32.270000000000003</v>
      </c>
      <c r="AM104">
        <v>37.14</v>
      </c>
      <c r="AN104">
        <v>4.7699999999999996</v>
      </c>
      <c r="AO104">
        <v>617.02</v>
      </c>
      <c r="AP104">
        <v>0.96940000000000004</v>
      </c>
      <c r="AQ104" s="67">
        <v>1362.71</v>
      </c>
      <c r="AR104" s="67">
        <v>1929.16</v>
      </c>
      <c r="AS104" s="67">
        <v>5820.08</v>
      </c>
      <c r="AT104">
        <v>544.95000000000005</v>
      </c>
      <c r="AU104">
        <v>342.16</v>
      </c>
      <c r="AV104" s="67">
        <v>9999.06</v>
      </c>
      <c r="AW104" s="67">
        <v>5935.65</v>
      </c>
      <c r="AX104">
        <v>0.59970000000000001</v>
      </c>
      <c r="AY104" s="67">
        <v>2147.0300000000002</v>
      </c>
      <c r="AZ104">
        <v>0.21690000000000001</v>
      </c>
      <c r="BA104">
        <v>747.67</v>
      </c>
      <c r="BB104">
        <v>7.5499999999999998E-2</v>
      </c>
      <c r="BC104" s="67">
        <v>1066.83</v>
      </c>
      <c r="BD104">
        <v>0.10780000000000001</v>
      </c>
      <c r="BE104" s="67">
        <v>9897.19</v>
      </c>
      <c r="BF104" s="67">
        <v>5209.8</v>
      </c>
      <c r="BG104">
        <v>2.2200000000000002</v>
      </c>
      <c r="BH104">
        <v>0.53800000000000003</v>
      </c>
      <c r="BI104">
        <v>0.21529999999999999</v>
      </c>
      <c r="BJ104">
        <v>0.19980000000000001</v>
      </c>
      <c r="BK104">
        <v>2.9700000000000001E-2</v>
      </c>
      <c r="BL104">
        <v>1.72E-2</v>
      </c>
    </row>
    <row r="105" spans="1:64" x14ac:dyDescent="0.25">
      <c r="A105" t="s">
        <v>124</v>
      </c>
      <c r="B105">
        <v>46326</v>
      </c>
      <c r="C105">
        <v>94.86</v>
      </c>
      <c r="D105">
        <v>18.73</v>
      </c>
      <c r="E105" s="67">
        <v>1776.94</v>
      </c>
      <c r="F105" s="67">
        <v>1711.46</v>
      </c>
      <c r="G105">
        <v>3.5999999999999999E-3</v>
      </c>
      <c r="H105">
        <v>1E-4</v>
      </c>
      <c r="I105">
        <v>5.5999999999999999E-3</v>
      </c>
      <c r="J105">
        <v>1.1000000000000001E-3</v>
      </c>
      <c r="K105">
        <v>1.2500000000000001E-2</v>
      </c>
      <c r="L105">
        <v>0.95889999999999997</v>
      </c>
      <c r="M105">
        <v>1.8100000000000002E-2</v>
      </c>
      <c r="N105">
        <v>0.436</v>
      </c>
      <c r="O105">
        <v>5.5999999999999999E-3</v>
      </c>
      <c r="P105">
        <v>0.13950000000000001</v>
      </c>
      <c r="Q105" s="67">
        <v>52249.34</v>
      </c>
      <c r="R105">
        <v>0.21740000000000001</v>
      </c>
      <c r="S105">
        <v>0.1956</v>
      </c>
      <c r="T105">
        <v>0.58699999999999997</v>
      </c>
      <c r="U105">
        <v>18.059999999999999</v>
      </c>
      <c r="V105">
        <v>11.52</v>
      </c>
      <c r="W105" s="67">
        <v>70556.09</v>
      </c>
      <c r="X105">
        <v>148.88</v>
      </c>
      <c r="Y105" s="67">
        <v>138276.46</v>
      </c>
      <c r="Z105">
        <v>0.80620000000000003</v>
      </c>
      <c r="AA105">
        <v>0.13250000000000001</v>
      </c>
      <c r="AB105">
        <v>6.13E-2</v>
      </c>
      <c r="AC105">
        <v>0.1938</v>
      </c>
      <c r="AD105">
        <v>138.28</v>
      </c>
      <c r="AE105" s="67">
        <v>3834.32</v>
      </c>
      <c r="AF105">
        <v>490.5</v>
      </c>
      <c r="AG105" s="67">
        <v>137795.19</v>
      </c>
      <c r="AH105" t="s">
        <v>628</v>
      </c>
      <c r="AI105" s="67">
        <v>33167</v>
      </c>
      <c r="AJ105" s="67">
        <v>47669.11</v>
      </c>
      <c r="AK105">
        <v>43.06</v>
      </c>
      <c r="AL105">
        <v>26.2</v>
      </c>
      <c r="AM105">
        <v>30.11</v>
      </c>
      <c r="AN105">
        <v>4.46</v>
      </c>
      <c r="AO105" s="67">
        <v>1016.77</v>
      </c>
      <c r="AP105">
        <v>1.0265</v>
      </c>
      <c r="AQ105" s="67">
        <v>1199.3599999999999</v>
      </c>
      <c r="AR105" s="67">
        <v>2042.6</v>
      </c>
      <c r="AS105" s="67">
        <v>5611.66</v>
      </c>
      <c r="AT105">
        <v>484.57</v>
      </c>
      <c r="AU105">
        <v>247.86</v>
      </c>
      <c r="AV105" s="67">
        <v>9586.06</v>
      </c>
      <c r="AW105" s="67">
        <v>4894.49</v>
      </c>
      <c r="AX105">
        <v>0.49580000000000002</v>
      </c>
      <c r="AY105" s="67">
        <v>3427.83</v>
      </c>
      <c r="AZ105">
        <v>0.3473</v>
      </c>
      <c r="BA105">
        <v>838.69</v>
      </c>
      <c r="BB105">
        <v>8.5000000000000006E-2</v>
      </c>
      <c r="BC105">
        <v>709.99</v>
      </c>
      <c r="BD105">
        <v>7.1900000000000006E-2</v>
      </c>
      <c r="BE105" s="67">
        <v>9871</v>
      </c>
      <c r="BF105" s="67">
        <v>3934.02</v>
      </c>
      <c r="BG105">
        <v>0.97719999999999996</v>
      </c>
      <c r="BH105">
        <v>0.5343</v>
      </c>
      <c r="BI105">
        <v>0.22989999999999999</v>
      </c>
      <c r="BJ105">
        <v>0.18010000000000001</v>
      </c>
      <c r="BK105">
        <v>3.61E-2</v>
      </c>
      <c r="BL105">
        <v>1.9699999999999999E-2</v>
      </c>
    </row>
    <row r="106" spans="1:64" x14ac:dyDescent="0.25">
      <c r="A106" t="s">
        <v>125</v>
      </c>
      <c r="B106">
        <v>43794</v>
      </c>
      <c r="C106">
        <v>19.64</v>
      </c>
      <c r="D106">
        <v>393.12</v>
      </c>
      <c r="E106" s="67">
        <v>7076.16</v>
      </c>
      <c r="F106" s="67">
        <v>6539.59</v>
      </c>
      <c r="G106">
        <v>2.3099999999999999E-2</v>
      </c>
      <c r="H106">
        <v>8.0000000000000004E-4</v>
      </c>
      <c r="I106">
        <v>0.32590000000000002</v>
      </c>
      <c r="J106">
        <v>1E-3</v>
      </c>
      <c r="K106">
        <v>4.3700000000000003E-2</v>
      </c>
      <c r="L106">
        <v>0.54020000000000001</v>
      </c>
      <c r="M106">
        <v>6.5299999999999997E-2</v>
      </c>
      <c r="N106">
        <v>0.48060000000000003</v>
      </c>
      <c r="O106">
        <v>4.8599999999999997E-2</v>
      </c>
      <c r="P106">
        <v>0.14549999999999999</v>
      </c>
      <c r="Q106" s="67">
        <v>61874.2</v>
      </c>
      <c r="R106">
        <v>0.23530000000000001</v>
      </c>
      <c r="S106">
        <v>0.20119999999999999</v>
      </c>
      <c r="T106">
        <v>0.56340000000000001</v>
      </c>
      <c r="U106">
        <v>17.8</v>
      </c>
      <c r="V106">
        <v>40.9</v>
      </c>
      <c r="W106" s="67">
        <v>87441.27</v>
      </c>
      <c r="X106">
        <v>170.44</v>
      </c>
      <c r="Y106" s="67">
        <v>146257.87</v>
      </c>
      <c r="Z106">
        <v>0.7722</v>
      </c>
      <c r="AA106">
        <v>0.1993</v>
      </c>
      <c r="AB106">
        <v>2.8500000000000001E-2</v>
      </c>
      <c r="AC106">
        <v>0.2278</v>
      </c>
      <c r="AD106">
        <v>146.26</v>
      </c>
      <c r="AE106" s="67">
        <v>7914.74</v>
      </c>
      <c r="AF106">
        <v>988.15</v>
      </c>
      <c r="AG106" s="67">
        <v>161364.59</v>
      </c>
      <c r="AH106" t="s">
        <v>628</v>
      </c>
      <c r="AI106" s="67">
        <v>34846.5</v>
      </c>
      <c r="AJ106" s="67">
        <v>60053.279999999999</v>
      </c>
      <c r="AK106">
        <v>92.5</v>
      </c>
      <c r="AL106">
        <v>53.63</v>
      </c>
      <c r="AM106">
        <v>62.43</v>
      </c>
      <c r="AN106">
        <v>4.95</v>
      </c>
      <c r="AO106">
        <v>722.45</v>
      </c>
      <c r="AP106">
        <v>1.153</v>
      </c>
      <c r="AQ106" s="67">
        <v>1592.76</v>
      </c>
      <c r="AR106" s="67">
        <v>2187.69</v>
      </c>
      <c r="AS106" s="67">
        <v>6753.91</v>
      </c>
      <c r="AT106">
        <v>809.81</v>
      </c>
      <c r="AU106">
        <v>434</v>
      </c>
      <c r="AV106" s="67">
        <v>11778.17</v>
      </c>
      <c r="AW106" s="67">
        <v>3648.9</v>
      </c>
      <c r="AX106">
        <v>0.31469999999999998</v>
      </c>
      <c r="AY106" s="67">
        <v>6448.71</v>
      </c>
      <c r="AZ106">
        <v>0.55620000000000003</v>
      </c>
      <c r="BA106">
        <v>730.13</v>
      </c>
      <c r="BB106">
        <v>6.3E-2</v>
      </c>
      <c r="BC106">
        <v>765.69</v>
      </c>
      <c r="BD106">
        <v>6.6000000000000003E-2</v>
      </c>
      <c r="BE106" s="67">
        <v>11593.43</v>
      </c>
      <c r="BF106" s="67">
        <v>2294.2600000000002</v>
      </c>
      <c r="BG106">
        <v>0.35849999999999999</v>
      </c>
      <c r="BH106">
        <v>0.57220000000000004</v>
      </c>
      <c r="BI106">
        <v>0.22009999999999999</v>
      </c>
      <c r="BJ106">
        <v>0.15490000000000001</v>
      </c>
      <c r="BK106">
        <v>2.7099999999999999E-2</v>
      </c>
      <c r="BL106">
        <v>2.5700000000000001E-2</v>
      </c>
    </row>
    <row r="107" spans="1:64" x14ac:dyDescent="0.25">
      <c r="A107" t="s">
        <v>126</v>
      </c>
      <c r="B107">
        <v>43786</v>
      </c>
      <c r="C107">
        <v>80.17</v>
      </c>
      <c r="D107">
        <v>519.65</v>
      </c>
      <c r="E107" s="67">
        <v>41658.949999999997</v>
      </c>
      <c r="F107" s="67">
        <v>29023.33</v>
      </c>
      <c r="G107">
        <v>2.06E-2</v>
      </c>
      <c r="H107">
        <v>4.0000000000000002E-4</v>
      </c>
      <c r="I107">
        <v>0.57240000000000002</v>
      </c>
      <c r="J107">
        <v>1.4E-3</v>
      </c>
      <c r="K107">
        <v>8.5300000000000001E-2</v>
      </c>
      <c r="L107">
        <v>0.26519999999999999</v>
      </c>
      <c r="M107">
        <v>5.4699999999999999E-2</v>
      </c>
      <c r="N107">
        <v>0.86280000000000001</v>
      </c>
      <c r="O107">
        <v>7.6899999999999996E-2</v>
      </c>
      <c r="P107">
        <v>0.1973</v>
      </c>
      <c r="Q107" s="67">
        <v>62516.35</v>
      </c>
      <c r="R107">
        <v>0.16769999999999999</v>
      </c>
      <c r="S107">
        <v>0.1341</v>
      </c>
      <c r="T107">
        <v>0.69820000000000004</v>
      </c>
      <c r="U107">
        <v>19.28</v>
      </c>
      <c r="V107">
        <v>229.43</v>
      </c>
      <c r="W107" s="67">
        <v>81997.45</v>
      </c>
      <c r="X107">
        <v>181.46</v>
      </c>
      <c r="Y107" s="67">
        <v>104325.96</v>
      </c>
      <c r="Z107">
        <v>0.57569999999999999</v>
      </c>
      <c r="AA107">
        <v>0.37480000000000002</v>
      </c>
      <c r="AB107">
        <v>4.9399999999999999E-2</v>
      </c>
      <c r="AC107">
        <v>0.42430000000000001</v>
      </c>
      <c r="AD107">
        <v>104.33</v>
      </c>
      <c r="AE107" s="67">
        <v>4938.7299999999996</v>
      </c>
      <c r="AF107">
        <v>481.67</v>
      </c>
      <c r="AG107" s="67">
        <v>102097.69</v>
      </c>
      <c r="AH107" t="s">
        <v>628</v>
      </c>
      <c r="AI107" s="67">
        <v>24648.5</v>
      </c>
      <c r="AJ107" s="67">
        <v>42527.48</v>
      </c>
      <c r="AK107">
        <v>69.17</v>
      </c>
      <c r="AL107">
        <v>41.98</v>
      </c>
      <c r="AM107">
        <v>55.34</v>
      </c>
      <c r="AN107">
        <v>4.16</v>
      </c>
      <c r="AO107">
        <v>0</v>
      </c>
      <c r="AP107">
        <v>1.1805000000000001</v>
      </c>
      <c r="AQ107" s="67">
        <v>1868.39</v>
      </c>
      <c r="AR107" s="67">
        <v>2793.48</v>
      </c>
      <c r="AS107" s="67">
        <v>7523.49</v>
      </c>
      <c r="AT107">
        <v>897.24</v>
      </c>
      <c r="AU107">
        <v>784.21</v>
      </c>
      <c r="AV107" s="67">
        <v>13866.81</v>
      </c>
      <c r="AW107" s="67">
        <v>7132.99</v>
      </c>
      <c r="AX107">
        <v>0.49340000000000001</v>
      </c>
      <c r="AY107" s="67">
        <v>5099.3999999999996</v>
      </c>
      <c r="AZ107">
        <v>0.35270000000000001</v>
      </c>
      <c r="BA107">
        <v>488.01</v>
      </c>
      <c r="BB107">
        <v>3.3799999999999997E-2</v>
      </c>
      <c r="BC107" s="67">
        <v>1735.76</v>
      </c>
      <c r="BD107">
        <v>0.1201</v>
      </c>
      <c r="BE107" s="67">
        <v>14456.15</v>
      </c>
      <c r="BF107" s="67">
        <v>3196.48</v>
      </c>
      <c r="BG107">
        <v>1.0036</v>
      </c>
      <c r="BH107">
        <v>0.46150000000000002</v>
      </c>
      <c r="BI107">
        <v>0.1898</v>
      </c>
      <c r="BJ107">
        <v>0.31269999999999998</v>
      </c>
      <c r="BK107">
        <v>2.2700000000000001E-2</v>
      </c>
      <c r="BL107">
        <v>1.34E-2</v>
      </c>
    </row>
    <row r="108" spans="1:64" x14ac:dyDescent="0.25">
      <c r="A108" t="s">
        <v>127</v>
      </c>
      <c r="B108">
        <v>46391</v>
      </c>
      <c r="C108">
        <v>87.9</v>
      </c>
      <c r="D108">
        <v>18.66</v>
      </c>
      <c r="E108" s="67">
        <v>1639.93</v>
      </c>
      <c r="F108" s="67">
        <v>1645.7</v>
      </c>
      <c r="G108">
        <v>4.1999999999999997E-3</v>
      </c>
      <c r="H108">
        <v>5.0000000000000001E-4</v>
      </c>
      <c r="I108">
        <v>5.8999999999999999E-3</v>
      </c>
      <c r="J108">
        <v>1.4E-3</v>
      </c>
      <c r="K108">
        <v>1.37E-2</v>
      </c>
      <c r="L108">
        <v>0.95569999999999999</v>
      </c>
      <c r="M108">
        <v>1.8599999999999998E-2</v>
      </c>
      <c r="N108">
        <v>0.2838</v>
      </c>
      <c r="O108">
        <v>3.0999999999999999E-3</v>
      </c>
      <c r="P108">
        <v>0.1229</v>
      </c>
      <c r="Q108" s="67">
        <v>53233.83</v>
      </c>
      <c r="R108">
        <v>0.27729999999999999</v>
      </c>
      <c r="S108">
        <v>0.18559999999999999</v>
      </c>
      <c r="T108">
        <v>0.53720000000000001</v>
      </c>
      <c r="U108">
        <v>19.649999999999999</v>
      </c>
      <c r="V108">
        <v>11.93</v>
      </c>
      <c r="W108" s="67">
        <v>70066.78</v>
      </c>
      <c r="X108">
        <v>133.27000000000001</v>
      </c>
      <c r="Y108" s="67">
        <v>141315.34</v>
      </c>
      <c r="Z108">
        <v>0.87519999999999998</v>
      </c>
      <c r="AA108">
        <v>7.1099999999999997E-2</v>
      </c>
      <c r="AB108">
        <v>5.3699999999999998E-2</v>
      </c>
      <c r="AC108">
        <v>0.12479999999999999</v>
      </c>
      <c r="AD108">
        <v>141.32</v>
      </c>
      <c r="AE108" s="67">
        <v>4026.02</v>
      </c>
      <c r="AF108">
        <v>533.95000000000005</v>
      </c>
      <c r="AG108" s="67">
        <v>142795.96</v>
      </c>
      <c r="AH108" t="s">
        <v>628</v>
      </c>
      <c r="AI108" s="67">
        <v>36330</v>
      </c>
      <c r="AJ108" s="67">
        <v>55317.43</v>
      </c>
      <c r="AK108">
        <v>44.54</v>
      </c>
      <c r="AL108">
        <v>28.12</v>
      </c>
      <c r="AM108">
        <v>30.58</v>
      </c>
      <c r="AN108">
        <v>4.54</v>
      </c>
      <c r="AO108" s="67">
        <v>1292.0999999999999</v>
      </c>
      <c r="AP108">
        <v>1.0152000000000001</v>
      </c>
      <c r="AQ108" s="67">
        <v>1227.71</v>
      </c>
      <c r="AR108" s="67">
        <v>1938.01</v>
      </c>
      <c r="AS108" s="67">
        <v>5539.42</v>
      </c>
      <c r="AT108">
        <v>454.53</v>
      </c>
      <c r="AU108">
        <v>246.99</v>
      </c>
      <c r="AV108" s="67">
        <v>9406.65</v>
      </c>
      <c r="AW108" s="67">
        <v>4487.55</v>
      </c>
      <c r="AX108">
        <v>0.4662</v>
      </c>
      <c r="AY108" s="67">
        <v>3739.57</v>
      </c>
      <c r="AZ108">
        <v>0.38850000000000001</v>
      </c>
      <c r="BA108">
        <v>909.53</v>
      </c>
      <c r="BB108">
        <v>9.4500000000000001E-2</v>
      </c>
      <c r="BC108">
        <v>489.92</v>
      </c>
      <c r="BD108">
        <v>5.0900000000000001E-2</v>
      </c>
      <c r="BE108" s="67">
        <v>9626.57</v>
      </c>
      <c r="BF108" s="67">
        <v>4130.32</v>
      </c>
      <c r="BG108">
        <v>0.88870000000000005</v>
      </c>
      <c r="BH108">
        <v>0.54920000000000002</v>
      </c>
      <c r="BI108">
        <v>0.21790000000000001</v>
      </c>
      <c r="BJ108">
        <v>0.16520000000000001</v>
      </c>
      <c r="BK108">
        <v>4.1300000000000003E-2</v>
      </c>
      <c r="BL108">
        <v>2.6499999999999999E-2</v>
      </c>
    </row>
    <row r="109" spans="1:64" x14ac:dyDescent="0.25">
      <c r="A109" t="s">
        <v>128</v>
      </c>
      <c r="B109">
        <v>48488</v>
      </c>
      <c r="C109">
        <v>115.29</v>
      </c>
      <c r="D109">
        <v>19.8</v>
      </c>
      <c r="E109" s="67">
        <v>2283.17</v>
      </c>
      <c r="F109" s="67">
        <v>2207.9</v>
      </c>
      <c r="G109">
        <v>6.0000000000000001E-3</v>
      </c>
      <c r="H109">
        <v>8.0000000000000004E-4</v>
      </c>
      <c r="I109">
        <v>8.3999999999999995E-3</v>
      </c>
      <c r="J109">
        <v>1.1000000000000001E-3</v>
      </c>
      <c r="K109">
        <v>1.32E-2</v>
      </c>
      <c r="L109">
        <v>0.95099999999999996</v>
      </c>
      <c r="M109">
        <v>1.95E-2</v>
      </c>
      <c r="N109">
        <v>0.36870000000000003</v>
      </c>
      <c r="O109">
        <v>5.3E-3</v>
      </c>
      <c r="P109">
        <v>0.1298</v>
      </c>
      <c r="Q109" s="67">
        <v>52698.02</v>
      </c>
      <c r="R109">
        <v>0.22589999999999999</v>
      </c>
      <c r="S109">
        <v>0.18970000000000001</v>
      </c>
      <c r="T109">
        <v>0.58440000000000003</v>
      </c>
      <c r="U109">
        <v>18.989999999999998</v>
      </c>
      <c r="V109">
        <v>14.21</v>
      </c>
      <c r="W109" s="67">
        <v>71932.87</v>
      </c>
      <c r="X109">
        <v>156.05000000000001</v>
      </c>
      <c r="Y109" s="67">
        <v>133264.6</v>
      </c>
      <c r="Z109">
        <v>0.80149999999999999</v>
      </c>
      <c r="AA109">
        <v>0.13450000000000001</v>
      </c>
      <c r="AB109">
        <v>6.4000000000000001E-2</v>
      </c>
      <c r="AC109">
        <v>0.19850000000000001</v>
      </c>
      <c r="AD109">
        <v>133.26</v>
      </c>
      <c r="AE109" s="67">
        <v>3606.28</v>
      </c>
      <c r="AF109">
        <v>463.33</v>
      </c>
      <c r="AG109" s="67">
        <v>134553.69</v>
      </c>
      <c r="AH109" t="s">
        <v>628</v>
      </c>
      <c r="AI109" s="67">
        <v>34292</v>
      </c>
      <c r="AJ109" s="67">
        <v>51132.62</v>
      </c>
      <c r="AK109">
        <v>39.71</v>
      </c>
      <c r="AL109">
        <v>26.07</v>
      </c>
      <c r="AM109">
        <v>28.51</v>
      </c>
      <c r="AN109">
        <v>4.46</v>
      </c>
      <c r="AO109" s="67">
        <v>1066</v>
      </c>
      <c r="AP109">
        <v>0.99370000000000003</v>
      </c>
      <c r="AQ109" s="67">
        <v>1368.6</v>
      </c>
      <c r="AR109" s="67">
        <v>1966.51</v>
      </c>
      <c r="AS109" s="67">
        <v>5536.2</v>
      </c>
      <c r="AT109">
        <v>411.93</v>
      </c>
      <c r="AU109">
        <v>239.72</v>
      </c>
      <c r="AV109" s="67">
        <v>9522.9599999999991</v>
      </c>
      <c r="AW109" s="67">
        <v>4715.8900000000003</v>
      </c>
      <c r="AX109">
        <v>0.49359999999999998</v>
      </c>
      <c r="AY109" s="67">
        <v>3412.71</v>
      </c>
      <c r="AZ109">
        <v>0.35720000000000002</v>
      </c>
      <c r="BA109">
        <v>806.95</v>
      </c>
      <c r="BB109">
        <v>8.4500000000000006E-2</v>
      </c>
      <c r="BC109">
        <v>618.30999999999995</v>
      </c>
      <c r="BD109">
        <v>6.4699999999999994E-2</v>
      </c>
      <c r="BE109" s="67">
        <v>9553.86</v>
      </c>
      <c r="BF109" s="67">
        <v>3773.56</v>
      </c>
      <c r="BG109">
        <v>0.90469999999999995</v>
      </c>
      <c r="BH109">
        <v>0.53779999999999994</v>
      </c>
      <c r="BI109">
        <v>0.22969999999999999</v>
      </c>
      <c r="BJ109">
        <v>0.1676</v>
      </c>
      <c r="BK109">
        <v>3.78E-2</v>
      </c>
      <c r="BL109">
        <v>2.7099999999999999E-2</v>
      </c>
    </row>
    <row r="110" spans="1:64" x14ac:dyDescent="0.25">
      <c r="A110" t="s">
        <v>129</v>
      </c>
      <c r="B110">
        <v>45302</v>
      </c>
      <c r="C110">
        <v>75.05</v>
      </c>
      <c r="D110">
        <v>29.34</v>
      </c>
      <c r="E110" s="67">
        <v>2201.73</v>
      </c>
      <c r="F110" s="67">
        <v>2129.62</v>
      </c>
      <c r="G110">
        <v>6.3E-3</v>
      </c>
      <c r="H110">
        <v>8.9999999999999998E-4</v>
      </c>
      <c r="I110">
        <v>1.83E-2</v>
      </c>
      <c r="J110">
        <v>1.1000000000000001E-3</v>
      </c>
      <c r="K110">
        <v>4.87E-2</v>
      </c>
      <c r="L110">
        <v>0.8851</v>
      </c>
      <c r="M110">
        <v>3.95E-2</v>
      </c>
      <c r="N110">
        <v>0.47070000000000001</v>
      </c>
      <c r="O110">
        <v>1.03E-2</v>
      </c>
      <c r="P110">
        <v>0.1542</v>
      </c>
      <c r="Q110" s="67">
        <v>53116.1</v>
      </c>
      <c r="R110">
        <v>0.2084</v>
      </c>
      <c r="S110">
        <v>0.18459999999999999</v>
      </c>
      <c r="T110">
        <v>0.60699999999999998</v>
      </c>
      <c r="U110">
        <v>18.510000000000002</v>
      </c>
      <c r="V110">
        <v>14.89</v>
      </c>
      <c r="W110" s="67">
        <v>70143.460000000006</v>
      </c>
      <c r="X110">
        <v>143.91</v>
      </c>
      <c r="Y110" s="67">
        <v>117404.76</v>
      </c>
      <c r="Z110">
        <v>0.7802</v>
      </c>
      <c r="AA110">
        <v>0.1837</v>
      </c>
      <c r="AB110">
        <v>3.61E-2</v>
      </c>
      <c r="AC110">
        <v>0.2198</v>
      </c>
      <c r="AD110">
        <v>117.4</v>
      </c>
      <c r="AE110" s="67">
        <v>3463.66</v>
      </c>
      <c r="AF110">
        <v>483.78</v>
      </c>
      <c r="AG110" s="67">
        <v>117741.75</v>
      </c>
      <c r="AH110" t="s">
        <v>628</v>
      </c>
      <c r="AI110" s="67">
        <v>30096</v>
      </c>
      <c r="AJ110" s="67">
        <v>46772.1</v>
      </c>
      <c r="AK110">
        <v>46.4</v>
      </c>
      <c r="AL110">
        <v>27.85</v>
      </c>
      <c r="AM110">
        <v>33.51</v>
      </c>
      <c r="AN110">
        <v>3.89</v>
      </c>
      <c r="AO110">
        <v>988.92</v>
      </c>
      <c r="AP110">
        <v>1.0742</v>
      </c>
      <c r="AQ110" s="67">
        <v>1442.45</v>
      </c>
      <c r="AR110" s="67">
        <v>1842.49</v>
      </c>
      <c r="AS110" s="67">
        <v>5824.35</v>
      </c>
      <c r="AT110">
        <v>535.99</v>
      </c>
      <c r="AU110">
        <v>289.16000000000003</v>
      </c>
      <c r="AV110" s="67">
        <v>9934.43</v>
      </c>
      <c r="AW110" s="67">
        <v>4745.7</v>
      </c>
      <c r="AX110">
        <v>0.4924</v>
      </c>
      <c r="AY110" s="67">
        <v>3235.13</v>
      </c>
      <c r="AZ110">
        <v>0.3357</v>
      </c>
      <c r="BA110">
        <v>843.01</v>
      </c>
      <c r="BB110">
        <v>8.7499999999999994E-2</v>
      </c>
      <c r="BC110">
        <v>814.43</v>
      </c>
      <c r="BD110">
        <v>8.4500000000000006E-2</v>
      </c>
      <c r="BE110" s="67">
        <v>9638.27</v>
      </c>
      <c r="BF110" s="67">
        <v>4016.95</v>
      </c>
      <c r="BG110">
        <v>1.0891999999999999</v>
      </c>
      <c r="BH110">
        <v>0.55030000000000001</v>
      </c>
      <c r="BI110">
        <v>0.22539999999999999</v>
      </c>
      <c r="BJ110">
        <v>0.1724</v>
      </c>
      <c r="BK110">
        <v>3.3799999999999997E-2</v>
      </c>
      <c r="BL110">
        <v>1.8200000000000001E-2</v>
      </c>
    </row>
    <row r="111" spans="1:64" x14ac:dyDescent="0.25">
      <c r="A111" t="s">
        <v>130</v>
      </c>
      <c r="B111">
        <v>45310</v>
      </c>
      <c r="C111">
        <v>71.900000000000006</v>
      </c>
      <c r="D111">
        <v>18.690000000000001</v>
      </c>
      <c r="E111" s="67">
        <v>1343.75</v>
      </c>
      <c r="F111" s="67">
        <v>1351.95</v>
      </c>
      <c r="G111">
        <v>3.3E-3</v>
      </c>
      <c r="H111">
        <v>1.2999999999999999E-3</v>
      </c>
      <c r="I111">
        <v>5.1000000000000004E-3</v>
      </c>
      <c r="J111">
        <v>1.1000000000000001E-3</v>
      </c>
      <c r="K111">
        <v>1.09E-2</v>
      </c>
      <c r="L111">
        <v>0.96189999999999998</v>
      </c>
      <c r="M111">
        <v>1.6400000000000001E-2</v>
      </c>
      <c r="N111">
        <v>0.2505</v>
      </c>
      <c r="O111">
        <v>2.3E-3</v>
      </c>
      <c r="P111">
        <v>0.1217</v>
      </c>
      <c r="Q111" s="67">
        <v>52460.55</v>
      </c>
      <c r="R111">
        <v>0.27929999999999999</v>
      </c>
      <c r="S111">
        <v>0.18809999999999999</v>
      </c>
      <c r="T111">
        <v>0.53249999999999997</v>
      </c>
      <c r="U111">
        <v>18.95</v>
      </c>
      <c r="V111">
        <v>10.11</v>
      </c>
      <c r="W111" s="67">
        <v>70256.55</v>
      </c>
      <c r="X111">
        <v>129.13</v>
      </c>
      <c r="Y111" s="67">
        <v>130135.28</v>
      </c>
      <c r="Z111">
        <v>0.88549999999999995</v>
      </c>
      <c r="AA111">
        <v>6.4500000000000002E-2</v>
      </c>
      <c r="AB111">
        <v>0.05</v>
      </c>
      <c r="AC111">
        <v>0.1145</v>
      </c>
      <c r="AD111">
        <v>130.13999999999999</v>
      </c>
      <c r="AE111" s="67">
        <v>3664.56</v>
      </c>
      <c r="AF111">
        <v>501.75</v>
      </c>
      <c r="AG111" s="67">
        <v>128479.69</v>
      </c>
      <c r="AH111" t="s">
        <v>628</v>
      </c>
      <c r="AI111" s="67">
        <v>36746</v>
      </c>
      <c r="AJ111" s="67">
        <v>53776.36</v>
      </c>
      <c r="AK111">
        <v>42.08</v>
      </c>
      <c r="AL111">
        <v>26.85</v>
      </c>
      <c r="AM111">
        <v>29.83</v>
      </c>
      <c r="AN111">
        <v>4.92</v>
      </c>
      <c r="AO111" s="67">
        <v>1444.1</v>
      </c>
      <c r="AP111">
        <v>1.1027</v>
      </c>
      <c r="AQ111" s="67">
        <v>1212.8</v>
      </c>
      <c r="AR111" s="67">
        <v>1897.44</v>
      </c>
      <c r="AS111" s="67">
        <v>5708.16</v>
      </c>
      <c r="AT111">
        <v>450.8</v>
      </c>
      <c r="AU111">
        <v>273.12</v>
      </c>
      <c r="AV111" s="67">
        <v>9542.31</v>
      </c>
      <c r="AW111" s="67">
        <v>4734.71</v>
      </c>
      <c r="AX111">
        <v>0.48870000000000002</v>
      </c>
      <c r="AY111" s="67">
        <v>3532.87</v>
      </c>
      <c r="AZ111">
        <v>0.36459999999999998</v>
      </c>
      <c r="BA111">
        <v>956.83</v>
      </c>
      <c r="BB111">
        <v>9.8799999999999999E-2</v>
      </c>
      <c r="BC111">
        <v>464.39</v>
      </c>
      <c r="BD111">
        <v>4.7899999999999998E-2</v>
      </c>
      <c r="BE111" s="67">
        <v>9688.7999999999993</v>
      </c>
      <c r="BF111" s="67">
        <v>4408.79</v>
      </c>
      <c r="BG111">
        <v>1.0350999999999999</v>
      </c>
      <c r="BH111">
        <v>0.55369999999999997</v>
      </c>
      <c r="BI111">
        <v>0.21460000000000001</v>
      </c>
      <c r="BJ111">
        <v>0.1651</v>
      </c>
      <c r="BK111">
        <v>3.8600000000000002E-2</v>
      </c>
      <c r="BL111">
        <v>2.8000000000000001E-2</v>
      </c>
    </row>
    <row r="112" spans="1:64" x14ac:dyDescent="0.25">
      <c r="A112" t="s">
        <v>131</v>
      </c>
      <c r="B112">
        <v>46516</v>
      </c>
      <c r="C112">
        <v>84.67</v>
      </c>
      <c r="D112">
        <v>11.5</v>
      </c>
      <c r="E112">
        <v>973.7</v>
      </c>
      <c r="F112" s="67">
        <v>1007.34</v>
      </c>
      <c r="G112">
        <v>2.3999999999999998E-3</v>
      </c>
      <c r="H112">
        <v>2.0000000000000001E-4</v>
      </c>
      <c r="I112">
        <v>3.0000000000000001E-3</v>
      </c>
      <c r="J112">
        <v>5.9999999999999995E-4</v>
      </c>
      <c r="K112">
        <v>6.4999999999999997E-3</v>
      </c>
      <c r="L112">
        <v>0.97740000000000005</v>
      </c>
      <c r="M112">
        <v>9.7999999999999997E-3</v>
      </c>
      <c r="N112">
        <v>0.36299999999999999</v>
      </c>
      <c r="O112">
        <v>5.9999999999999995E-4</v>
      </c>
      <c r="P112">
        <v>0.12920000000000001</v>
      </c>
      <c r="Q112" s="67">
        <v>50005.63</v>
      </c>
      <c r="R112">
        <v>0.20130000000000001</v>
      </c>
      <c r="S112">
        <v>0.18360000000000001</v>
      </c>
      <c r="T112">
        <v>0.61499999999999999</v>
      </c>
      <c r="U112">
        <v>17.53</v>
      </c>
      <c r="V112">
        <v>8.11</v>
      </c>
      <c r="W112" s="67">
        <v>64277.22</v>
      </c>
      <c r="X112">
        <v>115.53</v>
      </c>
      <c r="Y112" s="67">
        <v>125156.69</v>
      </c>
      <c r="Z112">
        <v>0.85060000000000002</v>
      </c>
      <c r="AA112">
        <v>8.0799999999999997E-2</v>
      </c>
      <c r="AB112">
        <v>6.8699999999999997E-2</v>
      </c>
      <c r="AC112">
        <v>0.14940000000000001</v>
      </c>
      <c r="AD112">
        <v>125.16</v>
      </c>
      <c r="AE112" s="67">
        <v>3483.65</v>
      </c>
      <c r="AF112">
        <v>466.98</v>
      </c>
      <c r="AG112" s="67">
        <v>119787.89</v>
      </c>
      <c r="AH112" t="s">
        <v>628</v>
      </c>
      <c r="AI112" s="67">
        <v>33371</v>
      </c>
      <c r="AJ112" s="67">
        <v>50226.45</v>
      </c>
      <c r="AK112">
        <v>40.76</v>
      </c>
      <c r="AL112">
        <v>26.22</v>
      </c>
      <c r="AM112">
        <v>30.02</v>
      </c>
      <c r="AN112">
        <v>4.51</v>
      </c>
      <c r="AO112" s="67">
        <v>1320.08</v>
      </c>
      <c r="AP112">
        <v>1.0370999999999999</v>
      </c>
      <c r="AQ112" s="67">
        <v>1311.41</v>
      </c>
      <c r="AR112" s="67">
        <v>1965.55</v>
      </c>
      <c r="AS112" s="67">
        <v>5602.69</v>
      </c>
      <c r="AT112">
        <v>401.11</v>
      </c>
      <c r="AU112">
        <v>289.36</v>
      </c>
      <c r="AV112" s="67">
        <v>9570.1200000000008</v>
      </c>
      <c r="AW112" s="67">
        <v>4877.91</v>
      </c>
      <c r="AX112">
        <v>0.49390000000000001</v>
      </c>
      <c r="AY112" s="67">
        <v>3076.49</v>
      </c>
      <c r="AZ112">
        <v>0.3115</v>
      </c>
      <c r="BA112" s="67">
        <v>1277.3499999999999</v>
      </c>
      <c r="BB112">
        <v>0.1293</v>
      </c>
      <c r="BC112">
        <v>644.11</v>
      </c>
      <c r="BD112">
        <v>6.5199999999999994E-2</v>
      </c>
      <c r="BE112" s="67">
        <v>9875.86</v>
      </c>
      <c r="BF112" s="67">
        <v>4780.5</v>
      </c>
      <c r="BG112">
        <v>1.1877</v>
      </c>
      <c r="BH112">
        <v>0.53759999999999997</v>
      </c>
      <c r="BI112">
        <v>0.22550000000000001</v>
      </c>
      <c r="BJ112">
        <v>0.17130000000000001</v>
      </c>
      <c r="BK112">
        <v>3.7699999999999997E-2</v>
      </c>
      <c r="BL112">
        <v>2.7799999999999998E-2</v>
      </c>
    </row>
    <row r="113" spans="1:64" x14ac:dyDescent="0.25">
      <c r="A113" t="s">
        <v>132</v>
      </c>
      <c r="B113">
        <v>48140</v>
      </c>
      <c r="C113">
        <v>49.29</v>
      </c>
      <c r="D113">
        <v>24.87</v>
      </c>
      <c r="E113" s="67">
        <v>1225.6199999999999</v>
      </c>
      <c r="F113" s="67">
        <v>1237.96</v>
      </c>
      <c r="G113">
        <v>6.1999999999999998E-3</v>
      </c>
      <c r="H113">
        <v>4.0000000000000002E-4</v>
      </c>
      <c r="I113">
        <v>6.0000000000000001E-3</v>
      </c>
      <c r="J113">
        <v>1.6999999999999999E-3</v>
      </c>
      <c r="K113">
        <v>2.3099999999999999E-2</v>
      </c>
      <c r="L113">
        <v>0.93930000000000002</v>
      </c>
      <c r="M113">
        <v>2.3300000000000001E-2</v>
      </c>
      <c r="N113">
        <v>0.28189999999999998</v>
      </c>
      <c r="O113">
        <v>5.1000000000000004E-3</v>
      </c>
      <c r="P113">
        <v>0.1119</v>
      </c>
      <c r="Q113" s="67">
        <v>52369.72</v>
      </c>
      <c r="R113">
        <v>0.26300000000000001</v>
      </c>
      <c r="S113">
        <v>0.18809999999999999</v>
      </c>
      <c r="T113">
        <v>0.54900000000000004</v>
      </c>
      <c r="U113">
        <v>18.62</v>
      </c>
      <c r="V113">
        <v>9.83</v>
      </c>
      <c r="W113" s="67">
        <v>66673.440000000002</v>
      </c>
      <c r="X113">
        <v>120.98</v>
      </c>
      <c r="Y113" s="67">
        <v>151889.64000000001</v>
      </c>
      <c r="Z113">
        <v>0.83499999999999996</v>
      </c>
      <c r="AA113">
        <v>0.10920000000000001</v>
      </c>
      <c r="AB113">
        <v>5.5800000000000002E-2</v>
      </c>
      <c r="AC113">
        <v>0.16500000000000001</v>
      </c>
      <c r="AD113">
        <v>151.88999999999999</v>
      </c>
      <c r="AE113" s="67">
        <v>4763.2299999999996</v>
      </c>
      <c r="AF113">
        <v>589.86</v>
      </c>
      <c r="AG113" s="67">
        <v>153859.10999999999</v>
      </c>
      <c r="AH113" t="s">
        <v>628</v>
      </c>
      <c r="AI113" s="67">
        <v>36790</v>
      </c>
      <c r="AJ113" s="67">
        <v>57308.98</v>
      </c>
      <c r="AK113">
        <v>47.21</v>
      </c>
      <c r="AL113">
        <v>29.09</v>
      </c>
      <c r="AM113">
        <v>32.1</v>
      </c>
      <c r="AN113">
        <v>4.71</v>
      </c>
      <c r="AO113" s="67">
        <v>1284.69</v>
      </c>
      <c r="AP113">
        <v>0.96330000000000005</v>
      </c>
      <c r="AQ113" s="67">
        <v>1296.3900000000001</v>
      </c>
      <c r="AR113" s="67">
        <v>1729.01</v>
      </c>
      <c r="AS113" s="67">
        <v>5387.18</v>
      </c>
      <c r="AT113">
        <v>394.73</v>
      </c>
      <c r="AU113">
        <v>255.73</v>
      </c>
      <c r="AV113" s="67">
        <v>9063.0400000000009</v>
      </c>
      <c r="AW113" s="67">
        <v>3884.69</v>
      </c>
      <c r="AX113">
        <v>0.41160000000000002</v>
      </c>
      <c r="AY113" s="67">
        <v>4070</v>
      </c>
      <c r="AZ113">
        <v>0.43120000000000003</v>
      </c>
      <c r="BA113">
        <v>995.47</v>
      </c>
      <c r="BB113">
        <v>0.1055</v>
      </c>
      <c r="BC113">
        <v>487.91</v>
      </c>
      <c r="BD113">
        <v>5.1700000000000003E-2</v>
      </c>
      <c r="BE113" s="67">
        <v>9438.07</v>
      </c>
      <c r="BF113" s="67">
        <v>3247.98</v>
      </c>
      <c r="BG113">
        <v>0.61870000000000003</v>
      </c>
      <c r="BH113">
        <v>0.54479999999999995</v>
      </c>
      <c r="BI113">
        <v>0.20910000000000001</v>
      </c>
      <c r="BJ113">
        <v>0.18190000000000001</v>
      </c>
      <c r="BK113">
        <v>3.7699999999999997E-2</v>
      </c>
      <c r="BL113">
        <v>2.6599999999999999E-2</v>
      </c>
    </row>
    <row r="114" spans="1:64" x14ac:dyDescent="0.25">
      <c r="A114" t="s">
        <v>133</v>
      </c>
      <c r="B114">
        <v>45328</v>
      </c>
      <c r="C114">
        <v>66.430000000000007</v>
      </c>
      <c r="D114">
        <v>22.36</v>
      </c>
      <c r="E114" s="67">
        <v>1485.52</v>
      </c>
      <c r="F114" s="67">
        <v>1471.28</v>
      </c>
      <c r="G114">
        <v>5.5999999999999999E-3</v>
      </c>
      <c r="H114">
        <v>8.0000000000000004E-4</v>
      </c>
      <c r="I114">
        <v>9.5999999999999992E-3</v>
      </c>
      <c r="J114">
        <v>1.6999999999999999E-3</v>
      </c>
      <c r="K114">
        <v>2.5600000000000001E-2</v>
      </c>
      <c r="L114">
        <v>0.93179999999999996</v>
      </c>
      <c r="M114">
        <v>2.4899999999999999E-2</v>
      </c>
      <c r="N114">
        <v>0.42509999999999998</v>
      </c>
      <c r="O114">
        <v>4.0000000000000001E-3</v>
      </c>
      <c r="P114">
        <v>0.1464</v>
      </c>
      <c r="Q114" s="67">
        <v>52054.63</v>
      </c>
      <c r="R114">
        <v>0.24229999999999999</v>
      </c>
      <c r="S114">
        <v>0.19339999999999999</v>
      </c>
      <c r="T114">
        <v>0.56430000000000002</v>
      </c>
      <c r="U114">
        <v>18.16</v>
      </c>
      <c r="V114">
        <v>10.55</v>
      </c>
      <c r="W114" s="67">
        <v>68876.72</v>
      </c>
      <c r="X114">
        <v>136.25</v>
      </c>
      <c r="Y114" s="67">
        <v>153889.98000000001</v>
      </c>
      <c r="Z114">
        <v>0.75649999999999995</v>
      </c>
      <c r="AA114">
        <v>0.18329999999999999</v>
      </c>
      <c r="AB114">
        <v>6.0199999999999997E-2</v>
      </c>
      <c r="AC114">
        <v>0.24349999999999999</v>
      </c>
      <c r="AD114">
        <v>153.88999999999999</v>
      </c>
      <c r="AE114" s="67">
        <v>4622.24</v>
      </c>
      <c r="AF114">
        <v>532.04999999999995</v>
      </c>
      <c r="AG114" s="67">
        <v>153584.32000000001</v>
      </c>
      <c r="AH114" t="s">
        <v>628</v>
      </c>
      <c r="AI114" s="67">
        <v>32215</v>
      </c>
      <c r="AJ114" s="67">
        <v>49648.07</v>
      </c>
      <c r="AK114">
        <v>46.23</v>
      </c>
      <c r="AL114">
        <v>27.59</v>
      </c>
      <c r="AM114">
        <v>32.81</v>
      </c>
      <c r="AN114">
        <v>3.84</v>
      </c>
      <c r="AO114" s="67">
        <v>1124.79</v>
      </c>
      <c r="AP114">
        <v>1.0616000000000001</v>
      </c>
      <c r="AQ114" s="67">
        <v>1273.1099999999999</v>
      </c>
      <c r="AR114" s="67">
        <v>1918.76</v>
      </c>
      <c r="AS114" s="67">
        <v>5653.72</v>
      </c>
      <c r="AT114">
        <v>507.35</v>
      </c>
      <c r="AU114">
        <v>309.27</v>
      </c>
      <c r="AV114" s="67">
        <v>9662.2199999999993</v>
      </c>
      <c r="AW114" s="67">
        <v>4086.99</v>
      </c>
      <c r="AX114">
        <v>0.4143</v>
      </c>
      <c r="AY114" s="67">
        <v>3981.53</v>
      </c>
      <c r="AZ114">
        <v>0.40360000000000001</v>
      </c>
      <c r="BA114" s="67">
        <v>1068.05</v>
      </c>
      <c r="BB114">
        <v>0.10829999999999999</v>
      </c>
      <c r="BC114">
        <v>729.31</v>
      </c>
      <c r="BD114">
        <v>7.3899999999999993E-2</v>
      </c>
      <c r="BE114" s="67">
        <v>9865.8799999999992</v>
      </c>
      <c r="BF114" s="67">
        <v>3130.62</v>
      </c>
      <c r="BG114">
        <v>0.72150000000000003</v>
      </c>
      <c r="BH114">
        <v>0.53090000000000004</v>
      </c>
      <c r="BI114">
        <v>0.2142</v>
      </c>
      <c r="BJ114">
        <v>0.2006</v>
      </c>
      <c r="BK114">
        <v>3.4500000000000003E-2</v>
      </c>
      <c r="BL114">
        <v>1.9699999999999999E-2</v>
      </c>
    </row>
    <row r="115" spans="1:64" x14ac:dyDescent="0.25">
      <c r="A115" t="s">
        <v>134</v>
      </c>
      <c r="B115">
        <v>43802</v>
      </c>
      <c r="C115">
        <v>80.17</v>
      </c>
      <c r="D115">
        <v>519.65</v>
      </c>
      <c r="E115" s="67">
        <v>41658.949999999997</v>
      </c>
      <c r="F115" s="67">
        <v>29023.33</v>
      </c>
      <c r="G115">
        <v>2.06E-2</v>
      </c>
      <c r="H115">
        <v>4.0000000000000002E-4</v>
      </c>
      <c r="I115">
        <v>0.57240000000000002</v>
      </c>
      <c r="J115">
        <v>1.4E-3</v>
      </c>
      <c r="K115">
        <v>8.5300000000000001E-2</v>
      </c>
      <c r="L115">
        <v>0.26519999999999999</v>
      </c>
      <c r="M115">
        <v>5.4699999999999999E-2</v>
      </c>
      <c r="N115">
        <v>0.86280000000000001</v>
      </c>
      <c r="O115">
        <v>7.6899999999999996E-2</v>
      </c>
      <c r="P115">
        <v>0.1973</v>
      </c>
      <c r="Q115" s="67">
        <v>62516.35</v>
      </c>
      <c r="R115">
        <v>0.16769999999999999</v>
      </c>
      <c r="S115">
        <v>0.1341</v>
      </c>
      <c r="T115">
        <v>0.69820000000000004</v>
      </c>
      <c r="U115">
        <v>19.28</v>
      </c>
      <c r="V115">
        <v>229.43</v>
      </c>
      <c r="W115" s="67">
        <v>81997.45</v>
      </c>
      <c r="X115">
        <v>181.46</v>
      </c>
      <c r="Y115" s="67">
        <v>104325.96</v>
      </c>
      <c r="Z115">
        <v>0.57569999999999999</v>
      </c>
      <c r="AA115">
        <v>0.37480000000000002</v>
      </c>
      <c r="AB115">
        <v>4.9399999999999999E-2</v>
      </c>
      <c r="AC115">
        <v>0.42430000000000001</v>
      </c>
      <c r="AD115">
        <v>104.33</v>
      </c>
      <c r="AE115" s="67">
        <v>4938.7299999999996</v>
      </c>
      <c r="AF115">
        <v>481.67</v>
      </c>
      <c r="AG115" s="67">
        <v>102097.69</v>
      </c>
      <c r="AH115" t="s">
        <v>628</v>
      </c>
      <c r="AI115" s="67">
        <v>24648.5</v>
      </c>
      <c r="AJ115" s="67">
        <v>42527.48</v>
      </c>
      <c r="AK115">
        <v>69.17</v>
      </c>
      <c r="AL115">
        <v>41.98</v>
      </c>
      <c r="AM115">
        <v>55.34</v>
      </c>
      <c r="AN115">
        <v>4.16</v>
      </c>
      <c r="AO115">
        <v>0</v>
      </c>
      <c r="AP115">
        <v>1.1805000000000001</v>
      </c>
      <c r="AQ115" s="67">
        <v>1868.39</v>
      </c>
      <c r="AR115" s="67">
        <v>2793.48</v>
      </c>
      <c r="AS115" s="67">
        <v>7523.49</v>
      </c>
      <c r="AT115">
        <v>897.24</v>
      </c>
      <c r="AU115">
        <v>784.21</v>
      </c>
      <c r="AV115" s="67">
        <v>13866.81</v>
      </c>
      <c r="AW115" s="67">
        <v>7132.99</v>
      </c>
      <c r="AX115">
        <v>0.49340000000000001</v>
      </c>
      <c r="AY115" s="67">
        <v>5099.3999999999996</v>
      </c>
      <c r="AZ115">
        <v>0.35270000000000001</v>
      </c>
      <c r="BA115">
        <v>488.01</v>
      </c>
      <c r="BB115">
        <v>3.3799999999999997E-2</v>
      </c>
      <c r="BC115" s="67">
        <v>1735.76</v>
      </c>
      <c r="BD115">
        <v>0.1201</v>
      </c>
      <c r="BE115" s="67">
        <v>14456.15</v>
      </c>
      <c r="BF115" s="67">
        <v>3196.48</v>
      </c>
      <c r="BG115">
        <v>1.0036</v>
      </c>
      <c r="BH115">
        <v>0.46150000000000002</v>
      </c>
      <c r="BI115">
        <v>0.1898</v>
      </c>
      <c r="BJ115">
        <v>0.31269999999999998</v>
      </c>
      <c r="BK115">
        <v>2.2700000000000001E-2</v>
      </c>
      <c r="BL115">
        <v>1.34E-2</v>
      </c>
    </row>
    <row r="116" spans="1:64" x14ac:dyDescent="0.25">
      <c r="A116" t="s">
        <v>135</v>
      </c>
      <c r="B116">
        <v>49312</v>
      </c>
      <c r="C116">
        <v>83.9</v>
      </c>
      <c r="D116">
        <v>11.01</v>
      </c>
      <c r="E116">
        <v>879.63</v>
      </c>
      <c r="F116">
        <v>883.27</v>
      </c>
      <c r="G116">
        <v>4.1999999999999997E-3</v>
      </c>
      <c r="H116">
        <v>5.0000000000000001E-4</v>
      </c>
      <c r="I116">
        <v>6.8999999999999999E-3</v>
      </c>
      <c r="J116">
        <v>1E-3</v>
      </c>
      <c r="K116">
        <v>3.6400000000000002E-2</v>
      </c>
      <c r="L116">
        <v>0.92490000000000006</v>
      </c>
      <c r="M116">
        <v>2.6100000000000002E-2</v>
      </c>
      <c r="N116">
        <v>0.34210000000000002</v>
      </c>
      <c r="O116">
        <v>1.6999999999999999E-3</v>
      </c>
      <c r="P116">
        <v>0.1338</v>
      </c>
      <c r="Q116" s="67">
        <v>50550.9</v>
      </c>
      <c r="R116">
        <v>0.28389999999999999</v>
      </c>
      <c r="S116">
        <v>0.16769999999999999</v>
      </c>
      <c r="T116">
        <v>0.54830000000000001</v>
      </c>
      <c r="U116">
        <v>17.53</v>
      </c>
      <c r="V116">
        <v>7.14</v>
      </c>
      <c r="W116" s="67">
        <v>66322.45</v>
      </c>
      <c r="X116">
        <v>119.3</v>
      </c>
      <c r="Y116" s="67">
        <v>123984.16</v>
      </c>
      <c r="Z116">
        <v>0.91249999999999998</v>
      </c>
      <c r="AA116">
        <v>4.7100000000000003E-2</v>
      </c>
      <c r="AB116">
        <v>4.0399999999999998E-2</v>
      </c>
      <c r="AC116">
        <v>8.7499999999999994E-2</v>
      </c>
      <c r="AD116">
        <v>123.98</v>
      </c>
      <c r="AE116" s="67">
        <v>2914.43</v>
      </c>
      <c r="AF116">
        <v>420.52</v>
      </c>
      <c r="AG116" s="67">
        <v>112481.43</v>
      </c>
      <c r="AH116" t="s">
        <v>628</v>
      </c>
      <c r="AI116" s="67">
        <v>34424</v>
      </c>
      <c r="AJ116" s="67">
        <v>48974.25</v>
      </c>
      <c r="AK116">
        <v>35.68</v>
      </c>
      <c r="AL116">
        <v>22.79</v>
      </c>
      <c r="AM116">
        <v>26.97</v>
      </c>
      <c r="AN116">
        <v>4.4400000000000004</v>
      </c>
      <c r="AO116" s="67">
        <v>1379.12</v>
      </c>
      <c r="AP116">
        <v>1.3401000000000001</v>
      </c>
      <c r="AQ116" s="67">
        <v>1373.9</v>
      </c>
      <c r="AR116" s="67">
        <v>1970.08</v>
      </c>
      <c r="AS116" s="67">
        <v>5815.96</v>
      </c>
      <c r="AT116">
        <v>397.17</v>
      </c>
      <c r="AU116">
        <v>279.13</v>
      </c>
      <c r="AV116" s="67">
        <v>9836.25</v>
      </c>
      <c r="AW116" s="67">
        <v>5074.8500000000004</v>
      </c>
      <c r="AX116">
        <v>0.498</v>
      </c>
      <c r="AY116" s="67">
        <v>3359.63</v>
      </c>
      <c r="AZ116">
        <v>0.32969999999999999</v>
      </c>
      <c r="BA116" s="67">
        <v>1118.6500000000001</v>
      </c>
      <c r="BB116">
        <v>0.10979999999999999</v>
      </c>
      <c r="BC116">
        <v>637.16999999999996</v>
      </c>
      <c r="BD116">
        <v>6.25E-2</v>
      </c>
      <c r="BE116" s="67">
        <v>10190.299999999999</v>
      </c>
      <c r="BF116" s="67">
        <v>4651.1499999999996</v>
      </c>
      <c r="BG116">
        <v>1.3565</v>
      </c>
      <c r="BH116">
        <v>0.52939999999999998</v>
      </c>
      <c r="BI116">
        <v>0.20710000000000001</v>
      </c>
      <c r="BJ116">
        <v>0.1996</v>
      </c>
      <c r="BK116">
        <v>4.0399999999999998E-2</v>
      </c>
      <c r="BL116">
        <v>2.35E-2</v>
      </c>
    </row>
    <row r="117" spans="1:64" x14ac:dyDescent="0.25">
      <c r="A117" t="s">
        <v>136</v>
      </c>
      <c r="B117">
        <v>43810</v>
      </c>
      <c r="C117">
        <v>62.8</v>
      </c>
      <c r="D117">
        <v>33.26</v>
      </c>
      <c r="E117" s="67">
        <v>1989.08</v>
      </c>
      <c r="F117" s="67">
        <v>1897.54</v>
      </c>
      <c r="G117">
        <v>5.5999999999999999E-3</v>
      </c>
      <c r="H117">
        <v>5.9999999999999995E-4</v>
      </c>
      <c r="I117">
        <v>2.52E-2</v>
      </c>
      <c r="J117">
        <v>1.1999999999999999E-3</v>
      </c>
      <c r="K117">
        <v>2.2800000000000001E-2</v>
      </c>
      <c r="L117">
        <v>0.90459999999999996</v>
      </c>
      <c r="M117">
        <v>0.04</v>
      </c>
      <c r="N117">
        <v>0.58150000000000002</v>
      </c>
      <c r="O117">
        <v>4.1999999999999997E-3</v>
      </c>
      <c r="P117">
        <v>0.1648</v>
      </c>
      <c r="Q117" s="67">
        <v>51763.43</v>
      </c>
      <c r="R117">
        <v>0.2465</v>
      </c>
      <c r="S117">
        <v>0.16220000000000001</v>
      </c>
      <c r="T117">
        <v>0.59119999999999995</v>
      </c>
      <c r="U117">
        <v>17.84</v>
      </c>
      <c r="V117">
        <v>12.84</v>
      </c>
      <c r="W117" s="67">
        <v>70699.95</v>
      </c>
      <c r="X117">
        <v>150.58000000000001</v>
      </c>
      <c r="Y117" s="67">
        <v>118961.43</v>
      </c>
      <c r="Z117">
        <v>0.73360000000000003</v>
      </c>
      <c r="AA117">
        <v>0.21290000000000001</v>
      </c>
      <c r="AB117">
        <v>5.3499999999999999E-2</v>
      </c>
      <c r="AC117">
        <v>0.26640000000000003</v>
      </c>
      <c r="AD117">
        <v>118.96</v>
      </c>
      <c r="AE117" s="67">
        <v>3514.58</v>
      </c>
      <c r="AF117">
        <v>466.01</v>
      </c>
      <c r="AG117" s="67">
        <v>116316.58</v>
      </c>
      <c r="AH117" t="s">
        <v>628</v>
      </c>
      <c r="AI117" s="67">
        <v>27826</v>
      </c>
      <c r="AJ117" s="67">
        <v>43499.49</v>
      </c>
      <c r="AK117">
        <v>44</v>
      </c>
      <c r="AL117">
        <v>27.38</v>
      </c>
      <c r="AM117">
        <v>32.26</v>
      </c>
      <c r="AN117">
        <v>4.28</v>
      </c>
      <c r="AO117">
        <v>838.41</v>
      </c>
      <c r="AP117">
        <v>1.0395000000000001</v>
      </c>
      <c r="AQ117" s="67">
        <v>1258.22</v>
      </c>
      <c r="AR117" s="67">
        <v>1957.87</v>
      </c>
      <c r="AS117" s="67">
        <v>5951.95</v>
      </c>
      <c r="AT117">
        <v>527.97</v>
      </c>
      <c r="AU117">
        <v>324.66000000000003</v>
      </c>
      <c r="AV117" s="67">
        <v>10020.67</v>
      </c>
      <c r="AW117" s="67">
        <v>5153.58</v>
      </c>
      <c r="AX117">
        <v>0.51959999999999995</v>
      </c>
      <c r="AY117" s="67">
        <v>2978.57</v>
      </c>
      <c r="AZ117">
        <v>0.30030000000000001</v>
      </c>
      <c r="BA117">
        <v>842.05</v>
      </c>
      <c r="BB117">
        <v>8.4900000000000003E-2</v>
      </c>
      <c r="BC117">
        <v>943.39</v>
      </c>
      <c r="BD117">
        <v>9.5100000000000004E-2</v>
      </c>
      <c r="BE117" s="67">
        <v>9917.58</v>
      </c>
      <c r="BF117" s="67">
        <v>4104.2299999999996</v>
      </c>
      <c r="BG117">
        <v>1.2745</v>
      </c>
      <c r="BH117">
        <v>0.53200000000000003</v>
      </c>
      <c r="BI117">
        <v>0.23119999999999999</v>
      </c>
      <c r="BJ117">
        <v>0.1804</v>
      </c>
      <c r="BK117">
        <v>3.49E-2</v>
      </c>
      <c r="BL117">
        <v>2.1499999999999998E-2</v>
      </c>
    </row>
    <row r="118" spans="1:64" x14ac:dyDescent="0.25">
      <c r="A118" t="s">
        <v>137</v>
      </c>
      <c r="B118">
        <v>47548</v>
      </c>
      <c r="C118">
        <v>87.71</v>
      </c>
      <c r="D118">
        <v>9.56</v>
      </c>
      <c r="E118">
        <v>838.98</v>
      </c>
      <c r="F118">
        <v>820.08</v>
      </c>
      <c r="G118">
        <v>1.6999999999999999E-3</v>
      </c>
      <c r="H118">
        <v>2.9999999999999997E-4</v>
      </c>
      <c r="I118">
        <v>4.3E-3</v>
      </c>
      <c r="J118">
        <v>8.9999999999999998E-4</v>
      </c>
      <c r="K118">
        <v>7.7000000000000002E-3</v>
      </c>
      <c r="L118">
        <v>0.97419999999999995</v>
      </c>
      <c r="M118">
        <v>1.09E-2</v>
      </c>
      <c r="N118">
        <v>0.57489999999999997</v>
      </c>
      <c r="O118">
        <v>2.0000000000000001E-4</v>
      </c>
      <c r="P118">
        <v>0.16309999999999999</v>
      </c>
      <c r="Q118" s="67">
        <v>47057.49</v>
      </c>
      <c r="R118">
        <v>0.27360000000000001</v>
      </c>
      <c r="S118">
        <v>0.17430000000000001</v>
      </c>
      <c r="T118">
        <v>0.55220000000000002</v>
      </c>
      <c r="U118">
        <v>16.77</v>
      </c>
      <c r="V118">
        <v>8.73</v>
      </c>
      <c r="W118" s="67">
        <v>59807.51</v>
      </c>
      <c r="X118">
        <v>91.83</v>
      </c>
      <c r="Y118" s="67">
        <v>111774.31</v>
      </c>
      <c r="Z118">
        <v>0.73019999999999996</v>
      </c>
      <c r="AA118">
        <v>9.9599999999999994E-2</v>
      </c>
      <c r="AB118">
        <v>0.17019999999999999</v>
      </c>
      <c r="AC118">
        <v>0.26979999999999998</v>
      </c>
      <c r="AD118">
        <v>111.77</v>
      </c>
      <c r="AE118" s="67">
        <v>2942.11</v>
      </c>
      <c r="AF118">
        <v>338.3</v>
      </c>
      <c r="AG118" s="67">
        <v>107065.23</v>
      </c>
      <c r="AH118" t="s">
        <v>628</v>
      </c>
      <c r="AI118" s="67">
        <v>29860</v>
      </c>
      <c r="AJ118" s="67">
        <v>45984.62</v>
      </c>
      <c r="AK118">
        <v>34.29</v>
      </c>
      <c r="AL118">
        <v>24.9</v>
      </c>
      <c r="AM118">
        <v>27.16</v>
      </c>
      <c r="AN118">
        <v>3.96</v>
      </c>
      <c r="AO118" s="67">
        <v>1597.74</v>
      </c>
      <c r="AP118">
        <v>0.86450000000000005</v>
      </c>
      <c r="AQ118" s="67">
        <v>1527.67</v>
      </c>
      <c r="AR118" s="67">
        <v>2327.21</v>
      </c>
      <c r="AS118" s="67">
        <v>6024.5</v>
      </c>
      <c r="AT118">
        <v>505.83</v>
      </c>
      <c r="AU118">
        <v>365.76</v>
      </c>
      <c r="AV118" s="67">
        <v>10750.96</v>
      </c>
      <c r="AW118" s="67">
        <v>6226.82</v>
      </c>
      <c r="AX118">
        <v>0.57609999999999995</v>
      </c>
      <c r="AY118" s="67">
        <v>2291.85</v>
      </c>
      <c r="AZ118">
        <v>0.21210000000000001</v>
      </c>
      <c r="BA118" s="67">
        <v>1156.49</v>
      </c>
      <c r="BB118">
        <v>0.107</v>
      </c>
      <c r="BC118" s="67">
        <v>1132.6400000000001</v>
      </c>
      <c r="BD118">
        <v>0.1048</v>
      </c>
      <c r="BE118" s="67">
        <v>10807.8</v>
      </c>
      <c r="BF118" s="67">
        <v>5912.97</v>
      </c>
      <c r="BG118">
        <v>1.9473</v>
      </c>
      <c r="BH118">
        <v>0.50490000000000002</v>
      </c>
      <c r="BI118">
        <v>0.22220000000000001</v>
      </c>
      <c r="BJ118">
        <v>0.2094</v>
      </c>
      <c r="BK118">
        <v>4.0099999999999997E-2</v>
      </c>
      <c r="BL118">
        <v>2.3400000000000001E-2</v>
      </c>
    </row>
    <row r="119" spans="1:64" x14ac:dyDescent="0.25">
      <c r="A119" t="s">
        <v>138</v>
      </c>
      <c r="B119">
        <v>49320</v>
      </c>
      <c r="C119">
        <v>76.14</v>
      </c>
      <c r="D119">
        <v>8.73</v>
      </c>
      <c r="E119">
        <v>664.38</v>
      </c>
      <c r="F119">
        <v>667.87</v>
      </c>
      <c r="G119">
        <v>4.1000000000000003E-3</v>
      </c>
      <c r="H119">
        <v>2.0000000000000001E-4</v>
      </c>
      <c r="I119">
        <v>5.1000000000000004E-3</v>
      </c>
      <c r="J119">
        <v>1.5E-3</v>
      </c>
      <c r="K119">
        <v>4.0500000000000001E-2</v>
      </c>
      <c r="L119">
        <v>0.92649999999999999</v>
      </c>
      <c r="M119">
        <v>2.2200000000000001E-2</v>
      </c>
      <c r="N119">
        <v>0.38829999999999998</v>
      </c>
      <c r="O119">
        <v>2.5999999999999999E-3</v>
      </c>
      <c r="P119">
        <v>0.14580000000000001</v>
      </c>
      <c r="Q119" s="67">
        <v>48167.02</v>
      </c>
      <c r="R119">
        <v>0.25879999999999997</v>
      </c>
      <c r="S119">
        <v>0.18790000000000001</v>
      </c>
      <c r="T119">
        <v>0.55330000000000001</v>
      </c>
      <c r="U119">
        <v>16.239999999999998</v>
      </c>
      <c r="V119">
        <v>7.63</v>
      </c>
      <c r="W119" s="67">
        <v>56810.99</v>
      </c>
      <c r="X119">
        <v>84.07</v>
      </c>
      <c r="Y119" s="67">
        <v>120754.51</v>
      </c>
      <c r="Z119">
        <v>0.89480000000000004</v>
      </c>
      <c r="AA119">
        <v>6.2399999999999997E-2</v>
      </c>
      <c r="AB119">
        <v>4.2799999999999998E-2</v>
      </c>
      <c r="AC119">
        <v>0.1052</v>
      </c>
      <c r="AD119">
        <v>120.75</v>
      </c>
      <c r="AE119" s="67">
        <v>2965.86</v>
      </c>
      <c r="AF119">
        <v>422.04</v>
      </c>
      <c r="AG119" s="67">
        <v>106636.89</v>
      </c>
      <c r="AH119" t="s">
        <v>628</v>
      </c>
      <c r="AI119" s="67">
        <v>33347</v>
      </c>
      <c r="AJ119" s="67">
        <v>46894.01</v>
      </c>
      <c r="AK119">
        <v>39.79</v>
      </c>
      <c r="AL119">
        <v>23.38</v>
      </c>
      <c r="AM119">
        <v>29.44</v>
      </c>
      <c r="AN119">
        <v>4.4400000000000004</v>
      </c>
      <c r="AO119" s="67">
        <v>1462.99</v>
      </c>
      <c r="AP119">
        <v>1.4238999999999999</v>
      </c>
      <c r="AQ119" s="67">
        <v>1496.58</v>
      </c>
      <c r="AR119" s="67">
        <v>2029.36</v>
      </c>
      <c r="AS119" s="67">
        <v>5854.99</v>
      </c>
      <c r="AT119">
        <v>451.42</v>
      </c>
      <c r="AU119">
        <v>521.27</v>
      </c>
      <c r="AV119" s="67">
        <v>10353.620000000001</v>
      </c>
      <c r="AW119" s="67">
        <v>5583.72</v>
      </c>
      <c r="AX119">
        <v>0.50729999999999997</v>
      </c>
      <c r="AY119" s="67">
        <v>3599.29</v>
      </c>
      <c r="AZ119">
        <v>0.32700000000000001</v>
      </c>
      <c r="BA119" s="67">
        <v>1169.45</v>
      </c>
      <c r="BB119">
        <v>0.1062</v>
      </c>
      <c r="BC119">
        <v>654.22</v>
      </c>
      <c r="BD119">
        <v>5.9400000000000001E-2</v>
      </c>
      <c r="BE119" s="67">
        <v>11006.68</v>
      </c>
      <c r="BF119" s="67">
        <v>4864.05</v>
      </c>
      <c r="BG119">
        <v>1.4650000000000001</v>
      </c>
      <c r="BH119">
        <v>0.51939999999999997</v>
      </c>
      <c r="BI119">
        <v>0.20469999999999999</v>
      </c>
      <c r="BJ119">
        <v>0.21579999999999999</v>
      </c>
      <c r="BK119">
        <v>3.7199999999999997E-2</v>
      </c>
      <c r="BL119">
        <v>2.29E-2</v>
      </c>
    </row>
    <row r="120" spans="1:64" x14ac:dyDescent="0.25">
      <c r="A120" t="s">
        <v>139</v>
      </c>
      <c r="B120">
        <v>49981</v>
      </c>
      <c r="C120">
        <v>24.71</v>
      </c>
      <c r="D120">
        <v>162.16</v>
      </c>
      <c r="E120" s="67">
        <v>4007.7</v>
      </c>
      <c r="F120" s="67">
        <v>3893.21</v>
      </c>
      <c r="G120">
        <v>5.6500000000000002E-2</v>
      </c>
      <c r="H120">
        <v>6.9999999999999999E-4</v>
      </c>
      <c r="I120">
        <v>8.4699999999999998E-2</v>
      </c>
      <c r="J120">
        <v>1E-3</v>
      </c>
      <c r="K120">
        <v>3.2899999999999999E-2</v>
      </c>
      <c r="L120">
        <v>0.78439999999999999</v>
      </c>
      <c r="M120">
        <v>3.9800000000000002E-2</v>
      </c>
      <c r="N120">
        <v>0.1779</v>
      </c>
      <c r="O120">
        <v>2.8000000000000001E-2</v>
      </c>
      <c r="P120">
        <v>0.1172</v>
      </c>
      <c r="Q120" s="67">
        <v>66572.98</v>
      </c>
      <c r="R120">
        <v>0.24779999999999999</v>
      </c>
      <c r="S120">
        <v>0.20039999999999999</v>
      </c>
      <c r="T120">
        <v>0.55169999999999997</v>
      </c>
      <c r="U120">
        <v>18.75</v>
      </c>
      <c r="V120">
        <v>21.66</v>
      </c>
      <c r="W120" s="67">
        <v>93079.57</v>
      </c>
      <c r="X120">
        <v>183.08</v>
      </c>
      <c r="Y120" s="67">
        <v>229811.13</v>
      </c>
      <c r="Z120">
        <v>0.71209999999999996</v>
      </c>
      <c r="AA120">
        <v>0.2631</v>
      </c>
      <c r="AB120">
        <v>2.4899999999999999E-2</v>
      </c>
      <c r="AC120">
        <v>0.28789999999999999</v>
      </c>
      <c r="AD120">
        <v>229.81</v>
      </c>
      <c r="AE120" s="67">
        <v>9318.66</v>
      </c>
      <c r="AF120">
        <v>994.88</v>
      </c>
      <c r="AG120" s="67">
        <v>259310.59</v>
      </c>
      <c r="AH120" t="s">
        <v>628</v>
      </c>
      <c r="AI120" s="67">
        <v>46761</v>
      </c>
      <c r="AJ120" s="67">
        <v>89542.07</v>
      </c>
      <c r="AK120">
        <v>67.39</v>
      </c>
      <c r="AL120">
        <v>39.380000000000003</v>
      </c>
      <c r="AM120">
        <v>43.52</v>
      </c>
      <c r="AN120">
        <v>5.0599999999999996</v>
      </c>
      <c r="AO120" s="67">
        <v>1218.04</v>
      </c>
      <c r="AP120">
        <v>0.69350000000000001</v>
      </c>
      <c r="AQ120" s="67">
        <v>1418.76</v>
      </c>
      <c r="AR120" s="67">
        <v>2076.0500000000002</v>
      </c>
      <c r="AS120" s="67">
        <v>6935.87</v>
      </c>
      <c r="AT120">
        <v>700.41</v>
      </c>
      <c r="AU120">
        <v>378.15</v>
      </c>
      <c r="AV120" s="67">
        <v>11509.25</v>
      </c>
      <c r="AW120" s="67">
        <v>2507.94</v>
      </c>
      <c r="AX120">
        <v>0.22789999999999999</v>
      </c>
      <c r="AY120" s="67">
        <v>7296.03</v>
      </c>
      <c r="AZ120">
        <v>0.66290000000000004</v>
      </c>
      <c r="BA120">
        <v>818.02</v>
      </c>
      <c r="BB120">
        <v>7.4300000000000005E-2</v>
      </c>
      <c r="BC120">
        <v>384.49</v>
      </c>
      <c r="BD120">
        <v>3.49E-2</v>
      </c>
      <c r="BE120" s="67">
        <v>11006.48</v>
      </c>
      <c r="BF120">
        <v>952.16</v>
      </c>
      <c r="BG120">
        <v>8.7999999999999995E-2</v>
      </c>
      <c r="BH120">
        <v>0.59940000000000004</v>
      </c>
      <c r="BI120">
        <v>0.21560000000000001</v>
      </c>
      <c r="BJ120">
        <v>0.12709999999999999</v>
      </c>
      <c r="BK120">
        <v>3.4099999999999998E-2</v>
      </c>
      <c r="BL120">
        <v>2.3800000000000002E-2</v>
      </c>
    </row>
    <row r="121" spans="1:64" x14ac:dyDescent="0.25">
      <c r="A121" t="s">
        <v>140</v>
      </c>
      <c r="B121">
        <v>47431</v>
      </c>
      <c r="C121">
        <v>86.33</v>
      </c>
      <c r="D121">
        <v>8.23</v>
      </c>
      <c r="E121">
        <v>710.5</v>
      </c>
      <c r="F121">
        <v>725.62</v>
      </c>
      <c r="G121">
        <v>3.8999999999999998E-3</v>
      </c>
      <c r="H121">
        <v>5.0000000000000001E-4</v>
      </c>
      <c r="I121">
        <v>6.4999999999999997E-3</v>
      </c>
      <c r="J121">
        <v>8.9999999999999998E-4</v>
      </c>
      <c r="K121">
        <v>2.1499999999999998E-2</v>
      </c>
      <c r="L121">
        <v>0.94620000000000004</v>
      </c>
      <c r="M121">
        <v>2.0500000000000001E-2</v>
      </c>
      <c r="N121">
        <v>0.38669999999999999</v>
      </c>
      <c r="O121">
        <v>2.3E-3</v>
      </c>
      <c r="P121">
        <v>0.13900000000000001</v>
      </c>
      <c r="Q121" s="67">
        <v>48178.07</v>
      </c>
      <c r="R121">
        <v>0.25180000000000002</v>
      </c>
      <c r="S121">
        <v>0.20200000000000001</v>
      </c>
      <c r="T121">
        <v>0.54620000000000002</v>
      </c>
      <c r="U121">
        <v>16.48</v>
      </c>
      <c r="V121">
        <v>6.94</v>
      </c>
      <c r="W121" s="67">
        <v>65660.52</v>
      </c>
      <c r="X121">
        <v>98.44</v>
      </c>
      <c r="Y121" s="67">
        <v>150815.76999999999</v>
      </c>
      <c r="Z121">
        <v>0.84019999999999995</v>
      </c>
      <c r="AA121">
        <v>8.48E-2</v>
      </c>
      <c r="AB121">
        <v>7.4999999999999997E-2</v>
      </c>
      <c r="AC121">
        <v>0.1598</v>
      </c>
      <c r="AD121">
        <v>150.82</v>
      </c>
      <c r="AE121" s="67">
        <v>3965.2</v>
      </c>
      <c r="AF121">
        <v>489.85</v>
      </c>
      <c r="AG121" s="67">
        <v>127403.47</v>
      </c>
      <c r="AH121" t="s">
        <v>628</v>
      </c>
      <c r="AI121" s="67">
        <v>34851</v>
      </c>
      <c r="AJ121" s="67">
        <v>50307.360000000001</v>
      </c>
      <c r="AK121">
        <v>41.79</v>
      </c>
      <c r="AL121">
        <v>24.49</v>
      </c>
      <c r="AM121">
        <v>29.71</v>
      </c>
      <c r="AN121">
        <v>4.82</v>
      </c>
      <c r="AO121" s="67">
        <v>1597.24</v>
      </c>
      <c r="AP121">
        <v>1.2423999999999999</v>
      </c>
      <c r="AQ121" s="67">
        <v>1597.25</v>
      </c>
      <c r="AR121" s="67">
        <v>1909.31</v>
      </c>
      <c r="AS121" s="67">
        <v>5856.37</v>
      </c>
      <c r="AT121">
        <v>429.13</v>
      </c>
      <c r="AU121">
        <v>318.61</v>
      </c>
      <c r="AV121" s="67">
        <v>10110.67</v>
      </c>
      <c r="AW121" s="67">
        <v>4526.3900000000003</v>
      </c>
      <c r="AX121">
        <v>0.4279</v>
      </c>
      <c r="AY121" s="67">
        <v>3945.06</v>
      </c>
      <c r="AZ121">
        <v>0.37290000000000001</v>
      </c>
      <c r="BA121" s="67">
        <v>1482.82</v>
      </c>
      <c r="BB121">
        <v>0.14019999999999999</v>
      </c>
      <c r="BC121">
        <v>625</v>
      </c>
      <c r="BD121">
        <v>5.91E-2</v>
      </c>
      <c r="BE121" s="67">
        <v>10579.27</v>
      </c>
      <c r="BF121" s="67">
        <v>4095.16</v>
      </c>
      <c r="BG121">
        <v>1.0064</v>
      </c>
      <c r="BH121">
        <v>0.5272</v>
      </c>
      <c r="BI121">
        <v>0.20649999999999999</v>
      </c>
      <c r="BJ121">
        <v>0.2031</v>
      </c>
      <c r="BK121">
        <v>3.5999999999999997E-2</v>
      </c>
      <c r="BL121">
        <v>2.7099999999999999E-2</v>
      </c>
    </row>
    <row r="122" spans="1:64" x14ac:dyDescent="0.25">
      <c r="A122" t="s">
        <v>141</v>
      </c>
      <c r="B122">
        <v>43828</v>
      </c>
      <c r="C122">
        <v>50.14</v>
      </c>
      <c r="D122">
        <v>40.22</v>
      </c>
      <c r="E122" s="67">
        <v>2016.61</v>
      </c>
      <c r="F122" s="67">
        <v>1905.98</v>
      </c>
      <c r="G122">
        <v>5.8999999999999999E-3</v>
      </c>
      <c r="H122">
        <v>5.9999999999999995E-4</v>
      </c>
      <c r="I122">
        <v>2.87E-2</v>
      </c>
      <c r="J122">
        <v>1.1999999999999999E-3</v>
      </c>
      <c r="K122">
        <v>1.9E-2</v>
      </c>
      <c r="L122">
        <v>0.90569999999999995</v>
      </c>
      <c r="M122">
        <v>3.9E-2</v>
      </c>
      <c r="N122">
        <v>0.59430000000000005</v>
      </c>
      <c r="O122">
        <v>3.7000000000000002E-3</v>
      </c>
      <c r="P122">
        <v>0.16669999999999999</v>
      </c>
      <c r="Q122" s="67">
        <v>50443.22</v>
      </c>
      <c r="R122">
        <v>0.24709999999999999</v>
      </c>
      <c r="S122">
        <v>0.17130000000000001</v>
      </c>
      <c r="T122">
        <v>0.58160000000000001</v>
      </c>
      <c r="U122">
        <v>17.579999999999998</v>
      </c>
      <c r="V122">
        <v>13.19</v>
      </c>
      <c r="W122" s="67">
        <v>70485.429999999993</v>
      </c>
      <c r="X122">
        <v>148.19</v>
      </c>
      <c r="Y122" s="67">
        <v>115354.02</v>
      </c>
      <c r="Z122">
        <v>0.7319</v>
      </c>
      <c r="AA122">
        <v>0.21759999999999999</v>
      </c>
      <c r="AB122">
        <v>5.0599999999999999E-2</v>
      </c>
      <c r="AC122">
        <v>0.2681</v>
      </c>
      <c r="AD122">
        <v>115.35</v>
      </c>
      <c r="AE122" s="67">
        <v>3438.3</v>
      </c>
      <c r="AF122">
        <v>470.61</v>
      </c>
      <c r="AG122" s="67">
        <v>113969.76</v>
      </c>
      <c r="AH122" t="s">
        <v>628</v>
      </c>
      <c r="AI122" s="67">
        <v>27822</v>
      </c>
      <c r="AJ122" s="67">
        <v>43253.01</v>
      </c>
      <c r="AK122">
        <v>43.62</v>
      </c>
      <c r="AL122">
        <v>28.13</v>
      </c>
      <c r="AM122">
        <v>32.72</v>
      </c>
      <c r="AN122">
        <v>4.22</v>
      </c>
      <c r="AO122">
        <v>838.41</v>
      </c>
      <c r="AP122">
        <v>1.0317000000000001</v>
      </c>
      <c r="AQ122" s="67">
        <v>1292.28</v>
      </c>
      <c r="AR122" s="67">
        <v>1901.95</v>
      </c>
      <c r="AS122" s="67">
        <v>5891.73</v>
      </c>
      <c r="AT122">
        <v>499.88</v>
      </c>
      <c r="AU122">
        <v>361.47</v>
      </c>
      <c r="AV122" s="67">
        <v>9947.2999999999993</v>
      </c>
      <c r="AW122" s="67">
        <v>5030.37</v>
      </c>
      <c r="AX122">
        <v>0.51500000000000001</v>
      </c>
      <c r="AY122" s="67">
        <v>2930.36</v>
      </c>
      <c r="AZ122">
        <v>0.3</v>
      </c>
      <c r="BA122">
        <v>845.51</v>
      </c>
      <c r="BB122">
        <v>8.6599999999999996E-2</v>
      </c>
      <c r="BC122">
        <v>961.48</v>
      </c>
      <c r="BD122">
        <v>9.8400000000000001E-2</v>
      </c>
      <c r="BE122" s="67">
        <v>9767.7199999999993</v>
      </c>
      <c r="BF122" s="67">
        <v>4064.42</v>
      </c>
      <c r="BG122">
        <v>1.2604</v>
      </c>
      <c r="BH122">
        <v>0.53049999999999997</v>
      </c>
      <c r="BI122">
        <v>0.22539999999999999</v>
      </c>
      <c r="BJ122">
        <v>0.18709999999999999</v>
      </c>
      <c r="BK122">
        <v>3.5400000000000001E-2</v>
      </c>
      <c r="BL122">
        <v>2.1600000000000001E-2</v>
      </c>
    </row>
    <row r="123" spans="1:64" x14ac:dyDescent="0.25">
      <c r="A123" t="s">
        <v>142</v>
      </c>
      <c r="B123">
        <v>49999</v>
      </c>
      <c r="C123">
        <v>62.9</v>
      </c>
      <c r="D123">
        <v>38.57</v>
      </c>
      <c r="E123" s="67">
        <v>2426.09</v>
      </c>
      <c r="F123" s="67">
        <v>2395.48</v>
      </c>
      <c r="G123">
        <v>7.6E-3</v>
      </c>
      <c r="H123">
        <v>8.0000000000000004E-4</v>
      </c>
      <c r="I123">
        <v>1.7399999999999999E-2</v>
      </c>
      <c r="J123">
        <v>1.4E-3</v>
      </c>
      <c r="K123">
        <v>2.7099999999999999E-2</v>
      </c>
      <c r="L123">
        <v>0.91169999999999995</v>
      </c>
      <c r="M123">
        <v>3.4000000000000002E-2</v>
      </c>
      <c r="N123">
        <v>0.4461</v>
      </c>
      <c r="O123">
        <v>8.2000000000000007E-3</v>
      </c>
      <c r="P123">
        <v>0.15129999999999999</v>
      </c>
      <c r="Q123" s="67">
        <v>53020.46</v>
      </c>
      <c r="R123">
        <v>0.2054</v>
      </c>
      <c r="S123">
        <v>0.18690000000000001</v>
      </c>
      <c r="T123">
        <v>0.60770000000000002</v>
      </c>
      <c r="U123">
        <v>18.59</v>
      </c>
      <c r="V123">
        <v>17.100000000000001</v>
      </c>
      <c r="W123" s="67">
        <v>71070.740000000005</v>
      </c>
      <c r="X123">
        <v>138.18</v>
      </c>
      <c r="Y123" s="67">
        <v>126394.67</v>
      </c>
      <c r="Z123">
        <v>0.78290000000000004</v>
      </c>
      <c r="AA123">
        <v>0.17899999999999999</v>
      </c>
      <c r="AB123">
        <v>3.8100000000000002E-2</v>
      </c>
      <c r="AC123">
        <v>0.21709999999999999</v>
      </c>
      <c r="AD123">
        <v>126.39</v>
      </c>
      <c r="AE123" s="67">
        <v>4200.72</v>
      </c>
      <c r="AF123">
        <v>558.03</v>
      </c>
      <c r="AG123" s="67">
        <v>126605.84</v>
      </c>
      <c r="AH123" t="s">
        <v>628</v>
      </c>
      <c r="AI123" s="67">
        <v>30843</v>
      </c>
      <c r="AJ123" s="67">
        <v>49112.07</v>
      </c>
      <c r="AK123">
        <v>51.15</v>
      </c>
      <c r="AL123">
        <v>30.74</v>
      </c>
      <c r="AM123">
        <v>37.56</v>
      </c>
      <c r="AN123">
        <v>4.18</v>
      </c>
      <c r="AO123" s="67">
        <v>1144.46</v>
      </c>
      <c r="AP123">
        <v>1.0145</v>
      </c>
      <c r="AQ123" s="67">
        <v>1413.16</v>
      </c>
      <c r="AR123" s="67">
        <v>1759.59</v>
      </c>
      <c r="AS123" s="67">
        <v>5625.52</v>
      </c>
      <c r="AT123">
        <v>496.52</v>
      </c>
      <c r="AU123">
        <v>279.98</v>
      </c>
      <c r="AV123" s="67">
        <v>9574.77</v>
      </c>
      <c r="AW123" s="67">
        <v>4186.21</v>
      </c>
      <c r="AX123">
        <v>0.44740000000000002</v>
      </c>
      <c r="AY123" s="67">
        <v>3469.44</v>
      </c>
      <c r="AZ123">
        <v>0.37080000000000002</v>
      </c>
      <c r="BA123">
        <v>975.56</v>
      </c>
      <c r="BB123">
        <v>0.1043</v>
      </c>
      <c r="BC123">
        <v>724.95</v>
      </c>
      <c r="BD123">
        <v>7.7499999999999999E-2</v>
      </c>
      <c r="BE123" s="67">
        <v>9356.15</v>
      </c>
      <c r="BF123" s="67">
        <v>3604.25</v>
      </c>
      <c r="BG123">
        <v>0.85519999999999996</v>
      </c>
      <c r="BH123">
        <v>0.55079999999999996</v>
      </c>
      <c r="BI123">
        <v>0.22359999999999999</v>
      </c>
      <c r="BJ123">
        <v>0.17419999999999999</v>
      </c>
      <c r="BK123">
        <v>3.09E-2</v>
      </c>
      <c r="BL123">
        <v>2.0400000000000001E-2</v>
      </c>
    </row>
    <row r="124" spans="1:64" x14ac:dyDescent="0.25">
      <c r="A124" t="s">
        <v>143</v>
      </c>
      <c r="B124">
        <v>45336</v>
      </c>
      <c r="C124">
        <v>83.14</v>
      </c>
      <c r="D124">
        <v>11.98</v>
      </c>
      <c r="E124">
        <v>995.7</v>
      </c>
      <c r="F124">
        <v>995.15</v>
      </c>
      <c r="G124">
        <v>3.8999999999999998E-3</v>
      </c>
      <c r="H124">
        <v>1E-4</v>
      </c>
      <c r="I124">
        <v>5.4000000000000003E-3</v>
      </c>
      <c r="J124">
        <v>1.9E-3</v>
      </c>
      <c r="K124">
        <v>2.3099999999999999E-2</v>
      </c>
      <c r="L124">
        <v>0.94450000000000001</v>
      </c>
      <c r="M124">
        <v>2.1100000000000001E-2</v>
      </c>
      <c r="N124">
        <v>0.35830000000000001</v>
      </c>
      <c r="O124">
        <v>3.3999999999999998E-3</v>
      </c>
      <c r="P124">
        <v>0.14269999999999999</v>
      </c>
      <c r="Q124" s="67">
        <v>50206.64</v>
      </c>
      <c r="R124">
        <v>0.25359999999999999</v>
      </c>
      <c r="S124">
        <v>0.1787</v>
      </c>
      <c r="T124">
        <v>0.56769999999999998</v>
      </c>
      <c r="U124">
        <v>17.34</v>
      </c>
      <c r="V124">
        <v>8.91</v>
      </c>
      <c r="W124" s="67">
        <v>66220.83</v>
      </c>
      <c r="X124">
        <v>107.7</v>
      </c>
      <c r="Y124" s="67">
        <v>134732.04</v>
      </c>
      <c r="Z124">
        <v>0.8609</v>
      </c>
      <c r="AA124">
        <v>9.1399999999999995E-2</v>
      </c>
      <c r="AB124">
        <v>4.7699999999999999E-2</v>
      </c>
      <c r="AC124">
        <v>0.1391</v>
      </c>
      <c r="AD124">
        <v>134.72999999999999</v>
      </c>
      <c r="AE124" s="67">
        <v>3616.14</v>
      </c>
      <c r="AF124">
        <v>484.98</v>
      </c>
      <c r="AG124" s="67">
        <v>130665.78</v>
      </c>
      <c r="AH124" t="s">
        <v>628</v>
      </c>
      <c r="AI124" s="67">
        <v>33191</v>
      </c>
      <c r="AJ124" s="67">
        <v>49187.07</v>
      </c>
      <c r="AK124">
        <v>45.5</v>
      </c>
      <c r="AL124">
        <v>25.21</v>
      </c>
      <c r="AM124">
        <v>31.69</v>
      </c>
      <c r="AN124">
        <v>4.59</v>
      </c>
      <c r="AO124" s="67">
        <v>1513.91</v>
      </c>
      <c r="AP124">
        <v>1.1828000000000001</v>
      </c>
      <c r="AQ124" s="67">
        <v>1484.2</v>
      </c>
      <c r="AR124" s="67">
        <v>1866.34</v>
      </c>
      <c r="AS124" s="67">
        <v>5744.57</v>
      </c>
      <c r="AT124">
        <v>489.9</v>
      </c>
      <c r="AU124">
        <v>300.45999999999998</v>
      </c>
      <c r="AV124" s="67">
        <v>9885.48</v>
      </c>
      <c r="AW124" s="67">
        <v>4595.08</v>
      </c>
      <c r="AX124">
        <v>0.45960000000000001</v>
      </c>
      <c r="AY124" s="67">
        <v>3594.24</v>
      </c>
      <c r="AZ124">
        <v>0.35949999999999999</v>
      </c>
      <c r="BA124" s="67">
        <v>1165.96</v>
      </c>
      <c r="BB124">
        <v>0.1166</v>
      </c>
      <c r="BC124">
        <v>643</v>
      </c>
      <c r="BD124">
        <v>6.4299999999999996E-2</v>
      </c>
      <c r="BE124" s="67">
        <v>9998.27</v>
      </c>
      <c r="BF124" s="67">
        <v>4068.64</v>
      </c>
      <c r="BG124">
        <v>1.0282</v>
      </c>
      <c r="BH124">
        <v>0.53280000000000005</v>
      </c>
      <c r="BI124">
        <v>0.217</v>
      </c>
      <c r="BJ124">
        <v>0.19159999999999999</v>
      </c>
      <c r="BK124">
        <v>3.7699999999999997E-2</v>
      </c>
      <c r="BL124">
        <v>2.0899999999999998E-2</v>
      </c>
    </row>
    <row r="125" spans="1:64" x14ac:dyDescent="0.25">
      <c r="A125" t="s">
        <v>144</v>
      </c>
      <c r="B125">
        <v>45344</v>
      </c>
      <c r="C125">
        <v>54.6</v>
      </c>
      <c r="D125">
        <v>18.14</v>
      </c>
      <c r="E125">
        <v>943.39</v>
      </c>
      <c r="F125">
        <v>913.72</v>
      </c>
      <c r="G125">
        <v>3.3E-3</v>
      </c>
      <c r="H125">
        <v>4.0000000000000002E-4</v>
      </c>
      <c r="I125">
        <v>1.9800000000000002E-2</v>
      </c>
      <c r="J125">
        <v>1.1999999999999999E-3</v>
      </c>
      <c r="K125">
        <v>1.44E-2</v>
      </c>
      <c r="L125">
        <v>0.92649999999999999</v>
      </c>
      <c r="M125">
        <v>3.44E-2</v>
      </c>
      <c r="N125">
        <v>0.62229999999999996</v>
      </c>
      <c r="O125">
        <v>1.5E-3</v>
      </c>
      <c r="P125">
        <v>0.17660000000000001</v>
      </c>
      <c r="Q125" s="67">
        <v>45782.29</v>
      </c>
      <c r="R125">
        <v>0.29299999999999998</v>
      </c>
      <c r="S125">
        <v>0.19209999999999999</v>
      </c>
      <c r="T125">
        <v>0.51490000000000002</v>
      </c>
      <c r="U125">
        <v>16.73</v>
      </c>
      <c r="V125">
        <v>7.78</v>
      </c>
      <c r="W125" s="67">
        <v>61990.46</v>
      </c>
      <c r="X125">
        <v>117.16</v>
      </c>
      <c r="Y125" s="67">
        <v>97971.08</v>
      </c>
      <c r="Z125">
        <v>0.76190000000000002</v>
      </c>
      <c r="AA125">
        <v>0.15429999999999999</v>
      </c>
      <c r="AB125">
        <v>8.3699999999999997E-2</v>
      </c>
      <c r="AC125">
        <v>0.23810000000000001</v>
      </c>
      <c r="AD125">
        <v>97.97</v>
      </c>
      <c r="AE125" s="67">
        <v>2769.34</v>
      </c>
      <c r="AF125">
        <v>386.92</v>
      </c>
      <c r="AG125" s="67">
        <v>92150.87</v>
      </c>
      <c r="AH125" t="s">
        <v>628</v>
      </c>
      <c r="AI125" s="67">
        <v>28099</v>
      </c>
      <c r="AJ125" s="67">
        <v>41701.879999999997</v>
      </c>
      <c r="AK125">
        <v>42.67</v>
      </c>
      <c r="AL125">
        <v>26.27</v>
      </c>
      <c r="AM125">
        <v>31.95</v>
      </c>
      <c r="AN125">
        <v>3.86</v>
      </c>
      <c r="AO125">
        <v>723.34</v>
      </c>
      <c r="AP125">
        <v>0.93069999999999997</v>
      </c>
      <c r="AQ125" s="67">
        <v>1421.66</v>
      </c>
      <c r="AR125" s="67">
        <v>2138.3200000000002</v>
      </c>
      <c r="AS125" s="67">
        <v>5702.29</v>
      </c>
      <c r="AT125">
        <v>497.8</v>
      </c>
      <c r="AU125">
        <v>251.3</v>
      </c>
      <c r="AV125" s="67">
        <v>10011.370000000001</v>
      </c>
      <c r="AW125" s="67">
        <v>5833.13</v>
      </c>
      <c r="AX125">
        <v>0.5706</v>
      </c>
      <c r="AY125" s="67">
        <v>2187.98</v>
      </c>
      <c r="AZ125">
        <v>0.214</v>
      </c>
      <c r="BA125" s="67">
        <v>1146.92</v>
      </c>
      <c r="BB125">
        <v>0.11219999999999999</v>
      </c>
      <c r="BC125" s="67">
        <v>1055.0999999999999</v>
      </c>
      <c r="BD125">
        <v>0.1032</v>
      </c>
      <c r="BE125" s="67">
        <v>10223.14</v>
      </c>
      <c r="BF125" s="67">
        <v>5303.51</v>
      </c>
      <c r="BG125">
        <v>1.9032</v>
      </c>
      <c r="BH125">
        <v>0.50449999999999995</v>
      </c>
      <c r="BI125">
        <v>0.2208</v>
      </c>
      <c r="BJ125">
        <v>0.217</v>
      </c>
      <c r="BK125">
        <v>3.5400000000000001E-2</v>
      </c>
      <c r="BL125">
        <v>2.23E-2</v>
      </c>
    </row>
    <row r="126" spans="1:64" x14ac:dyDescent="0.25">
      <c r="A126" t="s">
        <v>145</v>
      </c>
      <c r="B126">
        <v>46433</v>
      </c>
      <c r="C126">
        <v>88.24</v>
      </c>
      <c r="D126">
        <v>13.54</v>
      </c>
      <c r="E126" s="67">
        <v>1194.8599999999999</v>
      </c>
      <c r="F126" s="67">
        <v>1203.43</v>
      </c>
      <c r="G126">
        <v>2.5000000000000001E-3</v>
      </c>
      <c r="H126">
        <v>2.9999999999999997E-4</v>
      </c>
      <c r="I126">
        <v>4.3E-3</v>
      </c>
      <c r="J126">
        <v>5.9999999999999995E-4</v>
      </c>
      <c r="K126">
        <v>7.3000000000000001E-3</v>
      </c>
      <c r="L126">
        <v>0.97540000000000004</v>
      </c>
      <c r="M126">
        <v>9.7000000000000003E-3</v>
      </c>
      <c r="N126">
        <v>0.40649999999999997</v>
      </c>
      <c r="O126">
        <v>6.9999999999999999E-4</v>
      </c>
      <c r="P126">
        <v>0.13750000000000001</v>
      </c>
      <c r="Q126" s="67">
        <v>49799.02</v>
      </c>
      <c r="R126">
        <v>0.24429999999999999</v>
      </c>
      <c r="S126">
        <v>0.18709999999999999</v>
      </c>
      <c r="T126">
        <v>0.56859999999999999</v>
      </c>
      <c r="U126">
        <v>18.48</v>
      </c>
      <c r="V126">
        <v>9.73</v>
      </c>
      <c r="W126" s="67">
        <v>67197.69</v>
      </c>
      <c r="X126">
        <v>118.85</v>
      </c>
      <c r="Y126" s="67">
        <v>119883.27</v>
      </c>
      <c r="Z126">
        <v>0.8881</v>
      </c>
      <c r="AA126">
        <v>5.8799999999999998E-2</v>
      </c>
      <c r="AB126">
        <v>5.3100000000000001E-2</v>
      </c>
      <c r="AC126">
        <v>0.1119</v>
      </c>
      <c r="AD126">
        <v>119.88</v>
      </c>
      <c r="AE126" s="67">
        <v>3286.79</v>
      </c>
      <c r="AF126">
        <v>451.77</v>
      </c>
      <c r="AG126" s="67">
        <v>113160.94</v>
      </c>
      <c r="AH126" t="s">
        <v>628</v>
      </c>
      <c r="AI126" s="67">
        <v>33371</v>
      </c>
      <c r="AJ126" s="67">
        <v>47979.26</v>
      </c>
      <c r="AK126">
        <v>40.58</v>
      </c>
      <c r="AL126">
        <v>25.53</v>
      </c>
      <c r="AM126">
        <v>28.66</v>
      </c>
      <c r="AN126">
        <v>4.53</v>
      </c>
      <c r="AO126" s="67">
        <v>1322.62</v>
      </c>
      <c r="AP126">
        <v>1.1136999999999999</v>
      </c>
      <c r="AQ126" s="67">
        <v>1267.03</v>
      </c>
      <c r="AR126" s="67">
        <v>2046.37</v>
      </c>
      <c r="AS126" s="67">
        <v>5597.37</v>
      </c>
      <c r="AT126">
        <v>483.82</v>
      </c>
      <c r="AU126">
        <v>316.91000000000003</v>
      </c>
      <c r="AV126" s="67">
        <v>9711.5</v>
      </c>
      <c r="AW126" s="67">
        <v>5103.87</v>
      </c>
      <c r="AX126">
        <v>0.51870000000000005</v>
      </c>
      <c r="AY126" s="67">
        <v>3022.77</v>
      </c>
      <c r="AZ126">
        <v>0.30719999999999997</v>
      </c>
      <c r="BA126" s="67">
        <v>1053.19</v>
      </c>
      <c r="BB126">
        <v>0.107</v>
      </c>
      <c r="BC126">
        <v>660.56</v>
      </c>
      <c r="BD126">
        <v>6.7100000000000007E-2</v>
      </c>
      <c r="BE126" s="67">
        <v>9840.4</v>
      </c>
      <c r="BF126" s="67">
        <v>4936.7700000000004</v>
      </c>
      <c r="BG126">
        <v>1.3928</v>
      </c>
      <c r="BH126">
        <v>0.53390000000000004</v>
      </c>
      <c r="BI126">
        <v>0.22389999999999999</v>
      </c>
      <c r="BJ126">
        <v>0.1772</v>
      </c>
      <c r="BK126">
        <v>4.2299999999999997E-2</v>
      </c>
      <c r="BL126">
        <v>2.2700000000000001E-2</v>
      </c>
    </row>
    <row r="127" spans="1:64" x14ac:dyDescent="0.25">
      <c r="A127" t="s">
        <v>146</v>
      </c>
      <c r="B127">
        <v>49429</v>
      </c>
      <c r="C127">
        <v>95</v>
      </c>
      <c r="D127">
        <v>12.28</v>
      </c>
      <c r="E127" s="67">
        <v>1166.68</v>
      </c>
      <c r="F127" s="67">
        <v>1146.01</v>
      </c>
      <c r="G127">
        <v>2E-3</v>
      </c>
      <c r="H127">
        <v>5.0000000000000001E-4</v>
      </c>
      <c r="I127">
        <v>5.4000000000000003E-3</v>
      </c>
      <c r="J127">
        <v>8.9999999999999998E-4</v>
      </c>
      <c r="K127">
        <v>1.34E-2</v>
      </c>
      <c r="L127">
        <v>0.96299999999999997</v>
      </c>
      <c r="M127">
        <v>1.49E-2</v>
      </c>
      <c r="N127">
        <v>0.4289</v>
      </c>
      <c r="O127">
        <v>6.9999999999999999E-4</v>
      </c>
      <c r="P127">
        <v>0.1411</v>
      </c>
      <c r="Q127" s="67">
        <v>50561.08</v>
      </c>
      <c r="R127">
        <v>0.22140000000000001</v>
      </c>
      <c r="S127">
        <v>0.18940000000000001</v>
      </c>
      <c r="T127">
        <v>0.58919999999999995</v>
      </c>
      <c r="U127">
        <v>18.28</v>
      </c>
      <c r="V127">
        <v>9.6</v>
      </c>
      <c r="W127" s="67">
        <v>62220.71</v>
      </c>
      <c r="X127">
        <v>117.4</v>
      </c>
      <c r="Y127" s="67">
        <v>117502.57</v>
      </c>
      <c r="Z127">
        <v>0.88770000000000004</v>
      </c>
      <c r="AA127">
        <v>5.74E-2</v>
      </c>
      <c r="AB127">
        <v>5.4899999999999997E-2</v>
      </c>
      <c r="AC127">
        <v>0.1123</v>
      </c>
      <c r="AD127">
        <v>117.5</v>
      </c>
      <c r="AE127" s="67">
        <v>2967.64</v>
      </c>
      <c r="AF127">
        <v>418.58</v>
      </c>
      <c r="AG127" s="67">
        <v>114369.31</v>
      </c>
      <c r="AH127" t="s">
        <v>628</v>
      </c>
      <c r="AI127" s="67">
        <v>33029</v>
      </c>
      <c r="AJ127" s="67">
        <v>48242.61</v>
      </c>
      <c r="AK127">
        <v>38.58</v>
      </c>
      <c r="AL127">
        <v>23.93</v>
      </c>
      <c r="AM127">
        <v>26.98</v>
      </c>
      <c r="AN127">
        <v>4.3</v>
      </c>
      <c r="AO127">
        <v>967.61</v>
      </c>
      <c r="AP127">
        <v>1.105</v>
      </c>
      <c r="AQ127" s="67">
        <v>1299.06</v>
      </c>
      <c r="AR127" s="67">
        <v>2046.67</v>
      </c>
      <c r="AS127" s="67">
        <v>5675.26</v>
      </c>
      <c r="AT127">
        <v>452.41</v>
      </c>
      <c r="AU127">
        <v>272.08</v>
      </c>
      <c r="AV127" s="67">
        <v>9745.48</v>
      </c>
      <c r="AW127" s="67">
        <v>5188.3599999999997</v>
      </c>
      <c r="AX127">
        <v>0.53339999999999999</v>
      </c>
      <c r="AY127" s="67">
        <v>2852.46</v>
      </c>
      <c r="AZ127">
        <v>0.29320000000000002</v>
      </c>
      <c r="BA127" s="67">
        <v>1001.04</v>
      </c>
      <c r="BB127">
        <v>0.10290000000000001</v>
      </c>
      <c r="BC127">
        <v>685.28</v>
      </c>
      <c r="BD127">
        <v>7.0499999999999993E-2</v>
      </c>
      <c r="BE127" s="67">
        <v>9727.14</v>
      </c>
      <c r="BF127" s="67">
        <v>4942.2700000000004</v>
      </c>
      <c r="BG127">
        <v>1.4014</v>
      </c>
      <c r="BH127">
        <v>0.53090000000000004</v>
      </c>
      <c r="BI127">
        <v>0.22950000000000001</v>
      </c>
      <c r="BJ127">
        <v>0.1817</v>
      </c>
      <c r="BK127">
        <v>3.8899999999999997E-2</v>
      </c>
      <c r="BL127">
        <v>1.9E-2</v>
      </c>
    </row>
    <row r="128" spans="1:64" x14ac:dyDescent="0.25">
      <c r="A128" t="s">
        <v>147</v>
      </c>
      <c r="B128">
        <v>50351</v>
      </c>
      <c r="C128">
        <v>94.52</v>
      </c>
      <c r="D128">
        <v>10.54</v>
      </c>
      <c r="E128">
        <v>996.37</v>
      </c>
      <c r="F128">
        <v>995.26</v>
      </c>
      <c r="G128">
        <v>5.3E-3</v>
      </c>
      <c r="H128">
        <v>5.0000000000000001E-4</v>
      </c>
      <c r="I128">
        <v>6.1000000000000004E-3</v>
      </c>
      <c r="J128">
        <v>1.6000000000000001E-3</v>
      </c>
      <c r="K128">
        <v>3.4000000000000002E-2</v>
      </c>
      <c r="L128">
        <v>0.92830000000000001</v>
      </c>
      <c r="M128">
        <v>2.4299999999999999E-2</v>
      </c>
      <c r="N128">
        <v>0.37459999999999999</v>
      </c>
      <c r="O128">
        <v>3.5999999999999999E-3</v>
      </c>
      <c r="P128">
        <v>0.14510000000000001</v>
      </c>
      <c r="Q128" s="67">
        <v>50184.6</v>
      </c>
      <c r="R128">
        <v>0.22420000000000001</v>
      </c>
      <c r="S128">
        <v>0.1875</v>
      </c>
      <c r="T128">
        <v>0.58830000000000005</v>
      </c>
      <c r="U128">
        <v>17.649999999999999</v>
      </c>
      <c r="V128">
        <v>7.75</v>
      </c>
      <c r="W128" s="67">
        <v>67178.58</v>
      </c>
      <c r="X128">
        <v>124.61</v>
      </c>
      <c r="Y128" s="67">
        <v>153583.60999999999</v>
      </c>
      <c r="Z128">
        <v>0.80279999999999996</v>
      </c>
      <c r="AA128">
        <v>0.12590000000000001</v>
      </c>
      <c r="AB128">
        <v>7.1300000000000002E-2</v>
      </c>
      <c r="AC128">
        <v>0.19719999999999999</v>
      </c>
      <c r="AD128">
        <v>153.58000000000001</v>
      </c>
      <c r="AE128" s="67">
        <v>3994.05</v>
      </c>
      <c r="AF128">
        <v>468.68</v>
      </c>
      <c r="AG128" s="67">
        <v>134729.97</v>
      </c>
      <c r="AH128" t="s">
        <v>628</v>
      </c>
      <c r="AI128" s="67">
        <v>33590</v>
      </c>
      <c r="AJ128" s="67">
        <v>49525.9</v>
      </c>
      <c r="AK128">
        <v>39.340000000000003</v>
      </c>
      <c r="AL128">
        <v>24.72</v>
      </c>
      <c r="AM128">
        <v>28.14</v>
      </c>
      <c r="AN128">
        <v>4.3499999999999996</v>
      </c>
      <c r="AO128" s="67">
        <v>1533.49</v>
      </c>
      <c r="AP128">
        <v>1.1862999999999999</v>
      </c>
      <c r="AQ128" s="67">
        <v>1429.43</v>
      </c>
      <c r="AR128" s="67">
        <v>1928.54</v>
      </c>
      <c r="AS128" s="67">
        <v>5792.86</v>
      </c>
      <c r="AT128">
        <v>480.88</v>
      </c>
      <c r="AU128">
        <v>304.45</v>
      </c>
      <c r="AV128" s="67">
        <v>9936.17</v>
      </c>
      <c r="AW128" s="67">
        <v>4418.63</v>
      </c>
      <c r="AX128">
        <v>0.43130000000000002</v>
      </c>
      <c r="AY128" s="67">
        <v>3938.85</v>
      </c>
      <c r="AZ128">
        <v>0.38450000000000001</v>
      </c>
      <c r="BA128" s="67">
        <v>1244.92</v>
      </c>
      <c r="BB128">
        <v>0.1215</v>
      </c>
      <c r="BC128">
        <v>641.95000000000005</v>
      </c>
      <c r="BD128">
        <v>6.2700000000000006E-2</v>
      </c>
      <c r="BE128" s="67">
        <v>10244.35</v>
      </c>
      <c r="BF128" s="67">
        <v>3732.94</v>
      </c>
      <c r="BG128">
        <v>0.90390000000000004</v>
      </c>
      <c r="BH128">
        <v>0.53620000000000001</v>
      </c>
      <c r="BI128">
        <v>0.2087</v>
      </c>
      <c r="BJ128">
        <v>0.1913</v>
      </c>
      <c r="BK128">
        <v>3.6200000000000003E-2</v>
      </c>
      <c r="BL128">
        <v>2.76E-2</v>
      </c>
    </row>
    <row r="129" spans="1:64" x14ac:dyDescent="0.25">
      <c r="A129" t="s">
        <v>148</v>
      </c>
      <c r="B129">
        <v>49189</v>
      </c>
      <c r="C129">
        <v>73.86</v>
      </c>
      <c r="D129">
        <v>24.89</v>
      </c>
      <c r="E129" s="67">
        <v>1838.55</v>
      </c>
      <c r="F129" s="67">
        <v>1856.94</v>
      </c>
      <c r="G129">
        <v>4.1999999999999997E-3</v>
      </c>
      <c r="H129">
        <v>4.0000000000000002E-4</v>
      </c>
      <c r="I129">
        <v>6.8999999999999999E-3</v>
      </c>
      <c r="J129">
        <v>1.2999999999999999E-3</v>
      </c>
      <c r="K129">
        <v>8.8999999999999999E-3</v>
      </c>
      <c r="L129">
        <v>0.96279999999999999</v>
      </c>
      <c r="M129">
        <v>1.5599999999999999E-2</v>
      </c>
      <c r="N129">
        <v>0.32550000000000001</v>
      </c>
      <c r="O129">
        <v>2E-3</v>
      </c>
      <c r="P129">
        <v>0.12509999999999999</v>
      </c>
      <c r="Q129" s="67">
        <v>52602.73</v>
      </c>
      <c r="R129">
        <v>0.26769999999999999</v>
      </c>
      <c r="S129">
        <v>0.18410000000000001</v>
      </c>
      <c r="T129">
        <v>0.54830000000000001</v>
      </c>
      <c r="U129">
        <v>19.63</v>
      </c>
      <c r="V129">
        <v>13.37</v>
      </c>
      <c r="W129" s="67">
        <v>69205.64</v>
      </c>
      <c r="X129">
        <v>133.21</v>
      </c>
      <c r="Y129" s="67">
        <v>126080.51</v>
      </c>
      <c r="Z129">
        <v>0.8548</v>
      </c>
      <c r="AA129">
        <v>8.3299999999999999E-2</v>
      </c>
      <c r="AB129">
        <v>6.1899999999999997E-2</v>
      </c>
      <c r="AC129">
        <v>0.1452</v>
      </c>
      <c r="AD129">
        <v>126.08</v>
      </c>
      <c r="AE129" s="67">
        <v>3675.65</v>
      </c>
      <c r="AF129">
        <v>493.83</v>
      </c>
      <c r="AG129" s="67">
        <v>128360.68</v>
      </c>
      <c r="AH129" t="s">
        <v>628</v>
      </c>
      <c r="AI129" s="67">
        <v>34832</v>
      </c>
      <c r="AJ129" s="67">
        <v>51779.98</v>
      </c>
      <c r="AK129">
        <v>47.11</v>
      </c>
      <c r="AL129">
        <v>28.21</v>
      </c>
      <c r="AM129">
        <v>31.17</v>
      </c>
      <c r="AN129">
        <v>4.93</v>
      </c>
      <c r="AO129" s="67">
        <v>1169.6400000000001</v>
      </c>
      <c r="AP129">
        <v>0.94730000000000003</v>
      </c>
      <c r="AQ129" s="67">
        <v>1164.93</v>
      </c>
      <c r="AR129" s="67">
        <v>1940.96</v>
      </c>
      <c r="AS129" s="67">
        <v>5460.22</v>
      </c>
      <c r="AT129">
        <v>460.41</v>
      </c>
      <c r="AU129">
        <v>250.69</v>
      </c>
      <c r="AV129" s="67">
        <v>9277.2000000000007</v>
      </c>
      <c r="AW129" s="67">
        <v>4664.3599999999997</v>
      </c>
      <c r="AX129">
        <v>0.502</v>
      </c>
      <c r="AY129" s="67">
        <v>3185.73</v>
      </c>
      <c r="AZ129">
        <v>0.34279999999999999</v>
      </c>
      <c r="BA129">
        <v>938.88</v>
      </c>
      <c r="BB129">
        <v>0.10100000000000001</v>
      </c>
      <c r="BC129">
        <v>503.22</v>
      </c>
      <c r="BD129">
        <v>5.4199999999999998E-2</v>
      </c>
      <c r="BE129" s="67">
        <v>9292.18</v>
      </c>
      <c r="BF129" s="67">
        <v>4495.41</v>
      </c>
      <c r="BG129">
        <v>1.0794999999999999</v>
      </c>
      <c r="BH129">
        <v>0.5625</v>
      </c>
      <c r="BI129">
        <v>0.23089999999999999</v>
      </c>
      <c r="BJ129">
        <v>0.1474</v>
      </c>
      <c r="BK129">
        <v>4.1000000000000002E-2</v>
      </c>
      <c r="BL129">
        <v>1.8200000000000001E-2</v>
      </c>
    </row>
    <row r="130" spans="1:64" x14ac:dyDescent="0.25">
      <c r="A130" t="s">
        <v>149</v>
      </c>
      <c r="B130">
        <v>45351</v>
      </c>
      <c r="C130">
        <v>111.29</v>
      </c>
      <c r="D130">
        <v>11.12</v>
      </c>
      <c r="E130" s="67">
        <v>1237.6199999999999</v>
      </c>
      <c r="F130" s="67">
        <v>1192.8</v>
      </c>
      <c r="G130">
        <v>2.3999999999999998E-3</v>
      </c>
      <c r="H130">
        <v>2.0000000000000001E-4</v>
      </c>
      <c r="I130">
        <v>4.7000000000000002E-3</v>
      </c>
      <c r="J130">
        <v>1.1000000000000001E-3</v>
      </c>
      <c r="K130">
        <v>6.7999999999999996E-3</v>
      </c>
      <c r="L130">
        <v>0.97040000000000004</v>
      </c>
      <c r="M130">
        <v>1.44E-2</v>
      </c>
      <c r="N130">
        <v>0.6794</v>
      </c>
      <c r="O130">
        <v>2.9999999999999997E-4</v>
      </c>
      <c r="P130">
        <v>0.1681</v>
      </c>
      <c r="Q130" s="67">
        <v>47477.599999999999</v>
      </c>
      <c r="R130">
        <v>0.2399</v>
      </c>
      <c r="S130">
        <v>0.1966</v>
      </c>
      <c r="T130">
        <v>0.5635</v>
      </c>
      <c r="U130">
        <v>17.18</v>
      </c>
      <c r="V130">
        <v>10.07</v>
      </c>
      <c r="W130" s="67">
        <v>65371.98</v>
      </c>
      <c r="X130">
        <v>118.89</v>
      </c>
      <c r="Y130" s="67">
        <v>89208.95</v>
      </c>
      <c r="Z130">
        <v>0.74029999999999996</v>
      </c>
      <c r="AA130">
        <v>0.12239999999999999</v>
      </c>
      <c r="AB130">
        <v>0.13730000000000001</v>
      </c>
      <c r="AC130">
        <v>0.25969999999999999</v>
      </c>
      <c r="AD130">
        <v>89.21</v>
      </c>
      <c r="AE130" s="67">
        <v>2146.9</v>
      </c>
      <c r="AF130">
        <v>287.23</v>
      </c>
      <c r="AG130" s="67">
        <v>82886.289999999994</v>
      </c>
      <c r="AH130" t="s">
        <v>628</v>
      </c>
      <c r="AI130" s="67">
        <v>28780</v>
      </c>
      <c r="AJ130" s="67">
        <v>40838.33</v>
      </c>
      <c r="AK130">
        <v>31.62</v>
      </c>
      <c r="AL130">
        <v>23.24</v>
      </c>
      <c r="AM130">
        <v>24.91</v>
      </c>
      <c r="AN130">
        <v>3.85</v>
      </c>
      <c r="AO130" s="67">
        <v>1107.27</v>
      </c>
      <c r="AP130">
        <v>0.81850000000000001</v>
      </c>
      <c r="AQ130" s="67">
        <v>1405.13</v>
      </c>
      <c r="AR130" s="67">
        <v>2380.6799999999998</v>
      </c>
      <c r="AS130" s="67">
        <v>6021.83</v>
      </c>
      <c r="AT130">
        <v>547.41</v>
      </c>
      <c r="AU130">
        <v>316.89999999999998</v>
      </c>
      <c r="AV130" s="67">
        <v>10671.94</v>
      </c>
      <c r="AW130" s="67">
        <v>6712</v>
      </c>
      <c r="AX130">
        <v>0.64300000000000002</v>
      </c>
      <c r="AY130" s="67">
        <v>1662.97</v>
      </c>
      <c r="AZ130">
        <v>0.1593</v>
      </c>
      <c r="BA130">
        <v>828.42</v>
      </c>
      <c r="BB130">
        <v>7.9399999999999998E-2</v>
      </c>
      <c r="BC130" s="67">
        <v>1235.53</v>
      </c>
      <c r="BD130">
        <v>0.11840000000000001</v>
      </c>
      <c r="BE130" s="67">
        <v>10438.91</v>
      </c>
      <c r="BF130" s="67">
        <v>6467.45</v>
      </c>
      <c r="BG130">
        <v>2.8071999999999999</v>
      </c>
      <c r="BH130">
        <v>0.50839999999999996</v>
      </c>
      <c r="BI130">
        <v>0.23749999999999999</v>
      </c>
      <c r="BJ130">
        <v>0.19409999999999999</v>
      </c>
      <c r="BK130">
        <v>4.1099999999999998E-2</v>
      </c>
      <c r="BL130">
        <v>1.89E-2</v>
      </c>
    </row>
    <row r="131" spans="1:64" x14ac:dyDescent="0.25">
      <c r="A131" t="s">
        <v>150</v>
      </c>
      <c r="B131">
        <v>43836</v>
      </c>
      <c r="C131">
        <v>24.7</v>
      </c>
      <c r="D131">
        <v>275.20999999999998</v>
      </c>
      <c r="E131" s="67">
        <v>6474.03</v>
      </c>
      <c r="F131" s="67">
        <v>6151.98</v>
      </c>
      <c r="G131">
        <v>2.07E-2</v>
      </c>
      <c r="H131">
        <v>8.0000000000000004E-4</v>
      </c>
      <c r="I131">
        <v>7.7100000000000002E-2</v>
      </c>
      <c r="J131">
        <v>1.1999999999999999E-3</v>
      </c>
      <c r="K131">
        <v>4.0800000000000003E-2</v>
      </c>
      <c r="L131">
        <v>0.81030000000000002</v>
      </c>
      <c r="M131">
        <v>4.9200000000000001E-2</v>
      </c>
      <c r="N131">
        <v>0.39119999999999999</v>
      </c>
      <c r="O131">
        <v>2.6100000000000002E-2</v>
      </c>
      <c r="P131">
        <v>0.1394</v>
      </c>
      <c r="Q131" s="67">
        <v>59718.65</v>
      </c>
      <c r="R131">
        <v>0.2545</v>
      </c>
      <c r="S131">
        <v>0.20569999999999999</v>
      </c>
      <c r="T131">
        <v>0.53979999999999995</v>
      </c>
      <c r="U131">
        <v>19</v>
      </c>
      <c r="V131">
        <v>33.49</v>
      </c>
      <c r="W131" s="67">
        <v>86804.25</v>
      </c>
      <c r="X131">
        <v>190.43</v>
      </c>
      <c r="Y131" s="67">
        <v>155317.98000000001</v>
      </c>
      <c r="Z131">
        <v>0.72919999999999996</v>
      </c>
      <c r="AA131">
        <v>0.24</v>
      </c>
      <c r="AB131">
        <v>3.09E-2</v>
      </c>
      <c r="AC131">
        <v>0.27079999999999999</v>
      </c>
      <c r="AD131">
        <v>155.32</v>
      </c>
      <c r="AE131" s="67">
        <v>6782.71</v>
      </c>
      <c r="AF131">
        <v>827.8</v>
      </c>
      <c r="AG131" s="67">
        <v>165718.6</v>
      </c>
      <c r="AH131" t="s">
        <v>628</v>
      </c>
      <c r="AI131" s="67">
        <v>33967</v>
      </c>
      <c r="AJ131" s="67">
        <v>51580.21</v>
      </c>
      <c r="AK131">
        <v>69.33</v>
      </c>
      <c r="AL131">
        <v>41.37</v>
      </c>
      <c r="AM131">
        <v>46.38</v>
      </c>
      <c r="AN131">
        <v>4.95</v>
      </c>
      <c r="AO131">
        <v>935.39</v>
      </c>
      <c r="AP131">
        <v>1.0559000000000001</v>
      </c>
      <c r="AQ131" s="67">
        <v>1314.85</v>
      </c>
      <c r="AR131" s="67">
        <v>1921.7</v>
      </c>
      <c r="AS131" s="67">
        <v>6330.18</v>
      </c>
      <c r="AT131">
        <v>686.95</v>
      </c>
      <c r="AU131">
        <v>373.34</v>
      </c>
      <c r="AV131" s="67">
        <v>10627.02</v>
      </c>
      <c r="AW131" s="67">
        <v>3457.32</v>
      </c>
      <c r="AX131">
        <v>0.34320000000000001</v>
      </c>
      <c r="AY131" s="67">
        <v>5347.38</v>
      </c>
      <c r="AZ131">
        <v>0.53090000000000004</v>
      </c>
      <c r="BA131">
        <v>643.78</v>
      </c>
      <c r="BB131">
        <v>6.3899999999999998E-2</v>
      </c>
      <c r="BC131">
        <v>624.6</v>
      </c>
      <c r="BD131">
        <v>6.2E-2</v>
      </c>
      <c r="BE131" s="67">
        <v>10073.09</v>
      </c>
      <c r="BF131" s="67">
        <v>2202.56</v>
      </c>
      <c r="BG131">
        <v>0.4199</v>
      </c>
      <c r="BH131">
        <v>0.57320000000000004</v>
      </c>
      <c r="BI131">
        <v>0.22559999999999999</v>
      </c>
      <c r="BJ131">
        <v>0.1527</v>
      </c>
      <c r="BK131">
        <v>3.1099999999999999E-2</v>
      </c>
      <c r="BL131">
        <v>1.7399999999999999E-2</v>
      </c>
    </row>
    <row r="132" spans="1:64" x14ac:dyDescent="0.25">
      <c r="A132" t="s">
        <v>151</v>
      </c>
      <c r="B132">
        <v>46557</v>
      </c>
      <c r="C132">
        <v>67.62</v>
      </c>
      <c r="D132">
        <v>21.01</v>
      </c>
      <c r="E132" s="67">
        <v>1420.51</v>
      </c>
      <c r="F132" s="67">
        <v>1431.5</v>
      </c>
      <c r="G132">
        <v>1.15E-2</v>
      </c>
      <c r="H132">
        <v>5.0000000000000001E-4</v>
      </c>
      <c r="I132">
        <v>2.6599999999999999E-2</v>
      </c>
      <c r="J132">
        <v>1.1999999999999999E-3</v>
      </c>
      <c r="K132">
        <v>2.9600000000000001E-2</v>
      </c>
      <c r="L132">
        <v>0.89670000000000005</v>
      </c>
      <c r="M132">
        <v>3.3799999999999997E-2</v>
      </c>
      <c r="N132">
        <v>0.36059999999999998</v>
      </c>
      <c r="O132">
        <v>6.8999999999999999E-3</v>
      </c>
      <c r="P132">
        <v>0.13450000000000001</v>
      </c>
      <c r="Q132" s="67">
        <v>58929.4</v>
      </c>
      <c r="R132">
        <v>0.23630000000000001</v>
      </c>
      <c r="S132">
        <v>0.1762</v>
      </c>
      <c r="T132">
        <v>0.58750000000000002</v>
      </c>
      <c r="U132">
        <v>16.86</v>
      </c>
      <c r="V132">
        <v>11.12</v>
      </c>
      <c r="W132" s="67">
        <v>75767.509999999995</v>
      </c>
      <c r="X132">
        <v>123.7</v>
      </c>
      <c r="Y132" s="67">
        <v>231891.34</v>
      </c>
      <c r="Z132">
        <v>0.55549999999999999</v>
      </c>
      <c r="AA132">
        <v>0.2873</v>
      </c>
      <c r="AB132">
        <v>0.15709999999999999</v>
      </c>
      <c r="AC132">
        <v>0.44450000000000001</v>
      </c>
      <c r="AD132">
        <v>231.89</v>
      </c>
      <c r="AE132" s="67">
        <v>7326.04</v>
      </c>
      <c r="AF132">
        <v>552.21</v>
      </c>
      <c r="AG132" s="67">
        <v>256874.98</v>
      </c>
      <c r="AH132" t="s">
        <v>628</v>
      </c>
      <c r="AI132" s="67">
        <v>34745</v>
      </c>
      <c r="AJ132" s="67">
        <v>56856.82</v>
      </c>
      <c r="AK132">
        <v>45.51</v>
      </c>
      <c r="AL132">
        <v>29.28</v>
      </c>
      <c r="AM132">
        <v>32.75</v>
      </c>
      <c r="AN132">
        <v>4.55</v>
      </c>
      <c r="AO132" s="67">
        <v>1446.08</v>
      </c>
      <c r="AP132">
        <v>0.91639999999999999</v>
      </c>
      <c r="AQ132" s="67">
        <v>1595</v>
      </c>
      <c r="AR132" s="67">
        <v>2274.35</v>
      </c>
      <c r="AS132" s="67">
        <v>6735.46</v>
      </c>
      <c r="AT132">
        <v>601.78</v>
      </c>
      <c r="AU132">
        <v>325.94</v>
      </c>
      <c r="AV132" s="67">
        <v>11532.54</v>
      </c>
      <c r="AW132" s="67">
        <v>3730.55</v>
      </c>
      <c r="AX132">
        <v>0.3301</v>
      </c>
      <c r="AY132" s="67">
        <v>5746.09</v>
      </c>
      <c r="AZ132">
        <v>0.50849999999999995</v>
      </c>
      <c r="BA132" s="67">
        <v>1190.6300000000001</v>
      </c>
      <c r="BB132">
        <v>0.10539999999999999</v>
      </c>
      <c r="BC132">
        <v>633.17999999999995</v>
      </c>
      <c r="BD132">
        <v>5.6000000000000001E-2</v>
      </c>
      <c r="BE132" s="67">
        <v>11300.45</v>
      </c>
      <c r="BF132" s="67">
        <v>2109.89</v>
      </c>
      <c r="BG132">
        <v>0.38750000000000001</v>
      </c>
      <c r="BH132">
        <v>0.5635</v>
      </c>
      <c r="BI132">
        <v>0.22090000000000001</v>
      </c>
      <c r="BJ132">
        <v>0.15840000000000001</v>
      </c>
      <c r="BK132">
        <v>3.5200000000000002E-2</v>
      </c>
      <c r="BL132">
        <v>2.1999999999999999E-2</v>
      </c>
    </row>
    <row r="133" spans="1:64" x14ac:dyDescent="0.25">
      <c r="A133" t="s">
        <v>152</v>
      </c>
      <c r="B133">
        <v>50542</v>
      </c>
      <c r="C133">
        <v>60.76</v>
      </c>
      <c r="D133">
        <v>17.68</v>
      </c>
      <c r="E133" s="67">
        <v>1074.3599999999999</v>
      </c>
      <c r="F133" s="67">
        <v>1091.94</v>
      </c>
      <c r="G133">
        <v>4.3E-3</v>
      </c>
      <c r="H133">
        <v>2.0000000000000001E-4</v>
      </c>
      <c r="I133">
        <v>4.7000000000000002E-3</v>
      </c>
      <c r="J133">
        <v>1.6999999999999999E-3</v>
      </c>
      <c r="K133">
        <v>1.7999999999999999E-2</v>
      </c>
      <c r="L133">
        <v>0.95020000000000004</v>
      </c>
      <c r="M133">
        <v>2.07E-2</v>
      </c>
      <c r="N133">
        <v>0.30099999999999999</v>
      </c>
      <c r="O133">
        <v>3.3E-3</v>
      </c>
      <c r="P133">
        <v>0.1201</v>
      </c>
      <c r="Q133" s="67">
        <v>50496.04</v>
      </c>
      <c r="R133">
        <v>0.27660000000000001</v>
      </c>
      <c r="S133">
        <v>0.18110000000000001</v>
      </c>
      <c r="T133">
        <v>0.5423</v>
      </c>
      <c r="U133">
        <v>18.420000000000002</v>
      </c>
      <c r="V133">
        <v>8.73</v>
      </c>
      <c r="W133" s="67">
        <v>68056.67</v>
      </c>
      <c r="X133">
        <v>118.74</v>
      </c>
      <c r="Y133" s="67">
        <v>150047.67000000001</v>
      </c>
      <c r="Z133">
        <v>0.84699999999999998</v>
      </c>
      <c r="AA133">
        <v>9.5799999999999996E-2</v>
      </c>
      <c r="AB133">
        <v>5.7200000000000001E-2</v>
      </c>
      <c r="AC133">
        <v>0.153</v>
      </c>
      <c r="AD133">
        <v>150.05000000000001</v>
      </c>
      <c r="AE133" s="67">
        <v>4312.79</v>
      </c>
      <c r="AF133">
        <v>549.5</v>
      </c>
      <c r="AG133" s="67">
        <v>148780.06</v>
      </c>
      <c r="AH133" t="s">
        <v>628</v>
      </c>
      <c r="AI133" s="67">
        <v>34640</v>
      </c>
      <c r="AJ133" s="67">
        <v>53222.25</v>
      </c>
      <c r="AK133">
        <v>45.97</v>
      </c>
      <c r="AL133">
        <v>27.18</v>
      </c>
      <c r="AM133">
        <v>30.94</v>
      </c>
      <c r="AN133">
        <v>4.67</v>
      </c>
      <c r="AO133" s="67">
        <v>1271.69</v>
      </c>
      <c r="AP133">
        <v>1.0242</v>
      </c>
      <c r="AQ133" s="67">
        <v>1395</v>
      </c>
      <c r="AR133" s="67">
        <v>1870.85</v>
      </c>
      <c r="AS133" s="67">
        <v>5377.5</v>
      </c>
      <c r="AT133">
        <v>439.59</v>
      </c>
      <c r="AU133">
        <v>286.58999999999997</v>
      </c>
      <c r="AV133" s="67">
        <v>9369.5300000000007</v>
      </c>
      <c r="AW133" s="67">
        <v>4140.33</v>
      </c>
      <c r="AX133">
        <v>0.42849999999999999</v>
      </c>
      <c r="AY133" s="67">
        <v>3814.76</v>
      </c>
      <c r="AZ133">
        <v>0.39479999999999998</v>
      </c>
      <c r="BA133" s="67">
        <v>1118.98</v>
      </c>
      <c r="BB133">
        <v>0.1158</v>
      </c>
      <c r="BC133">
        <v>587.99</v>
      </c>
      <c r="BD133">
        <v>6.0900000000000003E-2</v>
      </c>
      <c r="BE133" s="67">
        <v>9662.0499999999993</v>
      </c>
      <c r="BF133" s="67">
        <v>3563.88</v>
      </c>
      <c r="BG133">
        <v>0.73219999999999996</v>
      </c>
      <c r="BH133">
        <v>0.54020000000000001</v>
      </c>
      <c r="BI133">
        <v>0.21529999999999999</v>
      </c>
      <c r="BJ133">
        <v>0.17780000000000001</v>
      </c>
      <c r="BK133">
        <v>3.8899999999999997E-2</v>
      </c>
      <c r="BL133">
        <v>2.7699999999999999E-2</v>
      </c>
    </row>
    <row r="134" spans="1:64" x14ac:dyDescent="0.25">
      <c r="A134" t="s">
        <v>153</v>
      </c>
      <c r="B134">
        <v>48934</v>
      </c>
      <c r="C134">
        <v>51</v>
      </c>
      <c r="D134">
        <v>23.5</v>
      </c>
      <c r="E134" s="67">
        <v>1198.5999999999999</v>
      </c>
      <c r="F134" s="67">
        <v>1182.8699999999999</v>
      </c>
      <c r="G134">
        <v>7.1000000000000004E-3</v>
      </c>
      <c r="H134">
        <v>6.9999999999999999E-4</v>
      </c>
      <c r="I134">
        <v>1.46E-2</v>
      </c>
      <c r="J134">
        <v>1.4E-3</v>
      </c>
      <c r="K134">
        <v>4.2299999999999997E-2</v>
      </c>
      <c r="L134">
        <v>0.89829999999999999</v>
      </c>
      <c r="M134">
        <v>3.5499999999999997E-2</v>
      </c>
      <c r="N134">
        <v>0.4093</v>
      </c>
      <c r="O134">
        <v>2E-3</v>
      </c>
      <c r="P134">
        <v>0.1447</v>
      </c>
      <c r="Q134" s="67">
        <v>54164.19</v>
      </c>
      <c r="R134">
        <v>0.29909999999999998</v>
      </c>
      <c r="S134">
        <v>0.18479999999999999</v>
      </c>
      <c r="T134">
        <v>0.5161</v>
      </c>
      <c r="U134">
        <v>16.98</v>
      </c>
      <c r="V134">
        <v>8.67</v>
      </c>
      <c r="W134" s="67">
        <v>73917.73</v>
      </c>
      <c r="X134">
        <v>133.43</v>
      </c>
      <c r="Y134" s="67">
        <v>208237.04</v>
      </c>
      <c r="Z134">
        <v>0.68220000000000003</v>
      </c>
      <c r="AA134">
        <v>0.23519999999999999</v>
      </c>
      <c r="AB134">
        <v>8.2600000000000007E-2</v>
      </c>
      <c r="AC134">
        <v>0.31780000000000003</v>
      </c>
      <c r="AD134">
        <v>208.24</v>
      </c>
      <c r="AE134" s="67">
        <v>6499.04</v>
      </c>
      <c r="AF134">
        <v>631.49</v>
      </c>
      <c r="AG134" s="67">
        <v>218256.95</v>
      </c>
      <c r="AH134" t="s">
        <v>628</v>
      </c>
      <c r="AI134" s="67">
        <v>34009</v>
      </c>
      <c r="AJ134" s="67">
        <v>55515.53</v>
      </c>
      <c r="AK134">
        <v>47.56</v>
      </c>
      <c r="AL134">
        <v>29.76</v>
      </c>
      <c r="AM134">
        <v>33.479999999999997</v>
      </c>
      <c r="AN134">
        <v>4.2699999999999996</v>
      </c>
      <c r="AO134">
        <v>940.88</v>
      </c>
      <c r="AP134">
        <v>1.0275000000000001</v>
      </c>
      <c r="AQ134" s="67">
        <v>1553.29</v>
      </c>
      <c r="AR134" s="67">
        <v>2108.5100000000002</v>
      </c>
      <c r="AS134" s="67">
        <v>6334.22</v>
      </c>
      <c r="AT134">
        <v>646.37</v>
      </c>
      <c r="AU134">
        <v>312.54000000000002</v>
      </c>
      <c r="AV134" s="67">
        <v>10954.92</v>
      </c>
      <c r="AW134" s="67">
        <v>3762.87</v>
      </c>
      <c r="AX134">
        <v>0.34570000000000001</v>
      </c>
      <c r="AY134" s="67">
        <v>5116.45</v>
      </c>
      <c r="AZ134">
        <v>0.47</v>
      </c>
      <c r="BA134" s="67">
        <v>1322.34</v>
      </c>
      <c r="BB134">
        <v>0.1215</v>
      </c>
      <c r="BC134">
        <v>684.38</v>
      </c>
      <c r="BD134">
        <v>6.2899999999999998E-2</v>
      </c>
      <c r="BE134" s="67">
        <v>10886.04</v>
      </c>
      <c r="BF134" s="67">
        <v>2141.33</v>
      </c>
      <c r="BG134">
        <v>0.37530000000000002</v>
      </c>
      <c r="BH134">
        <v>0.53669999999999995</v>
      </c>
      <c r="BI134">
        <v>0.21260000000000001</v>
      </c>
      <c r="BJ134">
        <v>0.18679999999999999</v>
      </c>
      <c r="BK134">
        <v>3.5400000000000001E-2</v>
      </c>
      <c r="BL134">
        <v>2.8500000000000001E-2</v>
      </c>
    </row>
    <row r="135" spans="1:64" x14ac:dyDescent="0.25">
      <c r="A135" t="s">
        <v>154</v>
      </c>
      <c r="B135">
        <v>47837</v>
      </c>
      <c r="C135">
        <v>96</v>
      </c>
      <c r="D135">
        <v>8.32</v>
      </c>
      <c r="E135">
        <v>799.07</v>
      </c>
      <c r="F135">
        <v>782.63</v>
      </c>
      <c r="G135">
        <v>2.3999999999999998E-3</v>
      </c>
      <c r="H135">
        <v>2.0000000000000001E-4</v>
      </c>
      <c r="I135">
        <v>5.5999999999999999E-3</v>
      </c>
      <c r="J135">
        <v>1.1999999999999999E-3</v>
      </c>
      <c r="K135">
        <v>2.0299999999999999E-2</v>
      </c>
      <c r="L135">
        <v>0.94940000000000002</v>
      </c>
      <c r="M135">
        <v>2.1000000000000001E-2</v>
      </c>
      <c r="N135">
        <v>0.48039999999999999</v>
      </c>
      <c r="O135">
        <v>1.8E-3</v>
      </c>
      <c r="P135">
        <v>0.15379999999999999</v>
      </c>
      <c r="Q135" s="67">
        <v>46391</v>
      </c>
      <c r="R135">
        <v>0.22919999999999999</v>
      </c>
      <c r="S135">
        <v>0.20080000000000001</v>
      </c>
      <c r="T135">
        <v>0.56999999999999995</v>
      </c>
      <c r="U135">
        <v>16.62</v>
      </c>
      <c r="V135">
        <v>7.15</v>
      </c>
      <c r="W135" s="67">
        <v>57963.360000000001</v>
      </c>
      <c r="X135">
        <v>108.07</v>
      </c>
      <c r="Y135" s="67">
        <v>104918.96</v>
      </c>
      <c r="Z135">
        <v>0.88959999999999995</v>
      </c>
      <c r="AA135">
        <v>5.6599999999999998E-2</v>
      </c>
      <c r="AB135">
        <v>5.3800000000000001E-2</v>
      </c>
      <c r="AC135">
        <v>0.1104</v>
      </c>
      <c r="AD135">
        <v>104.92</v>
      </c>
      <c r="AE135" s="67">
        <v>2475.4299999999998</v>
      </c>
      <c r="AF135">
        <v>356.32</v>
      </c>
      <c r="AG135" s="67">
        <v>94826.14</v>
      </c>
      <c r="AH135" t="s">
        <v>628</v>
      </c>
      <c r="AI135" s="67">
        <v>30934</v>
      </c>
      <c r="AJ135" s="67">
        <v>45043.51</v>
      </c>
      <c r="AK135">
        <v>36.82</v>
      </c>
      <c r="AL135">
        <v>22.83</v>
      </c>
      <c r="AM135">
        <v>26.57</v>
      </c>
      <c r="AN135">
        <v>4.26</v>
      </c>
      <c r="AO135" s="67">
        <v>1247.24</v>
      </c>
      <c r="AP135">
        <v>1.2741</v>
      </c>
      <c r="AQ135" s="67">
        <v>1371.9</v>
      </c>
      <c r="AR135" s="67">
        <v>2231.86</v>
      </c>
      <c r="AS135" s="67">
        <v>5670.57</v>
      </c>
      <c r="AT135">
        <v>437.35</v>
      </c>
      <c r="AU135">
        <v>300.52</v>
      </c>
      <c r="AV135" s="67">
        <v>10012.209999999999</v>
      </c>
      <c r="AW135" s="67">
        <v>5973.35</v>
      </c>
      <c r="AX135">
        <v>0.56920000000000004</v>
      </c>
      <c r="AY135" s="67">
        <v>2630.38</v>
      </c>
      <c r="AZ135">
        <v>0.25059999999999999</v>
      </c>
      <c r="BA135" s="67">
        <v>1042.08</v>
      </c>
      <c r="BB135">
        <v>9.9299999999999999E-2</v>
      </c>
      <c r="BC135">
        <v>848.89</v>
      </c>
      <c r="BD135">
        <v>8.09E-2</v>
      </c>
      <c r="BE135" s="67">
        <v>10494.7</v>
      </c>
      <c r="BF135" s="67">
        <v>5538.98</v>
      </c>
      <c r="BG135">
        <v>1.9309000000000001</v>
      </c>
      <c r="BH135">
        <v>0.50880000000000003</v>
      </c>
      <c r="BI135">
        <v>0.21690000000000001</v>
      </c>
      <c r="BJ135">
        <v>0.21529999999999999</v>
      </c>
      <c r="BK135">
        <v>3.6600000000000001E-2</v>
      </c>
      <c r="BL135">
        <v>2.24E-2</v>
      </c>
    </row>
    <row r="136" spans="1:64" x14ac:dyDescent="0.25">
      <c r="A136" t="s">
        <v>155</v>
      </c>
      <c r="B136">
        <v>47928</v>
      </c>
      <c r="C136">
        <v>86</v>
      </c>
      <c r="D136">
        <v>14.16</v>
      </c>
      <c r="E136" s="67">
        <v>1217.79</v>
      </c>
      <c r="F136" s="67">
        <v>1191.01</v>
      </c>
      <c r="G136">
        <v>1.2999999999999999E-3</v>
      </c>
      <c r="H136">
        <v>2.0000000000000001E-4</v>
      </c>
      <c r="I136">
        <v>4.1000000000000003E-3</v>
      </c>
      <c r="J136">
        <v>1E-3</v>
      </c>
      <c r="K136">
        <v>9.4000000000000004E-3</v>
      </c>
      <c r="L136">
        <v>0.9708</v>
      </c>
      <c r="M136">
        <v>1.32E-2</v>
      </c>
      <c r="N136">
        <v>0.55549999999999999</v>
      </c>
      <c r="O136">
        <v>1.8E-3</v>
      </c>
      <c r="P136">
        <v>0.16200000000000001</v>
      </c>
      <c r="Q136" s="67">
        <v>49322.58</v>
      </c>
      <c r="R136">
        <v>0.21909999999999999</v>
      </c>
      <c r="S136">
        <v>0.2107</v>
      </c>
      <c r="T136">
        <v>0.57010000000000005</v>
      </c>
      <c r="U136">
        <v>17.86</v>
      </c>
      <c r="V136">
        <v>9.73</v>
      </c>
      <c r="W136" s="67">
        <v>66262.05</v>
      </c>
      <c r="X136">
        <v>120.37</v>
      </c>
      <c r="Y136" s="67">
        <v>92747.87</v>
      </c>
      <c r="Z136">
        <v>0.89710000000000001</v>
      </c>
      <c r="AA136">
        <v>5.62E-2</v>
      </c>
      <c r="AB136">
        <v>4.6699999999999998E-2</v>
      </c>
      <c r="AC136">
        <v>0.10290000000000001</v>
      </c>
      <c r="AD136">
        <v>92.75</v>
      </c>
      <c r="AE136" s="67">
        <v>2349.5100000000002</v>
      </c>
      <c r="AF136">
        <v>341.32</v>
      </c>
      <c r="AG136" s="67">
        <v>86523.37</v>
      </c>
      <c r="AH136" t="s">
        <v>628</v>
      </c>
      <c r="AI136" s="67">
        <v>31150</v>
      </c>
      <c r="AJ136" s="67">
        <v>45148.01</v>
      </c>
      <c r="AK136">
        <v>33.1</v>
      </c>
      <c r="AL136">
        <v>24.29</v>
      </c>
      <c r="AM136">
        <v>26.23</v>
      </c>
      <c r="AN136">
        <v>4.6500000000000004</v>
      </c>
      <c r="AO136" s="67">
        <v>1239.99</v>
      </c>
      <c r="AP136">
        <v>0.95</v>
      </c>
      <c r="AQ136" s="67">
        <v>1261.33</v>
      </c>
      <c r="AR136" s="67">
        <v>2261.14</v>
      </c>
      <c r="AS136" s="67">
        <v>5834.17</v>
      </c>
      <c r="AT136">
        <v>457.03</v>
      </c>
      <c r="AU136">
        <v>266.82</v>
      </c>
      <c r="AV136" s="67">
        <v>10080.48</v>
      </c>
      <c r="AW136" s="67">
        <v>6272.6</v>
      </c>
      <c r="AX136">
        <v>0.61909999999999998</v>
      </c>
      <c r="AY136" s="67">
        <v>2021.9</v>
      </c>
      <c r="AZ136">
        <v>0.1996</v>
      </c>
      <c r="BA136">
        <v>987.84</v>
      </c>
      <c r="BB136">
        <v>9.7500000000000003E-2</v>
      </c>
      <c r="BC136">
        <v>849.06</v>
      </c>
      <c r="BD136">
        <v>8.3799999999999999E-2</v>
      </c>
      <c r="BE136" s="67">
        <v>10131.39</v>
      </c>
      <c r="BF136" s="67">
        <v>6150.73</v>
      </c>
      <c r="BG136">
        <v>2.1627000000000001</v>
      </c>
      <c r="BH136">
        <v>0.51929999999999998</v>
      </c>
      <c r="BI136">
        <v>0.21729999999999999</v>
      </c>
      <c r="BJ136">
        <v>0.19600000000000001</v>
      </c>
      <c r="BK136">
        <v>4.3299999999999998E-2</v>
      </c>
      <c r="BL136">
        <v>2.4199999999999999E-2</v>
      </c>
    </row>
    <row r="137" spans="1:64" x14ac:dyDescent="0.25">
      <c r="A137" t="s">
        <v>156</v>
      </c>
      <c r="B137">
        <v>43844</v>
      </c>
      <c r="C137">
        <v>43.56</v>
      </c>
      <c r="D137">
        <v>478.94</v>
      </c>
      <c r="E137" s="67">
        <v>20863.89</v>
      </c>
      <c r="F137" s="67">
        <v>14863.38</v>
      </c>
      <c r="G137">
        <v>1.6E-2</v>
      </c>
      <c r="H137">
        <v>5.9999999999999995E-4</v>
      </c>
      <c r="I137">
        <v>0.50629999999999997</v>
      </c>
      <c r="J137">
        <v>1.4E-3</v>
      </c>
      <c r="K137">
        <v>8.8900000000000007E-2</v>
      </c>
      <c r="L137">
        <v>0.32119999999999999</v>
      </c>
      <c r="M137">
        <v>6.5600000000000006E-2</v>
      </c>
      <c r="N137">
        <v>0.86080000000000001</v>
      </c>
      <c r="O137">
        <v>6.4399999999999999E-2</v>
      </c>
      <c r="P137">
        <v>0.1925</v>
      </c>
      <c r="Q137" s="67">
        <v>60622.51</v>
      </c>
      <c r="R137">
        <v>0.18920000000000001</v>
      </c>
      <c r="S137">
        <v>0.161</v>
      </c>
      <c r="T137">
        <v>0.64980000000000004</v>
      </c>
      <c r="U137">
        <v>19.07</v>
      </c>
      <c r="V137">
        <v>116.89</v>
      </c>
      <c r="W137" s="67">
        <v>81308.789999999994</v>
      </c>
      <c r="X137">
        <v>178</v>
      </c>
      <c r="Y137" s="67">
        <v>95691.5</v>
      </c>
      <c r="Z137">
        <v>0.59419999999999995</v>
      </c>
      <c r="AA137">
        <v>0.35589999999999999</v>
      </c>
      <c r="AB137">
        <v>4.99E-2</v>
      </c>
      <c r="AC137">
        <v>0.40579999999999999</v>
      </c>
      <c r="AD137">
        <v>95.69</v>
      </c>
      <c r="AE137" s="67">
        <v>4490.96</v>
      </c>
      <c r="AF137">
        <v>469.12</v>
      </c>
      <c r="AG137" s="67">
        <v>84608.2</v>
      </c>
      <c r="AH137" t="s">
        <v>628</v>
      </c>
      <c r="AI137" s="67">
        <v>23746</v>
      </c>
      <c r="AJ137" s="67">
        <v>41024.93</v>
      </c>
      <c r="AK137">
        <v>64.760000000000005</v>
      </c>
      <c r="AL137">
        <v>42.64</v>
      </c>
      <c r="AM137">
        <v>52.78</v>
      </c>
      <c r="AN137">
        <v>4.2300000000000004</v>
      </c>
      <c r="AO137">
        <v>0</v>
      </c>
      <c r="AP137">
        <v>1.2198</v>
      </c>
      <c r="AQ137" s="67">
        <v>1829.67</v>
      </c>
      <c r="AR137" s="67">
        <v>2682.12</v>
      </c>
      <c r="AS137" s="67">
        <v>7309.44</v>
      </c>
      <c r="AT137">
        <v>864.1</v>
      </c>
      <c r="AU137">
        <v>708.74</v>
      </c>
      <c r="AV137" s="67">
        <v>13394.08</v>
      </c>
      <c r="AW137" s="67">
        <v>7187.68</v>
      </c>
      <c r="AX137">
        <v>0.51619999999999999</v>
      </c>
      <c r="AY137" s="67">
        <v>4549.9799999999996</v>
      </c>
      <c r="AZ137">
        <v>0.32679999999999998</v>
      </c>
      <c r="BA137">
        <v>510.08</v>
      </c>
      <c r="BB137">
        <v>3.6600000000000001E-2</v>
      </c>
      <c r="BC137" s="67">
        <v>1676.85</v>
      </c>
      <c r="BD137">
        <v>0.12039999999999999</v>
      </c>
      <c r="BE137" s="67">
        <v>13924.6</v>
      </c>
      <c r="BF137" s="67">
        <v>3519.85</v>
      </c>
      <c r="BG137">
        <v>1.2229000000000001</v>
      </c>
      <c r="BH137">
        <v>0.46850000000000003</v>
      </c>
      <c r="BI137">
        <v>0.19040000000000001</v>
      </c>
      <c r="BJ137">
        <v>0.30520000000000003</v>
      </c>
      <c r="BK137">
        <v>2.29E-2</v>
      </c>
      <c r="BL137">
        <v>1.2999999999999999E-2</v>
      </c>
    </row>
    <row r="138" spans="1:64" x14ac:dyDescent="0.25">
      <c r="A138" t="s">
        <v>157</v>
      </c>
      <c r="B138">
        <v>43851</v>
      </c>
      <c r="C138">
        <v>16.100000000000001</v>
      </c>
      <c r="D138">
        <v>149.02000000000001</v>
      </c>
      <c r="E138" s="67">
        <v>2398.58</v>
      </c>
      <c r="F138" s="67">
        <v>2304.39</v>
      </c>
      <c r="G138">
        <v>1.43E-2</v>
      </c>
      <c r="H138">
        <v>6.9999999999999999E-4</v>
      </c>
      <c r="I138">
        <v>8.9200000000000002E-2</v>
      </c>
      <c r="J138">
        <v>1.5E-3</v>
      </c>
      <c r="K138">
        <v>4.2200000000000001E-2</v>
      </c>
      <c r="L138">
        <v>0.7903</v>
      </c>
      <c r="M138">
        <v>6.1899999999999997E-2</v>
      </c>
      <c r="N138">
        <v>0.4637</v>
      </c>
      <c r="O138">
        <v>1.95E-2</v>
      </c>
      <c r="P138">
        <v>0.14760000000000001</v>
      </c>
      <c r="Q138" s="67">
        <v>58003.41</v>
      </c>
      <c r="R138">
        <v>0.26500000000000001</v>
      </c>
      <c r="S138">
        <v>0.19969999999999999</v>
      </c>
      <c r="T138">
        <v>0.53539999999999999</v>
      </c>
      <c r="U138">
        <v>17.73</v>
      </c>
      <c r="V138">
        <v>14.79</v>
      </c>
      <c r="W138" s="67">
        <v>83974.81</v>
      </c>
      <c r="X138">
        <v>158.18</v>
      </c>
      <c r="Y138" s="67">
        <v>151020.46</v>
      </c>
      <c r="Z138">
        <v>0.70669999999999999</v>
      </c>
      <c r="AA138">
        <v>0.26500000000000001</v>
      </c>
      <c r="AB138">
        <v>2.8299999999999999E-2</v>
      </c>
      <c r="AC138">
        <v>0.29330000000000001</v>
      </c>
      <c r="AD138">
        <v>151.02000000000001</v>
      </c>
      <c r="AE138" s="67">
        <v>6470.01</v>
      </c>
      <c r="AF138">
        <v>741.24</v>
      </c>
      <c r="AG138" s="67">
        <v>161290.01</v>
      </c>
      <c r="AH138" t="s">
        <v>628</v>
      </c>
      <c r="AI138" s="67">
        <v>31481</v>
      </c>
      <c r="AJ138" s="67">
        <v>49996.08</v>
      </c>
      <c r="AK138">
        <v>66.099999999999994</v>
      </c>
      <c r="AL138">
        <v>39.53</v>
      </c>
      <c r="AM138">
        <v>45.26</v>
      </c>
      <c r="AN138">
        <v>4.46</v>
      </c>
      <c r="AO138" s="67">
        <v>1039.95</v>
      </c>
      <c r="AP138">
        <v>1.1141000000000001</v>
      </c>
      <c r="AQ138" s="67">
        <v>1449.4</v>
      </c>
      <c r="AR138" s="67">
        <v>1918.45</v>
      </c>
      <c r="AS138" s="67">
        <v>6636.37</v>
      </c>
      <c r="AT138">
        <v>675.64</v>
      </c>
      <c r="AU138">
        <v>288.16000000000003</v>
      </c>
      <c r="AV138" s="67">
        <v>10968.02</v>
      </c>
      <c r="AW138" s="67">
        <v>3854.72</v>
      </c>
      <c r="AX138">
        <v>0.36930000000000002</v>
      </c>
      <c r="AY138" s="67">
        <v>5121.79</v>
      </c>
      <c r="AZ138">
        <v>0.49070000000000003</v>
      </c>
      <c r="BA138">
        <v>677.24</v>
      </c>
      <c r="BB138">
        <v>6.4899999999999999E-2</v>
      </c>
      <c r="BC138">
        <v>784.75</v>
      </c>
      <c r="BD138">
        <v>7.5200000000000003E-2</v>
      </c>
      <c r="BE138" s="67">
        <v>10438.49</v>
      </c>
      <c r="BF138" s="67">
        <v>2680.18</v>
      </c>
      <c r="BG138">
        <v>0.5554</v>
      </c>
      <c r="BH138">
        <v>0.57709999999999995</v>
      </c>
      <c r="BI138">
        <v>0.21340000000000001</v>
      </c>
      <c r="BJ138">
        <v>0.15490000000000001</v>
      </c>
      <c r="BK138">
        <v>3.1899999999999998E-2</v>
      </c>
      <c r="BL138">
        <v>2.2800000000000001E-2</v>
      </c>
    </row>
    <row r="139" spans="1:64" x14ac:dyDescent="0.25">
      <c r="A139" t="s">
        <v>158</v>
      </c>
      <c r="B139">
        <v>43869</v>
      </c>
      <c r="C139">
        <v>45.38</v>
      </c>
      <c r="D139">
        <v>58.18</v>
      </c>
      <c r="E139" s="67">
        <v>2640.32</v>
      </c>
      <c r="F139" s="67">
        <v>2549.9299999999998</v>
      </c>
      <c r="G139">
        <v>7.0000000000000001E-3</v>
      </c>
      <c r="H139">
        <v>5.0000000000000001E-4</v>
      </c>
      <c r="I139">
        <v>7.0900000000000005E-2</v>
      </c>
      <c r="J139">
        <v>1.6999999999999999E-3</v>
      </c>
      <c r="K139">
        <v>6.59E-2</v>
      </c>
      <c r="L139">
        <v>0.79</v>
      </c>
      <c r="M139">
        <v>6.3899999999999998E-2</v>
      </c>
      <c r="N139">
        <v>0.54559999999999997</v>
      </c>
      <c r="O139">
        <v>1.7600000000000001E-2</v>
      </c>
      <c r="P139">
        <v>0.14630000000000001</v>
      </c>
      <c r="Q139" s="67">
        <v>53772.91</v>
      </c>
      <c r="R139">
        <v>0.24390000000000001</v>
      </c>
      <c r="S139">
        <v>0.19939999999999999</v>
      </c>
      <c r="T139">
        <v>0.55669999999999997</v>
      </c>
      <c r="U139">
        <v>18.75</v>
      </c>
      <c r="V139">
        <v>17.059999999999999</v>
      </c>
      <c r="W139" s="67">
        <v>74158.210000000006</v>
      </c>
      <c r="X139">
        <v>150.72</v>
      </c>
      <c r="Y139" s="67">
        <v>99407.51</v>
      </c>
      <c r="Z139">
        <v>0.75639999999999996</v>
      </c>
      <c r="AA139">
        <v>0.20660000000000001</v>
      </c>
      <c r="AB139">
        <v>3.6999999999999998E-2</v>
      </c>
      <c r="AC139">
        <v>0.24360000000000001</v>
      </c>
      <c r="AD139">
        <v>99.41</v>
      </c>
      <c r="AE139" s="67">
        <v>3347.93</v>
      </c>
      <c r="AF139">
        <v>457.85</v>
      </c>
      <c r="AG139" s="67">
        <v>97366.51</v>
      </c>
      <c r="AH139" t="s">
        <v>628</v>
      </c>
      <c r="AI139" s="67">
        <v>28457</v>
      </c>
      <c r="AJ139" s="67">
        <v>43223.59</v>
      </c>
      <c r="AK139">
        <v>49.11</v>
      </c>
      <c r="AL139">
        <v>31.05</v>
      </c>
      <c r="AM139">
        <v>36.28</v>
      </c>
      <c r="AN139">
        <v>4.5199999999999996</v>
      </c>
      <c r="AO139">
        <v>767.75</v>
      </c>
      <c r="AP139">
        <v>1.0152000000000001</v>
      </c>
      <c r="AQ139" s="67">
        <v>1252.78</v>
      </c>
      <c r="AR139" s="67">
        <v>1781.55</v>
      </c>
      <c r="AS139" s="67">
        <v>5855.23</v>
      </c>
      <c r="AT139">
        <v>518</v>
      </c>
      <c r="AU139">
        <v>277.83</v>
      </c>
      <c r="AV139" s="67">
        <v>9685.3799999999992</v>
      </c>
      <c r="AW139" s="67">
        <v>5043.83</v>
      </c>
      <c r="AX139">
        <v>0.52710000000000001</v>
      </c>
      <c r="AY139" s="67">
        <v>2829.53</v>
      </c>
      <c r="AZ139">
        <v>0.29570000000000002</v>
      </c>
      <c r="BA139">
        <v>797.45</v>
      </c>
      <c r="BB139">
        <v>8.3299999999999999E-2</v>
      </c>
      <c r="BC139">
        <v>898.46</v>
      </c>
      <c r="BD139">
        <v>9.3899999999999997E-2</v>
      </c>
      <c r="BE139" s="67">
        <v>9569.2800000000007</v>
      </c>
      <c r="BF139" s="67">
        <v>4308.04</v>
      </c>
      <c r="BG139">
        <v>1.3936999999999999</v>
      </c>
      <c r="BH139">
        <v>0.54920000000000002</v>
      </c>
      <c r="BI139">
        <v>0.2157</v>
      </c>
      <c r="BJ139">
        <v>0.18390000000000001</v>
      </c>
      <c r="BK139">
        <v>3.0599999999999999E-2</v>
      </c>
      <c r="BL139">
        <v>2.0500000000000001E-2</v>
      </c>
    </row>
    <row r="140" spans="1:64" x14ac:dyDescent="0.25">
      <c r="A140" t="s">
        <v>159</v>
      </c>
      <c r="B140">
        <v>43877</v>
      </c>
      <c r="C140">
        <v>34.950000000000003</v>
      </c>
      <c r="D140">
        <v>128.75</v>
      </c>
      <c r="E140" s="67">
        <v>4499.97</v>
      </c>
      <c r="F140" s="67">
        <v>4331.04</v>
      </c>
      <c r="G140">
        <v>1.6E-2</v>
      </c>
      <c r="H140">
        <v>6.9999999999999999E-4</v>
      </c>
      <c r="I140">
        <v>6.7000000000000004E-2</v>
      </c>
      <c r="J140">
        <v>1.5E-3</v>
      </c>
      <c r="K140">
        <v>4.48E-2</v>
      </c>
      <c r="L140">
        <v>0.81689999999999996</v>
      </c>
      <c r="M140">
        <v>5.33E-2</v>
      </c>
      <c r="N140">
        <v>0.36280000000000001</v>
      </c>
      <c r="O140">
        <v>1.47E-2</v>
      </c>
      <c r="P140">
        <v>0.13619999999999999</v>
      </c>
      <c r="Q140" s="67">
        <v>56839.75</v>
      </c>
      <c r="R140">
        <v>0.24060000000000001</v>
      </c>
      <c r="S140">
        <v>0.215</v>
      </c>
      <c r="T140">
        <v>0.5444</v>
      </c>
      <c r="U140">
        <v>19.03</v>
      </c>
      <c r="V140">
        <v>27.16</v>
      </c>
      <c r="W140" s="67">
        <v>80332.100000000006</v>
      </c>
      <c r="X140">
        <v>162.56</v>
      </c>
      <c r="Y140" s="67">
        <v>148517.03</v>
      </c>
      <c r="Z140">
        <v>0.74150000000000005</v>
      </c>
      <c r="AA140">
        <v>0.22559999999999999</v>
      </c>
      <c r="AB140">
        <v>3.2899999999999999E-2</v>
      </c>
      <c r="AC140">
        <v>0.25850000000000001</v>
      </c>
      <c r="AD140">
        <v>148.52000000000001</v>
      </c>
      <c r="AE140" s="67">
        <v>5933.86</v>
      </c>
      <c r="AF140">
        <v>730.42</v>
      </c>
      <c r="AG140" s="67">
        <v>161473.45000000001</v>
      </c>
      <c r="AH140" t="s">
        <v>628</v>
      </c>
      <c r="AI140" s="67">
        <v>35491</v>
      </c>
      <c r="AJ140" s="67">
        <v>56228.25</v>
      </c>
      <c r="AK140">
        <v>61.99</v>
      </c>
      <c r="AL140">
        <v>38.520000000000003</v>
      </c>
      <c r="AM140">
        <v>41.98</v>
      </c>
      <c r="AN140">
        <v>5.12</v>
      </c>
      <c r="AO140" s="67">
        <v>1713.88</v>
      </c>
      <c r="AP140">
        <v>0.95140000000000002</v>
      </c>
      <c r="AQ140" s="67">
        <v>1194.51</v>
      </c>
      <c r="AR140" s="67">
        <v>1873.3</v>
      </c>
      <c r="AS140" s="67">
        <v>6000.38</v>
      </c>
      <c r="AT140">
        <v>570.47</v>
      </c>
      <c r="AU140">
        <v>257.01</v>
      </c>
      <c r="AV140" s="67">
        <v>9895.66</v>
      </c>
      <c r="AW140" s="67">
        <v>3455.7</v>
      </c>
      <c r="AX140">
        <v>0.36509999999999998</v>
      </c>
      <c r="AY140" s="67">
        <v>4733.67</v>
      </c>
      <c r="AZ140">
        <v>0.50009999999999999</v>
      </c>
      <c r="BA140">
        <v>676.89</v>
      </c>
      <c r="BB140">
        <v>7.1499999999999994E-2</v>
      </c>
      <c r="BC140">
        <v>598.32000000000005</v>
      </c>
      <c r="BD140">
        <v>6.3200000000000006E-2</v>
      </c>
      <c r="BE140" s="67">
        <v>9464.57</v>
      </c>
      <c r="BF140" s="67">
        <v>2285.62</v>
      </c>
      <c r="BG140">
        <v>0.4194</v>
      </c>
      <c r="BH140">
        <v>0.57379999999999998</v>
      </c>
      <c r="BI140">
        <v>0.2293</v>
      </c>
      <c r="BJ140">
        <v>0.14419999999999999</v>
      </c>
      <c r="BK140">
        <v>3.2599999999999997E-2</v>
      </c>
      <c r="BL140">
        <v>2.01E-2</v>
      </c>
    </row>
    <row r="141" spans="1:64" x14ac:dyDescent="0.25">
      <c r="A141" t="s">
        <v>160</v>
      </c>
      <c r="B141">
        <v>43885</v>
      </c>
      <c r="C141">
        <v>64.900000000000006</v>
      </c>
      <c r="D141">
        <v>21.37</v>
      </c>
      <c r="E141" s="67">
        <v>1387.28</v>
      </c>
      <c r="F141" s="67">
        <v>1361.67</v>
      </c>
      <c r="G141">
        <v>4.8999999999999998E-3</v>
      </c>
      <c r="H141">
        <v>6.9999999999999999E-4</v>
      </c>
      <c r="I141">
        <v>8.3999999999999995E-3</v>
      </c>
      <c r="J141">
        <v>2.0999999999999999E-3</v>
      </c>
      <c r="K141">
        <v>2.9700000000000001E-2</v>
      </c>
      <c r="L141">
        <v>0.92800000000000005</v>
      </c>
      <c r="M141">
        <v>2.6200000000000001E-2</v>
      </c>
      <c r="N141">
        <v>0.42359999999999998</v>
      </c>
      <c r="O141">
        <v>8.5000000000000006E-3</v>
      </c>
      <c r="P141">
        <v>0.14199999999999999</v>
      </c>
      <c r="Q141" s="67">
        <v>52301.07</v>
      </c>
      <c r="R141">
        <v>0.26929999999999998</v>
      </c>
      <c r="S141">
        <v>0.19489999999999999</v>
      </c>
      <c r="T141">
        <v>0.53580000000000005</v>
      </c>
      <c r="U141">
        <v>18.39</v>
      </c>
      <c r="V141">
        <v>9.43</v>
      </c>
      <c r="W141" s="67">
        <v>69719</v>
      </c>
      <c r="X141">
        <v>142</v>
      </c>
      <c r="Y141" s="67">
        <v>146992.88</v>
      </c>
      <c r="Z141">
        <v>0.79469999999999996</v>
      </c>
      <c r="AA141">
        <v>0.15840000000000001</v>
      </c>
      <c r="AB141">
        <v>4.6899999999999997E-2</v>
      </c>
      <c r="AC141">
        <v>0.20530000000000001</v>
      </c>
      <c r="AD141">
        <v>146.99</v>
      </c>
      <c r="AE141" s="67">
        <v>4316.37</v>
      </c>
      <c r="AF141">
        <v>528.86</v>
      </c>
      <c r="AG141" s="67">
        <v>145797.19</v>
      </c>
      <c r="AH141" t="s">
        <v>628</v>
      </c>
      <c r="AI141" s="67">
        <v>32215</v>
      </c>
      <c r="AJ141" s="67">
        <v>49032.81</v>
      </c>
      <c r="AK141">
        <v>46.8</v>
      </c>
      <c r="AL141">
        <v>28.02</v>
      </c>
      <c r="AM141">
        <v>32.659999999999997</v>
      </c>
      <c r="AN141">
        <v>4.04</v>
      </c>
      <c r="AO141" s="67">
        <v>1327.63</v>
      </c>
      <c r="AP141">
        <v>1.0984</v>
      </c>
      <c r="AQ141" s="67">
        <v>1301.67</v>
      </c>
      <c r="AR141" s="67">
        <v>1874.25</v>
      </c>
      <c r="AS141" s="67">
        <v>5732.42</v>
      </c>
      <c r="AT141">
        <v>483.24</v>
      </c>
      <c r="AU141">
        <v>285.58999999999997</v>
      </c>
      <c r="AV141" s="67">
        <v>9677.18</v>
      </c>
      <c r="AW141" s="67">
        <v>4178.05</v>
      </c>
      <c r="AX141">
        <v>0.42330000000000001</v>
      </c>
      <c r="AY141" s="67">
        <v>3923.55</v>
      </c>
      <c r="AZ141">
        <v>0.39750000000000002</v>
      </c>
      <c r="BA141" s="67">
        <v>1065.44</v>
      </c>
      <c r="BB141">
        <v>0.1079</v>
      </c>
      <c r="BC141">
        <v>703.42</v>
      </c>
      <c r="BD141">
        <v>7.1300000000000002E-2</v>
      </c>
      <c r="BE141" s="67">
        <v>9870.4699999999993</v>
      </c>
      <c r="BF141" s="67">
        <v>3196.93</v>
      </c>
      <c r="BG141">
        <v>0.74729999999999996</v>
      </c>
      <c r="BH141">
        <v>0.53749999999999998</v>
      </c>
      <c r="BI141">
        <v>0.21879999999999999</v>
      </c>
      <c r="BJ141">
        <v>0.18779999999999999</v>
      </c>
      <c r="BK141">
        <v>3.44E-2</v>
      </c>
      <c r="BL141">
        <v>2.1499999999999998E-2</v>
      </c>
    </row>
    <row r="142" spans="1:64" x14ac:dyDescent="0.25">
      <c r="A142" t="s">
        <v>161</v>
      </c>
      <c r="B142">
        <v>43893</v>
      </c>
      <c r="C142">
        <v>64.14</v>
      </c>
      <c r="D142">
        <v>39.92</v>
      </c>
      <c r="E142" s="67">
        <v>2560.48</v>
      </c>
      <c r="F142" s="67">
        <v>2546.33</v>
      </c>
      <c r="G142">
        <v>7.7000000000000002E-3</v>
      </c>
      <c r="H142">
        <v>6.9999999999999999E-4</v>
      </c>
      <c r="I142">
        <v>1.6199999999999999E-2</v>
      </c>
      <c r="J142">
        <v>1.4E-3</v>
      </c>
      <c r="K142">
        <v>3.09E-2</v>
      </c>
      <c r="L142">
        <v>0.91059999999999997</v>
      </c>
      <c r="M142">
        <v>3.2399999999999998E-2</v>
      </c>
      <c r="N142">
        <v>0.39579999999999999</v>
      </c>
      <c r="O142">
        <v>1.06E-2</v>
      </c>
      <c r="P142">
        <v>0.14019999999999999</v>
      </c>
      <c r="Q142" s="67">
        <v>54667.31</v>
      </c>
      <c r="R142">
        <v>0.2235</v>
      </c>
      <c r="S142">
        <v>0.17949999999999999</v>
      </c>
      <c r="T142">
        <v>0.59699999999999998</v>
      </c>
      <c r="U142">
        <v>19.010000000000002</v>
      </c>
      <c r="V142">
        <v>16.690000000000001</v>
      </c>
      <c r="W142" s="67">
        <v>73226.7</v>
      </c>
      <c r="X142">
        <v>149.33000000000001</v>
      </c>
      <c r="Y142" s="67">
        <v>135720.19</v>
      </c>
      <c r="Z142">
        <v>0.76939999999999997</v>
      </c>
      <c r="AA142">
        <v>0.18540000000000001</v>
      </c>
      <c r="AB142">
        <v>4.5199999999999997E-2</v>
      </c>
      <c r="AC142">
        <v>0.2306</v>
      </c>
      <c r="AD142">
        <v>135.72</v>
      </c>
      <c r="AE142" s="67">
        <v>4483.55</v>
      </c>
      <c r="AF142">
        <v>548.53</v>
      </c>
      <c r="AG142" s="67">
        <v>138469.57</v>
      </c>
      <c r="AH142" t="s">
        <v>628</v>
      </c>
      <c r="AI142" s="67">
        <v>32683</v>
      </c>
      <c r="AJ142" s="67">
        <v>50701.75</v>
      </c>
      <c r="AK142">
        <v>52.18</v>
      </c>
      <c r="AL142">
        <v>31.18</v>
      </c>
      <c r="AM142">
        <v>37.32</v>
      </c>
      <c r="AN142">
        <v>4.0599999999999996</v>
      </c>
      <c r="AO142" s="67">
        <v>1237.49</v>
      </c>
      <c r="AP142">
        <v>0.99360000000000004</v>
      </c>
      <c r="AQ142" s="67">
        <v>1216.99</v>
      </c>
      <c r="AR142" s="67">
        <v>1694.1</v>
      </c>
      <c r="AS142" s="67">
        <v>5466.84</v>
      </c>
      <c r="AT142">
        <v>493.5</v>
      </c>
      <c r="AU142">
        <v>229.96</v>
      </c>
      <c r="AV142" s="67">
        <v>9101.39</v>
      </c>
      <c r="AW142" s="67">
        <v>3861.11</v>
      </c>
      <c r="AX142">
        <v>0.4234</v>
      </c>
      <c r="AY142" s="67">
        <v>3665.74</v>
      </c>
      <c r="AZ142">
        <v>0.40189999999999998</v>
      </c>
      <c r="BA142">
        <v>979.21</v>
      </c>
      <c r="BB142">
        <v>0.1074</v>
      </c>
      <c r="BC142">
        <v>614.03</v>
      </c>
      <c r="BD142">
        <v>6.7299999999999999E-2</v>
      </c>
      <c r="BE142" s="67">
        <v>9120.09</v>
      </c>
      <c r="BF142" s="67">
        <v>3319.18</v>
      </c>
      <c r="BG142">
        <v>0.75429999999999997</v>
      </c>
      <c r="BH142">
        <v>0.55779999999999996</v>
      </c>
      <c r="BI142">
        <v>0.2142</v>
      </c>
      <c r="BJ142">
        <v>0.17330000000000001</v>
      </c>
      <c r="BK142">
        <v>3.15E-2</v>
      </c>
      <c r="BL142">
        <v>2.3099999999999999E-2</v>
      </c>
    </row>
    <row r="143" spans="1:64" x14ac:dyDescent="0.25">
      <c r="A143" t="s">
        <v>162</v>
      </c>
      <c r="B143">
        <v>47027</v>
      </c>
      <c r="C143">
        <v>35.049999999999997</v>
      </c>
      <c r="D143">
        <v>246.05</v>
      </c>
      <c r="E143" s="67">
        <v>8623.3799999999992</v>
      </c>
      <c r="F143" s="67">
        <v>8367.59</v>
      </c>
      <c r="G143">
        <v>7.51E-2</v>
      </c>
      <c r="H143">
        <v>6.9999999999999999E-4</v>
      </c>
      <c r="I143">
        <v>7.2300000000000003E-2</v>
      </c>
      <c r="J143">
        <v>1.1000000000000001E-3</v>
      </c>
      <c r="K143">
        <v>4.2000000000000003E-2</v>
      </c>
      <c r="L143">
        <v>0.76429999999999998</v>
      </c>
      <c r="M143">
        <v>4.4499999999999998E-2</v>
      </c>
      <c r="N143">
        <v>0.17960000000000001</v>
      </c>
      <c r="O143">
        <v>4.2599999999999999E-2</v>
      </c>
      <c r="P143">
        <v>0.1137</v>
      </c>
      <c r="Q143" s="67">
        <v>66364.3</v>
      </c>
      <c r="R143">
        <v>0.23980000000000001</v>
      </c>
      <c r="S143">
        <v>0.2016</v>
      </c>
      <c r="T143">
        <v>0.55859999999999999</v>
      </c>
      <c r="U143">
        <v>19.059999999999999</v>
      </c>
      <c r="V143">
        <v>43.29</v>
      </c>
      <c r="W143" s="67">
        <v>89702.99</v>
      </c>
      <c r="X143">
        <v>197.27</v>
      </c>
      <c r="Y143" s="67">
        <v>187490.25</v>
      </c>
      <c r="Z143">
        <v>0.76200000000000001</v>
      </c>
      <c r="AA143">
        <v>0.21579999999999999</v>
      </c>
      <c r="AB143">
        <v>2.2100000000000002E-2</v>
      </c>
      <c r="AC143">
        <v>0.23799999999999999</v>
      </c>
      <c r="AD143">
        <v>187.49</v>
      </c>
      <c r="AE143" s="67">
        <v>8531.06</v>
      </c>
      <c r="AF143">
        <v>957.85</v>
      </c>
      <c r="AG143" s="67">
        <v>221454.19</v>
      </c>
      <c r="AH143" t="s">
        <v>628</v>
      </c>
      <c r="AI143" s="67">
        <v>49086</v>
      </c>
      <c r="AJ143" s="67">
        <v>89158.62</v>
      </c>
      <c r="AK143">
        <v>71.98</v>
      </c>
      <c r="AL143">
        <v>42.58</v>
      </c>
      <c r="AM143">
        <v>46.95</v>
      </c>
      <c r="AN143">
        <v>4.9000000000000004</v>
      </c>
      <c r="AO143" s="67">
        <v>1218.04</v>
      </c>
      <c r="AP143">
        <v>0.68130000000000002</v>
      </c>
      <c r="AQ143" s="67">
        <v>1258.44</v>
      </c>
      <c r="AR143" s="67">
        <v>1967.54</v>
      </c>
      <c r="AS143" s="67">
        <v>6875.59</v>
      </c>
      <c r="AT143">
        <v>683.05</v>
      </c>
      <c r="AU143">
        <v>391</v>
      </c>
      <c r="AV143" s="67">
        <v>11175.63</v>
      </c>
      <c r="AW143" s="67">
        <v>2753.84</v>
      </c>
      <c r="AX143">
        <v>0.26079999999999998</v>
      </c>
      <c r="AY143" s="67">
        <v>6627.93</v>
      </c>
      <c r="AZ143">
        <v>0.62760000000000005</v>
      </c>
      <c r="BA143">
        <v>811.36</v>
      </c>
      <c r="BB143">
        <v>7.6799999999999993E-2</v>
      </c>
      <c r="BC143">
        <v>367.16</v>
      </c>
      <c r="BD143">
        <v>3.4799999999999998E-2</v>
      </c>
      <c r="BE143" s="67">
        <v>10560.3</v>
      </c>
      <c r="BF143" s="67">
        <v>1479.35</v>
      </c>
      <c r="BG143">
        <v>0.15859999999999999</v>
      </c>
      <c r="BH143">
        <v>0.60829999999999995</v>
      </c>
      <c r="BI143">
        <v>0.23089999999999999</v>
      </c>
      <c r="BJ143">
        <v>0.1051</v>
      </c>
      <c r="BK143">
        <v>3.0700000000000002E-2</v>
      </c>
      <c r="BL143">
        <v>2.4899999999999999E-2</v>
      </c>
    </row>
    <row r="144" spans="1:64" x14ac:dyDescent="0.25">
      <c r="A144" t="s">
        <v>163</v>
      </c>
      <c r="B144">
        <v>43901</v>
      </c>
      <c r="C144">
        <v>13.05</v>
      </c>
      <c r="D144">
        <v>400.2</v>
      </c>
      <c r="E144" s="67">
        <v>5221.62</v>
      </c>
      <c r="F144" s="67">
        <v>4011.7</v>
      </c>
      <c r="G144">
        <v>3.8E-3</v>
      </c>
      <c r="H144">
        <v>2.9999999999999997E-4</v>
      </c>
      <c r="I144">
        <v>0.43609999999999999</v>
      </c>
      <c r="J144">
        <v>1.1000000000000001E-3</v>
      </c>
      <c r="K144">
        <v>8.3400000000000002E-2</v>
      </c>
      <c r="L144">
        <v>0.37780000000000002</v>
      </c>
      <c r="M144">
        <v>9.7500000000000003E-2</v>
      </c>
      <c r="N144">
        <v>0.88529999999999998</v>
      </c>
      <c r="O144">
        <v>3.0700000000000002E-2</v>
      </c>
      <c r="P144">
        <v>0.1845</v>
      </c>
      <c r="Q144" s="67">
        <v>55583.28</v>
      </c>
      <c r="R144">
        <v>0.2452</v>
      </c>
      <c r="S144">
        <v>0.18099999999999999</v>
      </c>
      <c r="T144">
        <v>0.57389999999999997</v>
      </c>
      <c r="U144">
        <v>18.440000000000001</v>
      </c>
      <c r="V144">
        <v>33.69</v>
      </c>
      <c r="W144" s="67">
        <v>78724.06</v>
      </c>
      <c r="X144">
        <v>153.38</v>
      </c>
      <c r="Y144" s="67">
        <v>66542.77</v>
      </c>
      <c r="Z144">
        <v>0.6724</v>
      </c>
      <c r="AA144">
        <v>0.27279999999999999</v>
      </c>
      <c r="AB144">
        <v>5.4800000000000001E-2</v>
      </c>
      <c r="AC144">
        <v>0.3276</v>
      </c>
      <c r="AD144">
        <v>66.540000000000006</v>
      </c>
      <c r="AE144" s="67">
        <v>3032.62</v>
      </c>
      <c r="AF144">
        <v>416.75</v>
      </c>
      <c r="AG144" s="67">
        <v>72140.11</v>
      </c>
      <c r="AH144" t="s">
        <v>628</v>
      </c>
      <c r="AI144" s="67">
        <v>23792</v>
      </c>
      <c r="AJ144" s="67">
        <v>34775.96</v>
      </c>
      <c r="AK144">
        <v>62.58</v>
      </c>
      <c r="AL144">
        <v>40.909999999999997</v>
      </c>
      <c r="AM144">
        <v>47.74</v>
      </c>
      <c r="AN144">
        <v>4.6500000000000004</v>
      </c>
      <c r="AO144">
        <v>0</v>
      </c>
      <c r="AP144">
        <v>1.2432000000000001</v>
      </c>
      <c r="AQ144" s="67">
        <v>1818.82</v>
      </c>
      <c r="AR144" s="67">
        <v>2312.4299999999998</v>
      </c>
      <c r="AS144" s="67">
        <v>6726.63</v>
      </c>
      <c r="AT144">
        <v>762.2</v>
      </c>
      <c r="AU144">
        <v>590.16999999999996</v>
      </c>
      <c r="AV144" s="67">
        <v>12210.23</v>
      </c>
      <c r="AW144" s="67">
        <v>7426.35</v>
      </c>
      <c r="AX144">
        <v>0.59789999999999999</v>
      </c>
      <c r="AY144" s="67">
        <v>2789.21</v>
      </c>
      <c r="AZ144">
        <v>0.22459999999999999</v>
      </c>
      <c r="BA144">
        <v>671.86</v>
      </c>
      <c r="BB144">
        <v>5.4100000000000002E-2</v>
      </c>
      <c r="BC144" s="67">
        <v>1532.42</v>
      </c>
      <c r="BD144">
        <v>0.1234</v>
      </c>
      <c r="BE144" s="67">
        <v>12419.84</v>
      </c>
      <c r="BF144" s="67">
        <v>4789.78</v>
      </c>
      <c r="BG144">
        <v>2.6244999999999998</v>
      </c>
      <c r="BH144">
        <v>0.49309999999999998</v>
      </c>
      <c r="BI144">
        <v>0.19359999999999999</v>
      </c>
      <c r="BJ144">
        <v>0.27439999999999998</v>
      </c>
      <c r="BK144">
        <v>2.5100000000000001E-2</v>
      </c>
      <c r="BL144">
        <v>1.38E-2</v>
      </c>
    </row>
    <row r="145" spans="1:64" x14ac:dyDescent="0.25">
      <c r="A145" t="s">
        <v>164</v>
      </c>
      <c r="B145">
        <v>46409</v>
      </c>
      <c r="C145">
        <v>96.48</v>
      </c>
      <c r="D145">
        <v>13.02</v>
      </c>
      <c r="E145" s="67">
        <v>1256.18</v>
      </c>
      <c r="F145" s="67">
        <v>1241.6300000000001</v>
      </c>
      <c r="G145">
        <v>1.9E-3</v>
      </c>
      <c r="H145">
        <v>2.9999999999999997E-4</v>
      </c>
      <c r="I145">
        <v>6.7000000000000002E-3</v>
      </c>
      <c r="J145">
        <v>8.9999999999999998E-4</v>
      </c>
      <c r="K145">
        <v>1.4200000000000001E-2</v>
      </c>
      <c r="L145">
        <v>0.95630000000000004</v>
      </c>
      <c r="M145">
        <v>1.9800000000000002E-2</v>
      </c>
      <c r="N145">
        <v>0.52210000000000001</v>
      </c>
      <c r="O145">
        <v>8.9999999999999998E-4</v>
      </c>
      <c r="P145">
        <v>0.14460000000000001</v>
      </c>
      <c r="Q145" s="67">
        <v>49396.57</v>
      </c>
      <c r="R145">
        <v>0.23930000000000001</v>
      </c>
      <c r="S145">
        <v>0.21310000000000001</v>
      </c>
      <c r="T145">
        <v>0.54759999999999998</v>
      </c>
      <c r="U145">
        <v>18.260000000000002</v>
      </c>
      <c r="V145">
        <v>9.2200000000000006</v>
      </c>
      <c r="W145" s="67">
        <v>65139.05</v>
      </c>
      <c r="X145">
        <v>131.69</v>
      </c>
      <c r="Y145" s="67">
        <v>100740.96</v>
      </c>
      <c r="Z145">
        <v>0.87409999999999999</v>
      </c>
      <c r="AA145">
        <v>6.7400000000000002E-2</v>
      </c>
      <c r="AB145">
        <v>5.8500000000000003E-2</v>
      </c>
      <c r="AC145">
        <v>0.12590000000000001</v>
      </c>
      <c r="AD145">
        <v>100.74</v>
      </c>
      <c r="AE145" s="67">
        <v>2379.4299999999998</v>
      </c>
      <c r="AF145">
        <v>339.98</v>
      </c>
      <c r="AG145" s="67">
        <v>95077.16</v>
      </c>
      <c r="AH145" t="s">
        <v>628</v>
      </c>
      <c r="AI145" s="67">
        <v>30975</v>
      </c>
      <c r="AJ145" s="67">
        <v>44540.22</v>
      </c>
      <c r="AK145">
        <v>32.75</v>
      </c>
      <c r="AL145">
        <v>23.04</v>
      </c>
      <c r="AM145">
        <v>25.54</v>
      </c>
      <c r="AN145">
        <v>4.18</v>
      </c>
      <c r="AO145">
        <v>839.35</v>
      </c>
      <c r="AP145">
        <v>1.0706</v>
      </c>
      <c r="AQ145" s="67">
        <v>1277.18</v>
      </c>
      <c r="AR145" s="67">
        <v>2214.1</v>
      </c>
      <c r="AS145" s="67">
        <v>5622.92</v>
      </c>
      <c r="AT145">
        <v>410.82</v>
      </c>
      <c r="AU145">
        <v>270.24</v>
      </c>
      <c r="AV145" s="67">
        <v>9795.25</v>
      </c>
      <c r="AW145" s="67">
        <v>5830.61</v>
      </c>
      <c r="AX145">
        <v>0.60199999999999998</v>
      </c>
      <c r="AY145" s="67">
        <v>2163.9899999999998</v>
      </c>
      <c r="AZ145">
        <v>0.22339999999999999</v>
      </c>
      <c r="BA145">
        <v>922.1</v>
      </c>
      <c r="BB145">
        <v>9.5200000000000007E-2</v>
      </c>
      <c r="BC145">
        <v>768.15</v>
      </c>
      <c r="BD145">
        <v>7.9299999999999995E-2</v>
      </c>
      <c r="BE145" s="67">
        <v>9684.85</v>
      </c>
      <c r="BF145" s="67">
        <v>5769.25</v>
      </c>
      <c r="BG145">
        <v>2.0758999999999999</v>
      </c>
      <c r="BH145">
        <v>0.52029999999999998</v>
      </c>
      <c r="BI145">
        <v>0.23150000000000001</v>
      </c>
      <c r="BJ145">
        <v>0.18210000000000001</v>
      </c>
      <c r="BK145">
        <v>4.07E-2</v>
      </c>
      <c r="BL145">
        <v>2.53E-2</v>
      </c>
    </row>
    <row r="146" spans="1:64" x14ac:dyDescent="0.25">
      <c r="A146" t="s">
        <v>165</v>
      </c>
      <c r="B146">
        <v>69682</v>
      </c>
      <c r="C146">
        <v>99.85</v>
      </c>
      <c r="D146">
        <v>11.81</v>
      </c>
      <c r="E146" s="67">
        <v>1122.6300000000001</v>
      </c>
      <c r="F146" s="67">
        <v>1092.21</v>
      </c>
      <c r="G146">
        <v>2.3999999999999998E-3</v>
      </c>
      <c r="H146">
        <v>2.0000000000000001E-4</v>
      </c>
      <c r="I146">
        <v>6.7000000000000002E-3</v>
      </c>
      <c r="J146">
        <v>1.4E-3</v>
      </c>
      <c r="K146">
        <v>1.2699999999999999E-2</v>
      </c>
      <c r="L146">
        <v>0.95709999999999995</v>
      </c>
      <c r="M146">
        <v>1.95E-2</v>
      </c>
      <c r="N146">
        <v>0.51180000000000003</v>
      </c>
      <c r="O146">
        <v>5.9999999999999995E-4</v>
      </c>
      <c r="P146">
        <v>0.15129999999999999</v>
      </c>
      <c r="Q146" s="67">
        <v>48400.42</v>
      </c>
      <c r="R146">
        <v>0.2432</v>
      </c>
      <c r="S146">
        <v>0.19589999999999999</v>
      </c>
      <c r="T146">
        <v>0.56089999999999995</v>
      </c>
      <c r="U146">
        <v>17.690000000000001</v>
      </c>
      <c r="V146">
        <v>8.6300000000000008</v>
      </c>
      <c r="W146" s="67">
        <v>64919.08</v>
      </c>
      <c r="X146">
        <v>125.39</v>
      </c>
      <c r="Y146" s="67">
        <v>119513.92</v>
      </c>
      <c r="Z146">
        <v>0.84340000000000004</v>
      </c>
      <c r="AA146">
        <v>8.3400000000000002E-2</v>
      </c>
      <c r="AB146">
        <v>7.3200000000000001E-2</v>
      </c>
      <c r="AC146">
        <v>0.15659999999999999</v>
      </c>
      <c r="AD146">
        <v>119.51</v>
      </c>
      <c r="AE146" s="67">
        <v>3029.6</v>
      </c>
      <c r="AF146">
        <v>413.01</v>
      </c>
      <c r="AG146" s="67">
        <v>110678.93</v>
      </c>
      <c r="AH146" t="s">
        <v>628</v>
      </c>
      <c r="AI146" s="67">
        <v>30578</v>
      </c>
      <c r="AJ146" s="67">
        <v>47143.14</v>
      </c>
      <c r="AK146">
        <v>34.950000000000003</v>
      </c>
      <c r="AL146">
        <v>24.34</v>
      </c>
      <c r="AM146">
        <v>27.64</v>
      </c>
      <c r="AN146">
        <v>4.09</v>
      </c>
      <c r="AO146" s="67">
        <v>1067.1199999999999</v>
      </c>
      <c r="AP146">
        <v>1.0602</v>
      </c>
      <c r="AQ146" s="67">
        <v>1378.76</v>
      </c>
      <c r="AR146" s="67">
        <v>2172.08</v>
      </c>
      <c r="AS146" s="67">
        <v>5583.84</v>
      </c>
      <c r="AT146">
        <v>497.94</v>
      </c>
      <c r="AU146">
        <v>301.05</v>
      </c>
      <c r="AV146" s="67">
        <v>9933.66</v>
      </c>
      <c r="AW146" s="67">
        <v>5462.84</v>
      </c>
      <c r="AX146">
        <v>0.5494</v>
      </c>
      <c r="AY146" s="67">
        <v>2667.14</v>
      </c>
      <c r="AZ146">
        <v>0.26819999999999999</v>
      </c>
      <c r="BA146" s="67">
        <v>1015.07</v>
      </c>
      <c r="BB146">
        <v>0.1021</v>
      </c>
      <c r="BC146">
        <v>797.9</v>
      </c>
      <c r="BD146">
        <v>8.0199999999999994E-2</v>
      </c>
      <c r="BE146" s="67">
        <v>9942.9500000000007</v>
      </c>
      <c r="BF146" s="67">
        <v>4957.3</v>
      </c>
      <c r="BG146">
        <v>1.4599</v>
      </c>
      <c r="BH146">
        <v>0.5081</v>
      </c>
      <c r="BI146">
        <v>0.22320000000000001</v>
      </c>
      <c r="BJ146">
        <v>0.20680000000000001</v>
      </c>
      <c r="BK146">
        <v>3.7999999999999999E-2</v>
      </c>
      <c r="BL146">
        <v>2.3900000000000001E-2</v>
      </c>
    </row>
    <row r="147" spans="1:64" x14ac:dyDescent="0.25">
      <c r="A147" t="s">
        <v>166</v>
      </c>
      <c r="B147">
        <v>47688</v>
      </c>
      <c r="C147">
        <v>141.66999999999999</v>
      </c>
      <c r="D147">
        <v>11.43</v>
      </c>
      <c r="E147" s="67">
        <v>1619.63</v>
      </c>
      <c r="F147" s="67">
        <v>1601.32</v>
      </c>
      <c r="G147">
        <v>2.3E-3</v>
      </c>
      <c r="H147">
        <v>2.9999999999999997E-4</v>
      </c>
      <c r="I147">
        <v>5.4999999999999997E-3</v>
      </c>
      <c r="J147">
        <v>1E-3</v>
      </c>
      <c r="K147">
        <v>9.2999999999999992E-3</v>
      </c>
      <c r="L147">
        <v>0.96860000000000002</v>
      </c>
      <c r="M147">
        <v>1.2999999999999999E-2</v>
      </c>
      <c r="N147">
        <v>0.43969999999999998</v>
      </c>
      <c r="O147">
        <v>2.4E-2</v>
      </c>
      <c r="P147">
        <v>0.14549999999999999</v>
      </c>
      <c r="Q147" s="67">
        <v>50934.22</v>
      </c>
      <c r="R147">
        <v>0.23019999999999999</v>
      </c>
      <c r="S147">
        <v>0.1802</v>
      </c>
      <c r="T147">
        <v>0.58960000000000001</v>
      </c>
      <c r="U147">
        <v>17.78</v>
      </c>
      <c r="V147">
        <v>12.71</v>
      </c>
      <c r="W147" s="67">
        <v>65589.820000000007</v>
      </c>
      <c r="X147">
        <v>123.21</v>
      </c>
      <c r="Y147" s="67">
        <v>153645.67000000001</v>
      </c>
      <c r="Z147">
        <v>0.73229999999999995</v>
      </c>
      <c r="AA147">
        <v>0.13780000000000001</v>
      </c>
      <c r="AB147">
        <v>0.13</v>
      </c>
      <c r="AC147">
        <v>0.26769999999999999</v>
      </c>
      <c r="AD147">
        <v>153.65</v>
      </c>
      <c r="AE147" s="67">
        <v>4219.3100000000004</v>
      </c>
      <c r="AF147">
        <v>443.35</v>
      </c>
      <c r="AG147" s="67">
        <v>142362.60999999999</v>
      </c>
      <c r="AH147" t="s">
        <v>628</v>
      </c>
      <c r="AI147" s="67">
        <v>31090</v>
      </c>
      <c r="AJ147" s="67">
        <v>46112.98</v>
      </c>
      <c r="AK147">
        <v>39.01</v>
      </c>
      <c r="AL147">
        <v>26.13</v>
      </c>
      <c r="AM147">
        <v>28.41</v>
      </c>
      <c r="AN147">
        <v>4.3899999999999997</v>
      </c>
      <c r="AO147">
        <v>730.4</v>
      </c>
      <c r="AP147">
        <v>0.99319999999999997</v>
      </c>
      <c r="AQ147" s="67">
        <v>1279.44</v>
      </c>
      <c r="AR147" s="67">
        <v>2052.98</v>
      </c>
      <c r="AS147" s="67">
        <v>5841.98</v>
      </c>
      <c r="AT147">
        <v>408.36</v>
      </c>
      <c r="AU147">
        <v>361.81</v>
      </c>
      <c r="AV147" s="67">
        <v>9944.56</v>
      </c>
      <c r="AW147" s="67">
        <v>4954.0200000000004</v>
      </c>
      <c r="AX147">
        <v>0.4854</v>
      </c>
      <c r="AY147" s="67">
        <v>3349.93</v>
      </c>
      <c r="AZ147">
        <v>0.32829999999999998</v>
      </c>
      <c r="BA147">
        <v>953.47</v>
      </c>
      <c r="BB147">
        <v>9.3399999999999997E-2</v>
      </c>
      <c r="BC147">
        <v>947.96</v>
      </c>
      <c r="BD147">
        <v>9.2899999999999996E-2</v>
      </c>
      <c r="BE147" s="67">
        <v>10205.370000000001</v>
      </c>
      <c r="BF147" s="67">
        <v>4189.24</v>
      </c>
      <c r="BG147">
        <v>1.0369999999999999</v>
      </c>
      <c r="BH147">
        <v>0.53359999999999996</v>
      </c>
      <c r="BI147">
        <v>0.23130000000000001</v>
      </c>
      <c r="BJ147">
        <v>0.17699999999999999</v>
      </c>
      <c r="BK147">
        <v>3.8699999999999998E-2</v>
      </c>
      <c r="BL147">
        <v>1.9400000000000001E-2</v>
      </c>
    </row>
    <row r="148" spans="1:64" x14ac:dyDescent="0.25">
      <c r="A148" t="s">
        <v>167</v>
      </c>
      <c r="B148">
        <v>47845</v>
      </c>
      <c r="C148">
        <v>75.239999999999995</v>
      </c>
      <c r="D148">
        <v>16.25</v>
      </c>
      <c r="E148" s="67">
        <v>1222.4100000000001</v>
      </c>
      <c r="F148" s="67">
        <v>1201.1199999999999</v>
      </c>
      <c r="G148">
        <v>3.0000000000000001E-3</v>
      </c>
      <c r="H148">
        <v>2.0000000000000001E-4</v>
      </c>
      <c r="I148">
        <v>5.8999999999999999E-3</v>
      </c>
      <c r="J148">
        <v>1.8E-3</v>
      </c>
      <c r="K148">
        <v>2.6700000000000002E-2</v>
      </c>
      <c r="L148">
        <v>0.9425</v>
      </c>
      <c r="M148">
        <v>1.9900000000000001E-2</v>
      </c>
      <c r="N148">
        <v>0.4073</v>
      </c>
      <c r="O148">
        <v>1.5E-3</v>
      </c>
      <c r="P148">
        <v>0.13900000000000001</v>
      </c>
      <c r="Q148" s="67">
        <v>51280.57</v>
      </c>
      <c r="R148">
        <v>0.2616</v>
      </c>
      <c r="S148">
        <v>0.18390000000000001</v>
      </c>
      <c r="T148">
        <v>0.55449999999999999</v>
      </c>
      <c r="U148">
        <v>18.18</v>
      </c>
      <c r="V148">
        <v>9.98</v>
      </c>
      <c r="W148" s="67">
        <v>63556.36</v>
      </c>
      <c r="X148">
        <v>117.93</v>
      </c>
      <c r="Y148" s="67">
        <v>119012.43</v>
      </c>
      <c r="Z148">
        <v>0.88260000000000005</v>
      </c>
      <c r="AA148">
        <v>7.4899999999999994E-2</v>
      </c>
      <c r="AB148">
        <v>4.2500000000000003E-2</v>
      </c>
      <c r="AC148">
        <v>0.1174</v>
      </c>
      <c r="AD148">
        <v>119.01</v>
      </c>
      <c r="AE148" s="67">
        <v>3081.53</v>
      </c>
      <c r="AF148">
        <v>441.93</v>
      </c>
      <c r="AG148" s="67">
        <v>118642.57</v>
      </c>
      <c r="AH148" t="s">
        <v>628</v>
      </c>
      <c r="AI148" s="67">
        <v>32913</v>
      </c>
      <c r="AJ148" s="67">
        <v>47792.09</v>
      </c>
      <c r="AK148">
        <v>42.5</v>
      </c>
      <c r="AL148">
        <v>24.58</v>
      </c>
      <c r="AM148">
        <v>29.13</v>
      </c>
      <c r="AN148">
        <v>4.3099999999999996</v>
      </c>
      <c r="AO148">
        <v>886.11</v>
      </c>
      <c r="AP148">
        <v>1.1387</v>
      </c>
      <c r="AQ148" s="67">
        <v>1317.98</v>
      </c>
      <c r="AR148" s="67">
        <v>1940.28</v>
      </c>
      <c r="AS148" s="67">
        <v>5667.55</v>
      </c>
      <c r="AT148">
        <v>504.93</v>
      </c>
      <c r="AU148">
        <v>277.95</v>
      </c>
      <c r="AV148" s="67">
        <v>9708.7000000000007</v>
      </c>
      <c r="AW148" s="67">
        <v>4994.8100000000004</v>
      </c>
      <c r="AX148">
        <v>0.52059999999999995</v>
      </c>
      <c r="AY148" s="67">
        <v>2874.75</v>
      </c>
      <c r="AZ148">
        <v>0.29970000000000002</v>
      </c>
      <c r="BA148">
        <v>994.73</v>
      </c>
      <c r="BB148">
        <v>0.1037</v>
      </c>
      <c r="BC148">
        <v>729.36</v>
      </c>
      <c r="BD148">
        <v>7.5999999999999998E-2</v>
      </c>
      <c r="BE148" s="67">
        <v>9593.64</v>
      </c>
      <c r="BF148" s="67">
        <v>4548.88</v>
      </c>
      <c r="BG148">
        <v>1.3277000000000001</v>
      </c>
      <c r="BH148">
        <v>0.5454</v>
      </c>
      <c r="BI148">
        <v>0.21640000000000001</v>
      </c>
      <c r="BJ148">
        <v>0.1741</v>
      </c>
      <c r="BK148">
        <v>0.04</v>
      </c>
      <c r="BL148">
        <v>2.4199999999999999E-2</v>
      </c>
    </row>
    <row r="149" spans="1:64" x14ac:dyDescent="0.25">
      <c r="A149" t="s">
        <v>168</v>
      </c>
      <c r="B149">
        <v>43919</v>
      </c>
      <c r="C149">
        <v>35.75</v>
      </c>
      <c r="D149">
        <v>70.22</v>
      </c>
      <c r="E149" s="67">
        <v>2390.98</v>
      </c>
      <c r="F149" s="67">
        <v>2251.61</v>
      </c>
      <c r="G149">
        <v>6.0000000000000001E-3</v>
      </c>
      <c r="H149">
        <v>5.0000000000000001E-4</v>
      </c>
      <c r="I149">
        <v>5.79E-2</v>
      </c>
      <c r="J149">
        <v>1.6999999999999999E-3</v>
      </c>
      <c r="K149">
        <v>2.2499999999999999E-2</v>
      </c>
      <c r="L149">
        <v>0.85499999999999998</v>
      </c>
      <c r="M149">
        <v>5.6399999999999999E-2</v>
      </c>
      <c r="N149">
        <v>0.65039999999999998</v>
      </c>
      <c r="O149">
        <v>4.4999999999999997E-3</v>
      </c>
      <c r="P149">
        <v>0.16569999999999999</v>
      </c>
      <c r="Q149" s="67">
        <v>51271.59</v>
      </c>
      <c r="R149">
        <v>0.26900000000000002</v>
      </c>
      <c r="S149">
        <v>0.17799999999999999</v>
      </c>
      <c r="T149">
        <v>0.55300000000000005</v>
      </c>
      <c r="U149">
        <v>17.97</v>
      </c>
      <c r="V149">
        <v>16.21</v>
      </c>
      <c r="W149" s="67">
        <v>70354.350000000006</v>
      </c>
      <c r="X149">
        <v>144.51</v>
      </c>
      <c r="Y149" s="67">
        <v>83798.47</v>
      </c>
      <c r="Z149">
        <v>0.73699999999999999</v>
      </c>
      <c r="AA149">
        <v>0.20880000000000001</v>
      </c>
      <c r="AB149">
        <v>5.4300000000000001E-2</v>
      </c>
      <c r="AC149">
        <v>0.26300000000000001</v>
      </c>
      <c r="AD149">
        <v>83.8</v>
      </c>
      <c r="AE149" s="67">
        <v>2660.84</v>
      </c>
      <c r="AF149">
        <v>389.84</v>
      </c>
      <c r="AG149" s="67">
        <v>81444.039999999994</v>
      </c>
      <c r="AH149" t="s">
        <v>628</v>
      </c>
      <c r="AI149" s="67">
        <v>26398</v>
      </c>
      <c r="AJ149" s="67">
        <v>39515.279999999999</v>
      </c>
      <c r="AK149">
        <v>45.06</v>
      </c>
      <c r="AL149">
        <v>29.08</v>
      </c>
      <c r="AM149">
        <v>33.54</v>
      </c>
      <c r="AN149">
        <v>4.34</v>
      </c>
      <c r="AO149">
        <v>899.94</v>
      </c>
      <c r="AP149">
        <v>0.8861</v>
      </c>
      <c r="AQ149" s="67">
        <v>1236.23</v>
      </c>
      <c r="AR149" s="67">
        <v>1951.39</v>
      </c>
      <c r="AS149" s="67">
        <v>5930</v>
      </c>
      <c r="AT149">
        <v>525.71</v>
      </c>
      <c r="AU149">
        <v>287.22000000000003</v>
      </c>
      <c r="AV149" s="67">
        <v>9930.5400000000009</v>
      </c>
      <c r="AW149" s="67">
        <v>5856.24</v>
      </c>
      <c r="AX149">
        <v>0.6</v>
      </c>
      <c r="AY149" s="67">
        <v>2083.8200000000002</v>
      </c>
      <c r="AZ149">
        <v>0.2135</v>
      </c>
      <c r="BA149">
        <v>809.33</v>
      </c>
      <c r="BB149">
        <v>8.2900000000000001E-2</v>
      </c>
      <c r="BC149" s="67">
        <v>1010.64</v>
      </c>
      <c r="BD149">
        <v>0.10349999999999999</v>
      </c>
      <c r="BE149" s="67">
        <v>9760.0400000000009</v>
      </c>
      <c r="BF149" s="67">
        <v>5248.67</v>
      </c>
      <c r="BG149">
        <v>2.1375000000000002</v>
      </c>
      <c r="BH149">
        <v>0.54469999999999996</v>
      </c>
      <c r="BI149">
        <v>0.22720000000000001</v>
      </c>
      <c r="BJ149">
        <v>0.18</v>
      </c>
      <c r="BK149">
        <v>3.0800000000000001E-2</v>
      </c>
      <c r="BL149">
        <v>1.7299999999999999E-2</v>
      </c>
    </row>
    <row r="150" spans="1:64" x14ac:dyDescent="0.25">
      <c r="A150" t="s">
        <v>169</v>
      </c>
      <c r="B150">
        <v>48835</v>
      </c>
      <c r="C150">
        <v>88.19</v>
      </c>
      <c r="D150">
        <v>23.56</v>
      </c>
      <c r="E150" s="67">
        <v>2077.41</v>
      </c>
      <c r="F150" s="67">
        <v>2050.37</v>
      </c>
      <c r="G150">
        <v>5.7000000000000002E-3</v>
      </c>
      <c r="H150">
        <v>4.0000000000000002E-4</v>
      </c>
      <c r="I150">
        <v>8.6999999999999994E-3</v>
      </c>
      <c r="J150">
        <v>1.1999999999999999E-3</v>
      </c>
      <c r="K150">
        <v>1.4800000000000001E-2</v>
      </c>
      <c r="L150">
        <v>0.94789999999999996</v>
      </c>
      <c r="M150">
        <v>2.12E-2</v>
      </c>
      <c r="N150">
        <v>0.35</v>
      </c>
      <c r="O150">
        <v>4.4000000000000003E-3</v>
      </c>
      <c r="P150">
        <v>0.12570000000000001</v>
      </c>
      <c r="Q150" s="67">
        <v>53407.86</v>
      </c>
      <c r="R150">
        <v>0.23</v>
      </c>
      <c r="S150">
        <v>0.19089999999999999</v>
      </c>
      <c r="T150">
        <v>0.57920000000000005</v>
      </c>
      <c r="U150">
        <v>18.73</v>
      </c>
      <c r="V150">
        <v>13.43</v>
      </c>
      <c r="W150" s="67">
        <v>70486.73</v>
      </c>
      <c r="X150">
        <v>149.78</v>
      </c>
      <c r="Y150" s="67">
        <v>147360.54</v>
      </c>
      <c r="Z150">
        <v>0.77859999999999996</v>
      </c>
      <c r="AA150">
        <v>0.1414</v>
      </c>
      <c r="AB150">
        <v>0.08</v>
      </c>
      <c r="AC150">
        <v>0.22140000000000001</v>
      </c>
      <c r="AD150">
        <v>147.36000000000001</v>
      </c>
      <c r="AE150" s="67">
        <v>4255.84</v>
      </c>
      <c r="AF150">
        <v>506.74</v>
      </c>
      <c r="AG150" s="67">
        <v>148175.07</v>
      </c>
      <c r="AH150" t="s">
        <v>628</v>
      </c>
      <c r="AI150" s="67">
        <v>35337</v>
      </c>
      <c r="AJ150" s="67">
        <v>52948.84</v>
      </c>
      <c r="AK150">
        <v>43.77</v>
      </c>
      <c r="AL150">
        <v>26.82</v>
      </c>
      <c r="AM150">
        <v>30.06</v>
      </c>
      <c r="AN150">
        <v>4.3600000000000003</v>
      </c>
      <c r="AO150" s="67">
        <v>1177.03</v>
      </c>
      <c r="AP150">
        <v>0.92310000000000003</v>
      </c>
      <c r="AQ150" s="67">
        <v>1190.5</v>
      </c>
      <c r="AR150" s="67">
        <v>1895.07</v>
      </c>
      <c r="AS150" s="67">
        <v>5367.58</v>
      </c>
      <c r="AT150">
        <v>437.45</v>
      </c>
      <c r="AU150">
        <v>310.14999999999998</v>
      </c>
      <c r="AV150" s="67">
        <v>9200.75</v>
      </c>
      <c r="AW150" s="67">
        <v>4336.25</v>
      </c>
      <c r="AX150">
        <v>0.45639999999999997</v>
      </c>
      <c r="AY150" s="67">
        <v>3708.94</v>
      </c>
      <c r="AZ150">
        <v>0.39040000000000002</v>
      </c>
      <c r="BA150">
        <v>891.9</v>
      </c>
      <c r="BB150">
        <v>9.3899999999999997E-2</v>
      </c>
      <c r="BC150">
        <v>564.1</v>
      </c>
      <c r="BD150">
        <v>5.9400000000000001E-2</v>
      </c>
      <c r="BE150" s="67">
        <v>9501.2000000000007</v>
      </c>
      <c r="BF150" s="67">
        <v>3472.38</v>
      </c>
      <c r="BG150">
        <v>0.77180000000000004</v>
      </c>
      <c r="BH150">
        <v>0.51759999999999995</v>
      </c>
      <c r="BI150">
        <v>0.23830000000000001</v>
      </c>
      <c r="BJ150">
        <v>0.17860000000000001</v>
      </c>
      <c r="BK150">
        <v>4.1300000000000003E-2</v>
      </c>
      <c r="BL150">
        <v>2.4299999999999999E-2</v>
      </c>
    </row>
    <row r="151" spans="1:64" x14ac:dyDescent="0.25">
      <c r="A151" t="s">
        <v>170</v>
      </c>
      <c r="B151">
        <v>43927</v>
      </c>
      <c r="C151">
        <v>78.849999999999994</v>
      </c>
      <c r="D151">
        <v>18.3</v>
      </c>
      <c r="E151" s="67">
        <v>1374.21</v>
      </c>
      <c r="F151" s="67">
        <v>1351.44</v>
      </c>
      <c r="G151">
        <v>2.2000000000000001E-3</v>
      </c>
      <c r="H151">
        <v>2.9999999999999997E-4</v>
      </c>
      <c r="I151">
        <v>6.1999999999999998E-3</v>
      </c>
      <c r="J151">
        <v>1.2999999999999999E-3</v>
      </c>
      <c r="K151">
        <v>1.2999999999999999E-2</v>
      </c>
      <c r="L151">
        <v>0.95850000000000002</v>
      </c>
      <c r="M151">
        <v>1.8599999999999998E-2</v>
      </c>
      <c r="N151">
        <v>0.48770000000000002</v>
      </c>
      <c r="O151">
        <v>6.9999999999999999E-4</v>
      </c>
      <c r="P151">
        <v>0.14990000000000001</v>
      </c>
      <c r="Q151" s="67">
        <v>48962.01</v>
      </c>
      <c r="R151">
        <v>0.24490000000000001</v>
      </c>
      <c r="S151">
        <v>0.18609999999999999</v>
      </c>
      <c r="T151">
        <v>0.56889999999999996</v>
      </c>
      <c r="U151">
        <v>18.809999999999999</v>
      </c>
      <c r="V151">
        <v>10.39</v>
      </c>
      <c r="W151" s="67">
        <v>66133.789999999994</v>
      </c>
      <c r="X151">
        <v>127.24</v>
      </c>
      <c r="Y151" s="67">
        <v>112692.4</v>
      </c>
      <c r="Z151">
        <v>0.83879999999999999</v>
      </c>
      <c r="AA151">
        <v>0.1032</v>
      </c>
      <c r="AB151">
        <v>5.8000000000000003E-2</v>
      </c>
      <c r="AC151">
        <v>0.16120000000000001</v>
      </c>
      <c r="AD151">
        <v>112.69</v>
      </c>
      <c r="AE151" s="67">
        <v>3097.41</v>
      </c>
      <c r="AF151">
        <v>435.79</v>
      </c>
      <c r="AG151" s="67">
        <v>111015.44</v>
      </c>
      <c r="AH151" t="s">
        <v>628</v>
      </c>
      <c r="AI151" s="67">
        <v>30975</v>
      </c>
      <c r="AJ151" s="67">
        <v>46619.96</v>
      </c>
      <c r="AK151">
        <v>41.28</v>
      </c>
      <c r="AL151">
        <v>26.17</v>
      </c>
      <c r="AM151">
        <v>30.81</v>
      </c>
      <c r="AN151">
        <v>4.18</v>
      </c>
      <c r="AO151">
        <v>677.39</v>
      </c>
      <c r="AP151">
        <v>0.92290000000000005</v>
      </c>
      <c r="AQ151" s="67">
        <v>1314.01</v>
      </c>
      <c r="AR151" s="67">
        <v>2071.59</v>
      </c>
      <c r="AS151" s="67">
        <v>5466.65</v>
      </c>
      <c r="AT151">
        <v>464.78</v>
      </c>
      <c r="AU151">
        <v>263.64</v>
      </c>
      <c r="AV151" s="67">
        <v>9580.67</v>
      </c>
      <c r="AW151" s="67">
        <v>5230.6000000000004</v>
      </c>
      <c r="AX151">
        <v>0.55410000000000004</v>
      </c>
      <c r="AY151" s="67">
        <v>2544.9499999999998</v>
      </c>
      <c r="AZ151">
        <v>0.26960000000000001</v>
      </c>
      <c r="BA151">
        <v>919.01</v>
      </c>
      <c r="BB151">
        <v>9.7299999999999998E-2</v>
      </c>
      <c r="BC151">
        <v>745.93</v>
      </c>
      <c r="BD151">
        <v>7.9000000000000001E-2</v>
      </c>
      <c r="BE151" s="67">
        <v>9440.49</v>
      </c>
      <c r="BF151" s="67">
        <v>4938.03</v>
      </c>
      <c r="BG151">
        <v>1.4013</v>
      </c>
      <c r="BH151">
        <v>0.51639999999999997</v>
      </c>
      <c r="BI151">
        <v>0.23760000000000001</v>
      </c>
      <c r="BJ151">
        <v>0.18659999999999999</v>
      </c>
      <c r="BK151">
        <v>3.5499999999999997E-2</v>
      </c>
      <c r="BL151">
        <v>2.3800000000000002E-2</v>
      </c>
    </row>
    <row r="152" spans="1:64" x14ac:dyDescent="0.25">
      <c r="A152" t="s">
        <v>171</v>
      </c>
      <c r="B152">
        <v>46037</v>
      </c>
      <c r="C152">
        <v>83.86</v>
      </c>
      <c r="D152">
        <v>15.49</v>
      </c>
      <c r="E152" s="67">
        <v>1299.22</v>
      </c>
      <c r="F152" s="67">
        <v>1285.95</v>
      </c>
      <c r="G152">
        <v>2.3E-3</v>
      </c>
      <c r="H152">
        <v>2.9999999999999997E-4</v>
      </c>
      <c r="I152">
        <v>6.1999999999999998E-3</v>
      </c>
      <c r="J152">
        <v>8.9999999999999998E-4</v>
      </c>
      <c r="K152">
        <v>1.2800000000000001E-2</v>
      </c>
      <c r="L152">
        <v>0.96140000000000003</v>
      </c>
      <c r="M152">
        <v>1.6199999999999999E-2</v>
      </c>
      <c r="N152">
        <v>0.47860000000000003</v>
      </c>
      <c r="O152">
        <v>5.9999999999999995E-4</v>
      </c>
      <c r="P152">
        <v>0.1439</v>
      </c>
      <c r="Q152" s="67">
        <v>49255.62</v>
      </c>
      <c r="R152">
        <v>0.23680000000000001</v>
      </c>
      <c r="S152">
        <v>0.1825</v>
      </c>
      <c r="T152">
        <v>0.58069999999999999</v>
      </c>
      <c r="U152">
        <v>18.489999999999998</v>
      </c>
      <c r="V152">
        <v>9.66</v>
      </c>
      <c r="W152" s="67">
        <v>65529.55</v>
      </c>
      <c r="X152">
        <v>129.66999999999999</v>
      </c>
      <c r="Y152" s="67">
        <v>107804.36</v>
      </c>
      <c r="Z152">
        <v>0.85429999999999995</v>
      </c>
      <c r="AA152">
        <v>8.9599999999999999E-2</v>
      </c>
      <c r="AB152">
        <v>5.6099999999999997E-2</v>
      </c>
      <c r="AC152">
        <v>0.1457</v>
      </c>
      <c r="AD152">
        <v>107.8</v>
      </c>
      <c r="AE152" s="67">
        <v>2822.79</v>
      </c>
      <c r="AF152">
        <v>396.5</v>
      </c>
      <c r="AG152" s="67">
        <v>106541.94</v>
      </c>
      <c r="AH152" t="s">
        <v>628</v>
      </c>
      <c r="AI152" s="67">
        <v>31354</v>
      </c>
      <c r="AJ152" s="67">
        <v>45230.66</v>
      </c>
      <c r="AK152">
        <v>39.25</v>
      </c>
      <c r="AL152">
        <v>24.99</v>
      </c>
      <c r="AM152">
        <v>28.32</v>
      </c>
      <c r="AN152">
        <v>4.13</v>
      </c>
      <c r="AO152">
        <v>852.54</v>
      </c>
      <c r="AP152">
        <v>1.0747</v>
      </c>
      <c r="AQ152" s="67">
        <v>1262.18</v>
      </c>
      <c r="AR152" s="67">
        <v>1983.82</v>
      </c>
      <c r="AS152" s="67">
        <v>5446.47</v>
      </c>
      <c r="AT152">
        <v>416.13</v>
      </c>
      <c r="AU152">
        <v>252.44</v>
      </c>
      <c r="AV152" s="67">
        <v>9361.0499999999993</v>
      </c>
      <c r="AW152" s="67">
        <v>5358.7</v>
      </c>
      <c r="AX152">
        <v>0.56569999999999998</v>
      </c>
      <c r="AY152" s="67">
        <v>2488.37</v>
      </c>
      <c r="AZ152">
        <v>0.26269999999999999</v>
      </c>
      <c r="BA152">
        <v>914.57</v>
      </c>
      <c r="BB152">
        <v>9.6600000000000005E-2</v>
      </c>
      <c r="BC152">
        <v>710.7</v>
      </c>
      <c r="BD152">
        <v>7.4999999999999997E-2</v>
      </c>
      <c r="BE152" s="67">
        <v>9472.34</v>
      </c>
      <c r="BF152" s="67">
        <v>5154.6400000000003</v>
      </c>
      <c r="BG152">
        <v>1.6367</v>
      </c>
      <c r="BH152">
        <v>0.5232</v>
      </c>
      <c r="BI152">
        <v>0.23019999999999999</v>
      </c>
      <c r="BJ152">
        <v>0.189</v>
      </c>
      <c r="BK152">
        <v>3.6499999999999998E-2</v>
      </c>
      <c r="BL152">
        <v>2.1100000000000001E-2</v>
      </c>
    </row>
    <row r="153" spans="1:64" x14ac:dyDescent="0.25">
      <c r="A153" t="s">
        <v>172</v>
      </c>
      <c r="B153">
        <v>48512</v>
      </c>
      <c r="C153">
        <v>97.67</v>
      </c>
      <c r="D153">
        <v>9.69</v>
      </c>
      <c r="E153">
        <v>945.92</v>
      </c>
      <c r="F153">
        <v>918.3</v>
      </c>
      <c r="G153">
        <v>2E-3</v>
      </c>
      <c r="H153">
        <v>2.0000000000000001E-4</v>
      </c>
      <c r="I153">
        <v>4.4999999999999997E-3</v>
      </c>
      <c r="J153">
        <v>1.1000000000000001E-3</v>
      </c>
      <c r="K153">
        <v>9.4999999999999998E-3</v>
      </c>
      <c r="L153">
        <v>0.9677</v>
      </c>
      <c r="M153">
        <v>1.49E-2</v>
      </c>
      <c r="N153">
        <v>0.44390000000000002</v>
      </c>
      <c r="O153">
        <v>6.9999999999999999E-4</v>
      </c>
      <c r="P153">
        <v>0.14330000000000001</v>
      </c>
      <c r="Q153" s="67">
        <v>47853.19</v>
      </c>
      <c r="R153">
        <v>0.22040000000000001</v>
      </c>
      <c r="S153">
        <v>0.19819999999999999</v>
      </c>
      <c r="T153">
        <v>0.58140000000000003</v>
      </c>
      <c r="U153">
        <v>17.350000000000001</v>
      </c>
      <c r="V153">
        <v>7.3</v>
      </c>
      <c r="W153" s="67">
        <v>63462.86</v>
      </c>
      <c r="X153">
        <v>125.47</v>
      </c>
      <c r="Y153" s="67">
        <v>110319.52</v>
      </c>
      <c r="Z153">
        <v>0.88949999999999996</v>
      </c>
      <c r="AA153">
        <v>5.8000000000000003E-2</v>
      </c>
      <c r="AB153">
        <v>5.2499999999999998E-2</v>
      </c>
      <c r="AC153">
        <v>0.1105</v>
      </c>
      <c r="AD153">
        <v>110.32</v>
      </c>
      <c r="AE153" s="67">
        <v>2649.86</v>
      </c>
      <c r="AF153">
        <v>382.94</v>
      </c>
      <c r="AG153" s="67">
        <v>102368.18</v>
      </c>
      <c r="AH153" t="s">
        <v>628</v>
      </c>
      <c r="AI153" s="67">
        <v>32618</v>
      </c>
      <c r="AJ153" s="67">
        <v>49022.1</v>
      </c>
      <c r="AK153">
        <v>35.090000000000003</v>
      </c>
      <c r="AL153">
        <v>23.28</v>
      </c>
      <c r="AM153">
        <v>25.53</v>
      </c>
      <c r="AN153">
        <v>4.49</v>
      </c>
      <c r="AO153" s="67">
        <v>1072.6199999999999</v>
      </c>
      <c r="AP153">
        <v>1.0633999999999999</v>
      </c>
      <c r="AQ153" s="67">
        <v>1381.04</v>
      </c>
      <c r="AR153" s="67">
        <v>2155.31</v>
      </c>
      <c r="AS153" s="67">
        <v>5718.05</v>
      </c>
      <c r="AT153">
        <v>403.95</v>
      </c>
      <c r="AU153">
        <v>266.3</v>
      </c>
      <c r="AV153" s="67">
        <v>9924.65</v>
      </c>
      <c r="AW153" s="67">
        <v>5686.94</v>
      </c>
      <c r="AX153">
        <v>0.5625</v>
      </c>
      <c r="AY153" s="67">
        <v>2593.3200000000002</v>
      </c>
      <c r="AZ153">
        <v>0.25650000000000001</v>
      </c>
      <c r="BA153" s="67">
        <v>1040.48</v>
      </c>
      <c r="BB153">
        <v>0.10290000000000001</v>
      </c>
      <c r="BC153">
        <v>788.97</v>
      </c>
      <c r="BD153">
        <v>7.8E-2</v>
      </c>
      <c r="BE153" s="67">
        <v>10109.709999999999</v>
      </c>
      <c r="BF153" s="67">
        <v>5206.18</v>
      </c>
      <c r="BG153">
        <v>1.4772000000000001</v>
      </c>
      <c r="BH153">
        <v>0.51929999999999998</v>
      </c>
      <c r="BI153">
        <v>0.22189999999999999</v>
      </c>
      <c r="BJ153">
        <v>0.19919999999999999</v>
      </c>
      <c r="BK153">
        <v>3.5999999999999997E-2</v>
      </c>
      <c r="BL153">
        <v>2.35E-2</v>
      </c>
    </row>
    <row r="154" spans="1:64" x14ac:dyDescent="0.25">
      <c r="A154" t="s">
        <v>173</v>
      </c>
      <c r="B154">
        <v>49122</v>
      </c>
      <c r="C154">
        <v>86.1</v>
      </c>
      <c r="D154">
        <v>12.04</v>
      </c>
      <c r="E154" s="67">
        <v>1036.33</v>
      </c>
      <c r="F154">
        <v>982.57</v>
      </c>
      <c r="G154">
        <v>1.6000000000000001E-3</v>
      </c>
      <c r="H154">
        <v>2.0000000000000001E-4</v>
      </c>
      <c r="I154">
        <v>1.15E-2</v>
      </c>
      <c r="J154">
        <v>8.0000000000000004E-4</v>
      </c>
      <c r="K154">
        <v>1.09E-2</v>
      </c>
      <c r="L154">
        <v>0.95379999999999998</v>
      </c>
      <c r="M154">
        <v>2.1100000000000001E-2</v>
      </c>
      <c r="N154">
        <v>0.73180000000000001</v>
      </c>
      <c r="O154">
        <v>6.9999999999999999E-4</v>
      </c>
      <c r="P154">
        <v>0.1772</v>
      </c>
      <c r="Q154" s="67">
        <v>49337.51</v>
      </c>
      <c r="R154">
        <v>0.22989999999999999</v>
      </c>
      <c r="S154">
        <v>0.20599999999999999</v>
      </c>
      <c r="T154">
        <v>0.56410000000000005</v>
      </c>
      <c r="U154">
        <v>16.59</v>
      </c>
      <c r="V154">
        <v>8.4499999999999993</v>
      </c>
      <c r="W154" s="67">
        <v>64620.36</v>
      </c>
      <c r="X154">
        <v>117.19</v>
      </c>
      <c r="Y154" s="67">
        <v>75057.25</v>
      </c>
      <c r="Z154">
        <v>0.84870000000000001</v>
      </c>
      <c r="AA154">
        <v>7.6200000000000004E-2</v>
      </c>
      <c r="AB154">
        <v>7.5200000000000003E-2</v>
      </c>
      <c r="AC154">
        <v>0.15129999999999999</v>
      </c>
      <c r="AD154">
        <v>75.06</v>
      </c>
      <c r="AE154" s="67">
        <v>1799.56</v>
      </c>
      <c r="AF154">
        <v>255.84</v>
      </c>
      <c r="AG154" s="67">
        <v>68840.75</v>
      </c>
      <c r="AH154" t="s">
        <v>628</v>
      </c>
      <c r="AI154" s="67">
        <v>28552</v>
      </c>
      <c r="AJ154" s="67">
        <v>41210.879999999997</v>
      </c>
      <c r="AK154">
        <v>31.63</v>
      </c>
      <c r="AL154">
        <v>23.5</v>
      </c>
      <c r="AM154">
        <v>25.51</v>
      </c>
      <c r="AN154">
        <v>4.04</v>
      </c>
      <c r="AO154">
        <v>883.66</v>
      </c>
      <c r="AP154">
        <v>0.88260000000000005</v>
      </c>
      <c r="AQ154" s="67">
        <v>1363.99</v>
      </c>
      <c r="AR154" s="67">
        <v>2491.5</v>
      </c>
      <c r="AS154" s="67">
        <v>6204.27</v>
      </c>
      <c r="AT154">
        <v>454.39</v>
      </c>
      <c r="AU154">
        <v>296.13</v>
      </c>
      <c r="AV154" s="67">
        <v>10810.28</v>
      </c>
      <c r="AW154" s="67">
        <v>7160.28</v>
      </c>
      <c r="AX154">
        <v>0.66759999999999997</v>
      </c>
      <c r="AY154" s="67">
        <v>1433.11</v>
      </c>
      <c r="AZ154">
        <v>0.1336</v>
      </c>
      <c r="BA154">
        <v>914.58</v>
      </c>
      <c r="BB154">
        <v>8.5300000000000001E-2</v>
      </c>
      <c r="BC154" s="67">
        <v>1216.94</v>
      </c>
      <c r="BD154">
        <v>0.1135</v>
      </c>
      <c r="BE154" s="67">
        <v>10724.91</v>
      </c>
      <c r="BF154" s="67">
        <v>6960.27</v>
      </c>
      <c r="BG154">
        <v>3.1798999999999999</v>
      </c>
      <c r="BH154">
        <v>0.51160000000000005</v>
      </c>
      <c r="BI154">
        <v>0.2213</v>
      </c>
      <c r="BJ154">
        <v>0.2039</v>
      </c>
      <c r="BK154">
        <v>3.9800000000000002E-2</v>
      </c>
      <c r="BL154">
        <v>2.3400000000000001E-2</v>
      </c>
    </row>
    <row r="155" spans="1:64" x14ac:dyDescent="0.25">
      <c r="A155" t="s">
        <v>174</v>
      </c>
      <c r="B155">
        <v>50674</v>
      </c>
      <c r="C155">
        <v>74.86</v>
      </c>
      <c r="D155">
        <v>19.350000000000001</v>
      </c>
      <c r="E155" s="67">
        <v>1448.13</v>
      </c>
      <c r="F155" s="67">
        <v>1475.11</v>
      </c>
      <c r="G155">
        <v>5.5999999999999999E-3</v>
      </c>
      <c r="H155">
        <v>5.0000000000000001E-4</v>
      </c>
      <c r="I155">
        <v>5.7000000000000002E-3</v>
      </c>
      <c r="J155">
        <v>1.6000000000000001E-3</v>
      </c>
      <c r="K155">
        <v>3.49E-2</v>
      </c>
      <c r="L155">
        <v>0.92930000000000001</v>
      </c>
      <c r="M155">
        <v>2.23E-2</v>
      </c>
      <c r="N155">
        <v>0.27210000000000001</v>
      </c>
      <c r="O155">
        <v>5.1000000000000004E-3</v>
      </c>
      <c r="P155">
        <v>0.1171</v>
      </c>
      <c r="Q155" s="67">
        <v>53213.97</v>
      </c>
      <c r="R155">
        <v>0.23599999999999999</v>
      </c>
      <c r="S155">
        <v>0.1888</v>
      </c>
      <c r="T155">
        <v>0.57520000000000004</v>
      </c>
      <c r="U155">
        <v>18.75</v>
      </c>
      <c r="V155">
        <v>10.78</v>
      </c>
      <c r="W155" s="67">
        <v>67140.39</v>
      </c>
      <c r="X155">
        <v>129.86000000000001</v>
      </c>
      <c r="Y155" s="67">
        <v>147881.29999999999</v>
      </c>
      <c r="Z155">
        <v>0.84460000000000002</v>
      </c>
      <c r="AA155">
        <v>9.9099999999999994E-2</v>
      </c>
      <c r="AB155">
        <v>5.6300000000000003E-2</v>
      </c>
      <c r="AC155">
        <v>0.15540000000000001</v>
      </c>
      <c r="AD155">
        <v>147.88</v>
      </c>
      <c r="AE155" s="67">
        <v>4377.43</v>
      </c>
      <c r="AF155">
        <v>561.65</v>
      </c>
      <c r="AG155" s="67">
        <v>151622.07999999999</v>
      </c>
      <c r="AH155" t="s">
        <v>628</v>
      </c>
      <c r="AI155" s="67">
        <v>38953</v>
      </c>
      <c r="AJ155" s="67">
        <v>57578.9</v>
      </c>
      <c r="AK155">
        <v>43.73</v>
      </c>
      <c r="AL155">
        <v>28.51</v>
      </c>
      <c r="AM155">
        <v>30.53</v>
      </c>
      <c r="AN155">
        <v>4.6100000000000003</v>
      </c>
      <c r="AO155" s="67">
        <v>1290.81</v>
      </c>
      <c r="AP155">
        <v>0.9516</v>
      </c>
      <c r="AQ155" s="67">
        <v>1211.0999999999999</v>
      </c>
      <c r="AR155" s="67">
        <v>1827.49</v>
      </c>
      <c r="AS155" s="67">
        <v>5453.18</v>
      </c>
      <c r="AT155">
        <v>434.71</v>
      </c>
      <c r="AU155">
        <v>266.64999999999998</v>
      </c>
      <c r="AV155" s="67">
        <v>9193.1299999999992</v>
      </c>
      <c r="AW155" s="67">
        <v>4003.25</v>
      </c>
      <c r="AX155">
        <v>0.42649999999999999</v>
      </c>
      <c r="AY155" s="67">
        <v>3864.47</v>
      </c>
      <c r="AZ155">
        <v>0.41170000000000001</v>
      </c>
      <c r="BA155" s="67">
        <v>1039.05</v>
      </c>
      <c r="BB155">
        <v>0.11070000000000001</v>
      </c>
      <c r="BC155">
        <v>479.5</v>
      </c>
      <c r="BD155">
        <v>5.11E-2</v>
      </c>
      <c r="BE155" s="67">
        <v>9386.27</v>
      </c>
      <c r="BF155" s="67">
        <v>3514.39</v>
      </c>
      <c r="BG155">
        <v>0.70020000000000004</v>
      </c>
      <c r="BH155">
        <v>0.5484</v>
      </c>
      <c r="BI155">
        <v>0.2097</v>
      </c>
      <c r="BJ155">
        <v>0.1749</v>
      </c>
      <c r="BK155">
        <v>4.0099999999999997E-2</v>
      </c>
      <c r="BL155">
        <v>2.69E-2</v>
      </c>
    </row>
    <row r="156" spans="1:64" x14ac:dyDescent="0.25">
      <c r="A156" t="s">
        <v>175</v>
      </c>
      <c r="B156">
        <v>43935</v>
      </c>
      <c r="C156">
        <v>93.57</v>
      </c>
      <c r="D156">
        <v>22.24</v>
      </c>
      <c r="E156" s="67">
        <v>2081.2199999999998</v>
      </c>
      <c r="F156" s="67">
        <v>2022.55</v>
      </c>
      <c r="G156">
        <v>5.4000000000000003E-3</v>
      </c>
      <c r="H156">
        <v>8.0000000000000004E-4</v>
      </c>
      <c r="I156">
        <v>1.0200000000000001E-2</v>
      </c>
      <c r="J156">
        <v>1.1999999999999999E-3</v>
      </c>
      <c r="K156">
        <v>1.89E-2</v>
      </c>
      <c r="L156">
        <v>0.9385</v>
      </c>
      <c r="M156">
        <v>2.4899999999999999E-2</v>
      </c>
      <c r="N156">
        <v>0.4461</v>
      </c>
      <c r="O156">
        <v>7.4000000000000003E-3</v>
      </c>
      <c r="P156">
        <v>0.14979999999999999</v>
      </c>
      <c r="Q156" s="67">
        <v>52295.59</v>
      </c>
      <c r="R156">
        <v>0.19769999999999999</v>
      </c>
      <c r="S156">
        <v>0.17660000000000001</v>
      </c>
      <c r="T156">
        <v>0.62570000000000003</v>
      </c>
      <c r="U156">
        <v>18.41</v>
      </c>
      <c r="V156">
        <v>13.7</v>
      </c>
      <c r="W156" s="67">
        <v>71089.179999999993</v>
      </c>
      <c r="X156">
        <v>147.28</v>
      </c>
      <c r="Y156" s="67">
        <v>123814.59</v>
      </c>
      <c r="Z156">
        <v>0.79700000000000004</v>
      </c>
      <c r="AA156">
        <v>0.15659999999999999</v>
      </c>
      <c r="AB156">
        <v>4.65E-2</v>
      </c>
      <c r="AC156">
        <v>0.20300000000000001</v>
      </c>
      <c r="AD156">
        <v>123.81</v>
      </c>
      <c r="AE156" s="67">
        <v>3597.81</v>
      </c>
      <c r="AF156">
        <v>500.25</v>
      </c>
      <c r="AG156" s="67">
        <v>125531.19</v>
      </c>
      <c r="AH156" t="s">
        <v>628</v>
      </c>
      <c r="AI156" s="67">
        <v>31045</v>
      </c>
      <c r="AJ156" s="67">
        <v>45860.83</v>
      </c>
      <c r="AK156">
        <v>43.66</v>
      </c>
      <c r="AL156">
        <v>27.75</v>
      </c>
      <c r="AM156">
        <v>32.56</v>
      </c>
      <c r="AN156">
        <v>4.51</v>
      </c>
      <c r="AO156">
        <v>947.7</v>
      </c>
      <c r="AP156">
        <v>1.1177999999999999</v>
      </c>
      <c r="AQ156" s="67">
        <v>1394.55</v>
      </c>
      <c r="AR156" s="67">
        <v>1911.06</v>
      </c>
      <c r="AS156" s="67">
        <v>5709.37</v>
      </c>
      <c r="AT156">
        <v>523.77</v>
      </c>
      <c r="AU156">
        <v>280.20999999999998</v>
      </c>
      <c r="AV156" s="67">
        <v>9818.9599999999991</v>
      </c>
      <c r="AW156" s="67">
        <v>4699.72</v>
      </c>
      <c r="AX156">
        <v>0.49180000000000001</v>
      </c>
      <c r="AY156" s="67">
        <v>3249.21</v>
      </c>
      <c r="AZ156">
        <v>0.34</v>
      </c>
      <c r="BA156">
        <v>863.89</v>
      </c>
      <c r="BB156">
        <v>9.0399999999999994E-2</v>
      </c>
      <c r="BC156">
        <v>742.46</v>
      </c>
      <c r="BD156">
        <v>7.7700000000000005E-2</v>
      </c>
      <c r="BE156" s="67">
        <v>9555.2800000000007</v>
      </c>
      <c r="BF156" s="67">
        <v>4046.32</v>
      </c>
      <c r="BG156">
        <v>1.0952999999999999</v>
      </c>
      <c r="BH156">
        <v>0.54010000000000002</v>
      </c>
      <c r="BI156">
        <v>0.23</v>
      </c>
      <c r="BJ156">
        <v>0.16900000000000001</v>
      </c>
      <c r="BK156">
        <v>3.6299999999999999E-2</v>
      </c>
      <c r="BL156">
        <v>2.4500000000000001E-2</v>
      </c>
    </row>
    <row r="157" spans="1:64" x14ac:dyDescent="0.25">
      <c r="A157" t="s">
        <v>176</v>
      </c>
      <c r="B157">
        <v>50617</v>
      </c>
      <c r="C157">
        <v>82.71</v>
      </c>
      <c r="D157">
        <v>9.6999999999999993</v>
      </c>
      <c r="E157">
        <v>801.96</v>
      </c>
      <c r="F157">
        <v>793.29</v>
      </c>
      <c r="G157">
        <v>3.0999999999999999E-3</v>
      </c>
      <c r="H157">
        <v>2.9999999999999997E-4</v>
      </c>
      <c r="I157">
        <v>5.7999999999999996E-3</v>
      </c>
      <c r="J157">
        <v>1.4E-3</v>
      </c>
      <c r="K157">
        <v>1.84E-2</v>
      </c>
      <c r="L157">
        <v>0.95240000000000002</v>
      </c>
      <c r="M157">
        <v>1.8599999999999998E-2</v>
      </c>
      <c r="N157">
        <v>0.44690000000000002</v>
      </c>
      <c r="O157">
        <v>1E-3</v>
      </c>
      <c r="P157">
        <v>0.14369999999999999</v>
      </c>
      <c r="Q157" s="67">
        <v>47451.17</v>
      </c>
      <c r="R157">
        <v>0.22520000000000001</v>
      </c>
      <c r="S157">
        <v>0.20200000000000001</v>
      </c>
      <c r="T157">
        <v>0.57279999999999998</v>
      </c>
      <c r="U157">
        <v>16.43</v>
      </c>
      <c r="V157">
        <v>7.62</v>
      </c>
      <c r="W157" s="67">
        <v>56975.32</v>
      </c>
      <c r="X157">
        <v>100.8</v>
      </c>
      <c r="Y157" s="67">
        <v>126474.49</v>
      </c>
      <c r="Z157">
        <v>0.85619999999999996</v>
      </c>
      <c r="AA157">
        <v>8.0100000000000005E-2</v>
      </c>
      <c r="AB157">
        <v>6.3700000000000007E-2</v>
      </c>
      <c r="AC157">
        <v>0.14380000000000001</v>
      </c>
      <c r="AD157">
        <v>126.47</v>
      </c>
      <c r="AE157" s="67">
        <v>3314.06</v>
      </c>
      <c r="AF157">
        <v>446.38</v>
      </c>
      <c r="AG157" s="67">
        <v>115580.62</v>
      </c>
      <c r="AH157" t="s">
        <v>628</v>
      </c>
      <c r="AI157" s="67">
        <v>32526</v>
      </c>
      <c r="AJ157" s="67">
        <v>48741.49</v>
      </c>
      <c r="AK157">
        <v>41.24</v>
      </c>
      <c r="AL157">
        <v>24.59</v>
      </c>
      <c r="AM157">
        <v>29.09</v>
      </c>
      <c r="AN157">
        <v>4.3600000000000003</v>
      </c>
      <c r="AO157" s="67">
        <v>1235.3499999999999</v>
      </c>
      <c r="AP157">
        <v>1.1654</v>
      </c>
      <c r="AQ157" s="67">
        <v>1492.75</v>
      </c>
      <c r="AR157" s="67">
        <v>2062.64</v>
      </c>
      <c r="AS157" s="67">
        <v>5616.77</v>
      </c>
      <c r="AT157">
        <v>510.26</v>
      </c>
      <c r="AU157">
        <v>249.24</v>
      </c>
      <c r="AV157" s="67">
        <v>9931.65</v>
      </c>
      <c r="AW157" s="67">
        <v>5171.29</v>
      </c>
      <c r="AX157">
        <v>0.49630000000000002</v>
      </c>
      <c r="AY157" s="67">
        <v>3334.23</v>
      </c>
      <c r="AZ157">
        <v>0.32</v>
      </c>
      <c r="BA157" s="67">
        <v>1207.94</v>
      </c>
      <c r="BB157">
        <v>0.1159</v>
      </c>
      <c r="BC157">
        <v>705.43</v>
      </c>
      <c r="BD157">
        <v>6.7699999999999996E-2</v>
      </c>
      <c r="BE157" s="67">
        <v>10418.89</v>
      </c>
      <c r="BF157" s="67">
        <v>4423.8900000000003</v>
      </c>
      <c r="BG157">
        <v>1.1675</v>
      </c>
      <c r="BH157">
        <v>0.50570000000000004</v>
      </c>
      <c r="BI157">
        <v>0.21010000000000001</v>
      </c>
      <c r="BJ157">
        <v>0.22739999999999999</v>
      </c>
      <c r="BK157">
        <v>3.5999999999999997E-2</v>
      </c>
      <c r="BL157">
        <v>2.0799999999999999E-2</v>
      </c>
    </row>
    <row r="158" spans="1:64" x14ac:dyDescent="0.25">
      <c r="A158" t="s">
        <v>177</v>
      </c>
      <c r="B158">
        <v>46094</v>
      </c>
      <c r="C158">
        <v>94.86</v>
      </c>
      <c r="D158">
        <v>29.84</v>
      </c>
      <c r="E158" s="67">
        <v>2830.41</v>
      </c>
      <c r="F158" s="67">
        <v>2747.03</v>
      </c>
      <c r="G158">
        <v>9.1000000000000004E-3</v>
      </c>
      <c r="H158">
        <v>5.9999999999999995E-4</v>
      </c>
      <c r="I158">
        <v>1.04E-2</v>
      </c>
      <c r="J158">
        <v>1.1999999999999999E-3</v>
      </c>
      <c r="K158">
        <v>2.35E-2</v>
      </c>
      <c r="L158">
        <v>0.92730000000000001</v>
      </c>
      <c r="M158">
        <v>2.7900000000000001E-2</v>
      </c>
      <c r="N158">
        <v>0.40889999999999999</v>
      </c>
      <c r="O158">
        <v>1.0999999999999999E-2</v>
      </c>
      <c r="P158">
        <v>0.14430000000000001</v>
      </c>
      <c r="Q158" s="67">
        <v>54066.74</v>
      </c>
      <c r="R158">
        <v>0.2329</v>
      </c>
      <c r="S158">
        <v>0.17219999999999999</v>
      </c>
      <c r="T158">
        <v>0.59489999999999998</v>
      </c>
      <c r="U158">
        <v>18.5</v>
      </c>
      <c r="V158">
        <v>18.07</v>
      </c>
      <c r="W158" s="67">
        <v>74636.33</v>
      </c>
      <c r="X158">
        <v>151.99</v>
      </c>
      <c r="Y158" s="67">
        <v>148164.44</v>
      </c>
      <c r="Z158">
        <v>0.7298</v>
      </c>
      <c r="AA158">
        <v>0.2024</v>
      </c>
      <c r="AB158">
        <v>6.7799999999999999E-2</v>
      </c>
      <c r="AC158">
        <v>0.2702</v>
      </c>
      <c r="AD158">
        <v>148.16</v>
      </c>
      <c r="AE158" s="67">
        <v>4607.38</v>
      </c>
      <c r="AF158">
        <v>522.41999999999996</v>
      </c>
      <c r="AG158" s="67">
        <v>151084.18</v>
      </c>
      <c r="AH158" t="s">
        <v>628</v>
      </c>
      <c r="AI158" s="67">
        <v>32110</v>
      </c>
      <c r="AJ158" s="67">
        <v>50841.7</v>
      </c>
      <c r="AK158">
        <v>49.37</v>
      </c>
      <c r="AL158">
        <v>29.24</v>
      </c>
      <c r="AM158">
        <v>33.1</v>
      </c>
      <c r="AN158">
        <v>3.94</v>
      </c>
      <c r="AO158" s="67">
        <v>1067.1500000000001</v>
      </c>
      <c r="AP158">
        <v>1.0087999999999999</v>
      </c>
      <c r="AQ158" s="67">
        <v>1267.72</v>
      </c>
      <c r="AR158" s="67">
        <v>1755.7</v>
      </c>
      <c r="AS158" s="67">
        <v>5850.46</v>
      </c>
      <c r="AT158">
        <v>508.34</v>
      </c>
      <c r="AU158">
        <v>260.10000000000002</v>
      </c>
      <c r="AV158" s="67">
        <v>9642.31</v>
      </c>
      <c r="AW158" s="67">
        <v>3989.38</v>
      </c>
      <c r="AX158">
        <v>0.42949999999999999</v>
      </c>
      <c r="AY158" s="67">
        <v>3928.92</v>
      </c>
      <c r="AZ158">
        <v>0.42299999999999999</v>
      </c>
      <c r="BA158">
        <v>724.27</v>
      </c>
      <c r="BB158">
        <v>7.8E-2</v>
      </c>
      <c r="BC158">
        <v>645.07000000000005</v>
      </c>
      <c r="BD158">
        <v>6.9500000000000006E-2</v>
      </c>
      <c r="BE158" s="67">
        <v>9287.64</v>
      </c>
      <c r="BF158" s="67">
        <v>3166.89</v>
      </c>
      <c r="BG158">
        <v>0.71640000000000004</v>
      </c>
      <c r="BH158">
        <v>0.5595</v>
      </c>
      <c r="BI158">
        <v>0.22239999999999999</v>
      </c>
      <c r="BJ158">
        <v>0.15790000000000001</v>
      </c>
      <c r="BK158">
        <v>3.2599999999999997E-2</v>
      </c>
      <c r="BL158">
        <v>2.76E-2</v>
      </c>
    </row>
    <row r="159" spans="1:64" x14ac:dyDescent="0.25">
      <c r="A159" t="s">
        <v>694</v>
      </c>
      <c r="B159">
        <v>46789</v>
      </c>
      <c r="C159">
        <v>76.67</v>
      </c>
      <c r="D159">
        <v>21.62</v>
      </c>
      <c r="E159" s="67">
        <v>1657.3</v>
      </c>
      <c r="F159" s="67">
        <v>1641.5</v>
      </c>
      <c r="G159">
        <v>7.1000000000000004E-3</v>
      </c>
      <c r="H159">
        <v>6.9999999999999999E-4</v>
      </c>
      <c r="I159">
        <v>8.8999999999999999E-3</v>
      </c>
      <c r="J159">
        <v>2E-3</v>
      </c>
      <c r="K159">
        <v>2.5600000000000001E-2</v>
      </c>
      <c r="L159">
        <v>0.92979999999999996</v>
      </c>
      <c r="M159">
        <v>2.5899999999999999E-2</v>
      </c>
      <c r="N159">
        <v>0.34150000000000003</v>
      </c>
      <c r="O159">
        <v>6.6E-3</v>
      </c>
      <c r="P159">
        <v>0.126</v>
      </c>
      <c r="Q159" s="67">
        <v>52175.47</v>
      </c>
      <c r="R159">
        <v>0.25130000000000002</v>
      </c>
      <c r="S159">
        <v>0.18729999999999999</v>
      </c>
      <c r="T159">
        <v>0.5615</v>
      </c>
      <c r="U159">
        <v>19.28</v>
      </c>
      <c r="V159">
        <v>11.05</v>
      </c>
      <c r="W159" s="67">
        <v>69407.58</v>
      </c>
      <c r="X159">
        <v>145.38</v>
      </c>
      <c r="Y159" s="67">
        <v>142800.98000000001</v>
      </c>
      <c r="Z159">
        <v>0.79800000000000004</v>
      </c>
      <c r="AA159">
        <v>0.15840000000000001</v>
      </c>
      <c r="AB159">
        <v>4.36E-2</v>
      </c>
      <c r="AC159">
        <v>0.20200000000000001</v>
      </c>
      <c r="AD159">
        <v>142.80000000000001</v>
      </c>
      <c r="AE159" s="67">
        <v>4208.84</v>
      </c>
      <c r="AF159">
        <v>515.62</v>
      </c>
      <c r="AG159" s="67">
        <v>142729.25</v>
      </c>
      <c r="AH159" t="s">
        <v>628</v>
      </c>
      <c r="AI159" s="67">
        <v>34640</v>
      </c>
      <c r="AJ159" s="67">
        <v>52788.76</v>
      </c>
      <c r="AK159">
        <v>46.47</v>
      </c>
      <c r="AL159">
        <v>28.33</v>
      </c>
      <c r="AM159">
        <v>32.43</v>
      </c>
      <c r="AN159">
        <v>4.6900000000000004</v>
      </c>
      <c r="AO159" s="67">
        <v>1212.98</v>
      </c>
      <c r="AP159">
        <v>0.96050000000000002</v>
      </c>
      <c r="AQ159" s="67">
        <v>1239.08</v>
      </c>
      <c r="AR159" s="67">
        <v>1792.98</v>
      </c>
      <c r="AS159" s="67">
        <v>5404.55</v>
      </c>
      <c r="AT159">
        <v>434.53</v>
      </c>
      <c r="AU159">
        <v>287.92</v>
      </c>
      <c r="AV159" s="67">
        <v>9159.06</v>
      </c>
      <c r="AW159" s="67">
        <v>4028.88</v>
      </c>
      <c r="AX159">
        <v>0.43509999999999999</v>
      </c>
      <c r="AY159" s="67">
        <v>3619.96</v>
      </c>
      <c r="AZ159">
        <v>0.39090000000000003</v>
      </c>
      <c r="BA159" s="67">
        <v>1045.82</v>
      </c>
      <c r="BB159">
        <v>0.1129</v>
      </c>
      <c r="BC159">
        <v>565.91999999999996</v>
      </c>
      <c r="BD159">
        <v>6.1100000000000002E-2</v>
      </c>
      <c r="BE159" s="67">
        <v>9260.58</v>
      </c>
      <c r="BF159" s="67">
        <v>3258.59</v>
      </c>
      <c r="BG159">
        <v>0.7036</v>
      </c>
      <c r="BH159">
        <v>0.55100000000000005</v>
      </c>
      <c r="BI159">
        <v>0.21840000000000001</v>
      </c>
      <c r="BJ159">
        <v>0.1714</v>
      </c>
      <c r="BK159">
        <v>3.6600000000000001E-2</v>
      </c>
      <c r="BL159">
        <v>2.2700000000000001E-2</v>
      </c>
    </row>
    <row r="160" spans="1:64" x14ac:dyDescent="0.25">
      <c r="A160" t="s">
        <v>178</v>
      </c>
      <c r="B160">
        <v>47795</v>
      </c>
      <c r="C160">
        <v>185.67</v>
      </c>
      <c r="D160">
        <v>9.5399999999999991</v>
      </c>
      <c r="E160" s="67">
        <v>1771.69</v>
      </c>
      <c r="F160" s="67">
        <v>1670.97</v>
      </c>
      <c r="G160">
        <v>2.5999999999999999E-3</v>
      </c>
      <c r="H160">
        <v>4.0000000000000002E-4</v>
      </c>
      <c r="I160">
        <v>8.6999999999999994E-3</v>
      </c>
      <c r="J160">
        <v>1.1000000000000001E-3</v>
      </c>
      <c r="K160">
        <v>8.8000000000000005E-3</v>
      </c>
      <c r="L160">
        <v>0.96089999999999998</v>
      </c>
      <c r="M160">
        <v>1.7399999999999999E-2</v>
      </c>
      <c r="N160">
        <v>0.54310000000000003</v>
      </c>
      <c r="O160">
        <v>2.2000000000000001E-3</v>
      </c>
      <c r="P160">
        <v>0.1636</v>
      </c>
      <c r="Q160" s="67">
        <v>48270.86</v>
      </c>
      <c r="R160">
        <v>0.23480000000000001</v>
      </c>
      <c r="S160">
        <v>0.1888</v>
      </c>
      <c r="T160">
        <v>0.57650000000000001</v>
      </c>
      <c r="U160">
        <v>17.28</v>
      </c>
      <c r="V160">
        <v>13.56</v>
      </c>
      <c r="W160" s="67">
        <v>65335.76</v>
      </c>
      <c r="X160">
        <v>125.7</v>
      </c>
      <c r="Y160" s="67">
        <v>163865.70000000001</v>
      </c>
      <c r="Z160">
        <v>0.60909999999999997</v>
      </c>
      <c r="AA160">
        <v>0.16470000000000001</v>
      </c>
      <c r="AB160">
        <v>0.22620000000000001</v>
      </c>
      <c r="AC160">
        <v>0.39090000000000003</v>
      </c>
      <c r="AD160">
        <v>163.87</v>
      </c>
      <c r="AE160" s="67">
        <v>4506.51</v>
      </c>
      <c r="AF160">
        <v>406.9</v>
      </c>
      <c r="AG160" s="67">
        <v>148531.26999999999</v>
      </c>
      <c r="AH160" t="s">
        <v>628</v>
      </c>
      <c r="AI160" s="67">
        <v>30992</v>
      </c>
      <c r="AJ160" s="67">
        <v>50553.36</v>
      </c>
      <c r="AK160">
        <v>36.79</v>
      </c>
      <c r="AL160">
        <v>24.99</v>
      </c>
      <c r="AM160">
        <v>27.82</v>
      </c>
      <c r="AN160">
        <v>3.91</v>
      </c>
      <c r="AO160">
        <v>698.87</v>
      </c>
      <c r="AP160">
        <v>0.84250000000000003</v>
      </c>
      <c r="AQ160" s="67">
        <v>1463.15</v>
      </c>
      <c r="AR160" s="67">
        <v>2316.9899999999998</v>
      </c>
      <c r="AS160" s="67">
        <v>5925.46</v>
      </c>
      <c r="AT160">
        <v>418.67</v>
      </c>
      <c r="AU160">
        <v>399.67</v>
      </c>
      <c r="AV160" s="67">
        <v>10523.95</v>
      </c>
      <c r="AW160" s="67">
        <v>5126.8</v>
      </c>
      <c r="AX160">
        <v>0.47599999999999998</v>
      </c>
      <c r="AY160" s="67">
        <v>3693.03</v>
      </c>
      <c r="AZ160">
        <v>0.34289999999999998</v>
      </c>
      <c r="BA160">
        <v>887.37</v>
      </c>
      <c r="BB160">
        <v>8.2400000000000001E-2</v>
      </c>
      <c r="BC160" s="67">
        <v>1063.1400000000001</v>
      </c>
      <c r="BD160">
        <v>9.8699999999999996E-2</v>
      </c>
      <c r="BE160" s="67">
        <v>10770.33</v>
      </c>
      <c r="BF160" s="67">
        <v>3994.52</v>
      </c>
      <c r="BG160">
        <v>0.92910000000000004</v>
      </c>
      <c r="BH160">
        <v>0.51100000000000001</v>
      </c>
      <c r="BI160">
        <v>0.2402</v>
      </c>
      <c r="BJ160">
        <v>0.1837</v>
      </c>
      <c r="BK160">
        <v>4.0899999999999999E-2</v>
      </c>
      <c r="BL160">
        <v>2.4299999999999999E-2</v>
      </c>
    </row>
    <row r="161" spans="1:64" x14ac:dyDescent="0.25">
      <c r="A161" t="s">
        <v>179</v>
      </c>
      <c r="B161">
        <v>50625</v>
      </c>
      <c r="C161">
        <v>88.95</v>
      </c>
      <c r="D161">
        <v>8.93</v>
      </c>
      <c r="E161">
        <v>794.58</v>
      </c>
      <c r="F161">
        <v>815.58</v>
      </c>
      <c r="G161">
        <v>2.2000000000000001E-3</v>
      </c>
      <c r="H161">
        <v>2.9999999999999997E-4</v>
      </c>
      <c r="I161">
        <v>4.4999999999999997E-3</v>
      </c>
      <c r="J161">
        <v>6.9999999999999999E-4</v>
      </c>
      <c r="K161">
        <v>7.9000000000000008E-3</v>
      </c>
      <c r="L161">
        <v>0.97460000000000002</v>
      </c>
      <c r="M161">
        <v>9.7000000000000003E-3</v>
      </c>
      <c r="N161">
        <v>0.42559999999999998</v>
      </c>
      <c r="O161">
        <v>2.3999999999999998E-3</v>
      </c>
      <c r="P161">
        <v>0.1404</v>
      </c>
      <c r="Q161" s="67">
        <v>46880.49</v>
      </c>
      <c r="R161">
        <v>0.25109999999999999</v>
      </c>
      <c r="S161">
        <v>0.19969999999999999</v>
      </c>
      <c r="T161">
        <v>0.54920000000000002</v>
      </c>
      <c r="U161">
        <v>17.170000000000002</v>
      </c>
      <c r="V161">
        <v>6.38</v>
      </c>
      <c r="W161" s="67">
        <v>65804.91</v>
      </c>
      <c r="X161">
        <v>119.82</v>
      </c>
      <c r="Y161" s="67">
        <v>118801.59</v>
      </c>
      <c r="Z161">
        <v>0.875</v>
      </c>
      <c r="AA161">
        <v>6.3899999999999998E-2</v>
      </c>
      <c r="AB161">
        <v>6.1199999999999997E-2</v>
      </c>
      <c r="AC161">
        <v>0.125</v>
      </c>
      <c r="AD161">
        <v>118.8</v>
      </c>
      <c r="AE161" s="67">
        <v>3005.69</v>
      </c>
      <c r="AF161">
        <v>424.96</v>
      </c>
      <c r="AG161" s="67">
        <v>110024.78</v>
      </c>
      <c r="AH161" t="s">
        <v>628</v>
      </c>
      <c r="AI161" s="67">
        <v>32840</v>
      </c>
      <c r="AJ161" s="67">
        <v>48591.199999999997</v>
      </c>
      <c r="AK161">
        <v>37.1</v>
      </c>
      <c r="AL161">
        <v>24.08</v>
      </c>
      <c r="AM161">
        <v>27.46</v>
      </c>
      <c r="AN161">
        <v>4.57</v>
      </c>
      <c r="AO161" s="67">
        <v>1579.05</v>
      </c>
      <c r="AP161">
        <v>1.1597999999999999</v>
      </c>
      <c r="AQ161" s="67">
        <v>1485.36</v>
      </c>
      <c r="AR161" s="67">
        <v>2242.96</v>
      </c>
      <c r="AS161" s="67">
        <v>5729.67</v>
      </c>
      <c r="AT161">
        <v>403.78</v>
      </c>
      <c r="AU161">
        <v>285.79000000000002</v>
      </c>
      <c r="AV161" s="67">
        <v>10147.549999999999</v>
      </c>
      <c r="AW161" s="67">
        <v>5257.17</v>
      </c>
      <c r="AX161">
        <v>0.51160000000000005</v>
      </c>
      <c r="AY161" s="67">
        <v>2898.26</v>
      </c>
      <c r="AZ161">
        <v>0.28210000000000002</v>
      </c>
      <c r="BA161" s="67">
        <v>1287.05</v>
      </c>
      <c r="BB161">
        <v>0.12529999999999999</v>
      </c>
      <c r="BC161">
        <v>833.18</v>
      </c>
      <c r="BD161">
        <v>8.1100000000000005E-2</v>
      </c>
      <c r="BE161" s="67">
        <v>10275.67</v>
      </c>
      <c r="BF161" s="67">
        <v>5054.47</v>
      </c>
      <c r="BG161">
        <v>1.3731</v>
      </c>
      <c r="BH161">
        <v>0.50739999999999996</v>
      </c>
      <c r="BI161">
        <v>0.2238</v>
      </c>
      <c r="BJ161">
        <v>0.2064</v>
      </c>
      <c r="BK161">
        <v>3.9199999999999999E-2</v>
      </c>
      <c r="BL161">
        <v>2.3199999999999998E-2</v>
      </c>
    </row>
    <row r="162" spans="1:64" x14ac:dyDescent="0.25">
      <c r="A162" t="s">
        <v>180</v>
      </c>
      <c r="B162">
        <v>48413</v>
      </c>
      <c r="C162">
        <v>107.2</v>
      </c>
      <c r="D162">
        <v>10.43</v>
      </c>
      <c r="E162" s="67">
        <v>1065.1400000000001</v>
      </c>
      <c r="F162" s="67">
        <v>1033.74</v>
      </c>
      <c r="G162">
        <v>3.5000000000000001E-3</v>
      </c>
      <c r="H162">
        <v>2.9999999999999997E-4</v>
      </c>
      <c r="I162">
        <v>6.7000000000000002E-3</v>
      </c>
      <c r="J162">
        <v>1.6000000000000001E-3</v>
      </c>
      <c r="K162">
        <v>2.5499999999999998E-2</v>
      </c>
      <c r="L162">
        <v>0.93940000000000001</v>
      </c>
      <c r="M162">
        <v>2.3E-2</v>
      </c>
      <c r="N162">
        <v>0.50229999999999997</v>
      </c>
      <c r="O162">
        <v>1.6999999999999999E-3</v>
      </c>
      <c r="P162">
        <v>0.16120000000000001</v>
      </c>
      <c r="Q162" s="67">
        <v>48845.54</v>
      </c>
      <c r="R162">
        <v>0.24879999999999999</v>
      </c>
      <c r="S162">
        <v>0.18890000000000001</v>
      </c>
      <c r="T162">
        <v>0.56230000000000002</v>
      </c>
      <c r="U162">
        <v>17.09</v>
      </c>
      <c r="V162">
        <v>9.06</v>
      </c>
      <c r="W162" s="67">
        <v>63062.74</v>
      </c>
      <c r="X162">
        <v>113.04</v>
      </c>
      <c r="Y162" s="67">
        <v>124452</v>
      </c>
      <c r="Z162">
        <v>0.83660000000000001</v>
      </c>
      <c r="AA162">
        <v>9.3200000000000005E-2</v>
      </c>
      <c r="AB162">
        <v>7.0199999999999999E-2</v>
      </c>
      <c r="AC162">
        <v>0.16339999999999999</v>
      </c>
      <c r="AD162">
        <v>124.45</v>
      </c>
      <c r="AE162" s="67">
        <v>3296.71</v>
      </c>
      <c r="AF162">
        <v>437.38</v>
      </c>
      <c r="AG162" s="67">
        <v>113344.79</v>
      </c>
      <c r="AH162" t="s">
        <v>628</v>
      </c>
      <c r="AI162" s="67">
        <v>31373</v>
      </c>
      <c r="AJ162" s="67">
        <v>46775.45</v>
      </c>
      <c r="AK162">
        <v>39.76</v>
      </c>
      <c r="AL162">
        <v>24.99</v>
      </c>
      <c r="AM162">
        <v>29.31</v>
      </c>
      <c r="AN162">
        <v>4.1399999999999997</v>
      </c>
      <c r="AO162" s="67">
        <v>1028.9100000000001</v>
      </c>
      <c r="AP162">
        <v>1.0946</v>
      </c>
      <c r="AQ162" s="67">
        <v>1415.39</v>
      </c>
      <c r="AR162" s="67">
        <v>2083.84</v>
      </c>
      <c r="AS162" s="67">
        <v>5684.02</v>
      </c>
      <c r="AT162">
        <v>514.32000000000005</v>
      </c>
      <c r="AU162">
        <v>282.08999999999997</v>
      </c>
      <c r="AV162" s="67">
        <v>9979.67</v>
      </c>
      <c r="AW162" s="67">
        <v>5400.67</v>
      </c>
      <c r="AX162">
        <v>0.53039999999999998</v>
      </c>
      <c r="AY162" s="67">
        <v>2937.75</v>
      </c>
      <c r="AZ162">
        <v>0.28849999999999998</v>
      </c>
      <c r="BA162" s="67">
        <v>1110.25</v>
      </c>
      <c r="BB162">
        <v>0.109</v>
      </c>
      <c r="BC162">
        <v>733.53</v>
      </c>
      <c r="BD162">
        <v>7.1999999999999995E-2</v>
      </c>
      <c r="BE162" s="67">
        <v>10182.209999999999</v>
      </c>
      <c r="BF162" s="67">
        <v>4679.66</v>
      </c>
      <c r="BG162">
        <v>1.3663000000000001</v>
      </c>
      <c r="BH162">
        <v>0.51549999999999996</v>
      </c>
      <c r="BI162">
        <v>0.22120000000000001</v>
      </c>
      <c r="BJ162">
        <v>0.20480000000000001</v>
      </c>
      <c r="BK162">
        <v>3.78E-2</v>
      </c>
      <c r="BL162">
        <v>2.07E-2</v>
      </c>
    </row>
    <row r="163" spans="1:64" x14ac:dyDescent="0.25">
      <c r="A163" t="s">
        <v>181</v>
      </c>
      <c r="B163">
        <v>45773</v>
      </c>
      <c r="C163">
        <v>55.81</v>
      </c>
      <c r="D163">
        <v>50.63</v>
      </c>
      <c r="E163" s="67">
        <v>2825.74</v>
      </c>
      <c r="F163" s="67">
        <v>2653.09</v>
      </c>
      <c r="G163">
        <v>9.1000000000000004E-3</v>
      </c>
      <c r="H163">
        <v>6.9999999999999999E-4</v>
      </c>
      <c r="I163">
        <v>5.28E-2</v>
      </c>
      <c r="J163">
        <v>1.6000000000000001E-3</v>
      </c>
      <c r="K163">
        <v>5.8299999999999998E-2</v>
      </c>
      <c r="L163">
        <v>0.80789999999999995</v>
      </c>
      <c r="M163">
        <v>6.9699999999999998E-2</v>
      </c>
      <c r="N163">
        <v>0.5181</v>
      </c>
      <c r="O163">
        <v>1.3599999999999999E-2</v>
      </c>
      <c r="P163">
        <v>0.14760000000000001</v>
      </c>
      <c r="Q163" s="67">
        <v>55005.26</v>
      </c>
      <c r="R163">
        <v>0.28289999999999998</v>
      </c>
      <c r="S163">
        <v>0.1835</v>
      </c>
      <c r="T163">
        <v>0.53359999999999996</v>
      </c>
      <c r="U163">
        <v>18.11</v>
      </c>
      <c r="V163">
        <v>18.809999999999999</v>
      </c>
      <c r="W163" s="67">
        <v>76124.73</v>
      </c>
      <c r="X163">
        <v>145.99</v>
      </c>
      <c r="Y163" s="67">
        <v>133877.06</v>
      </c>
      <c r="Z163">
        <v>0.70240000000000002</v>
      </c>
      <c r="AA163">
        <v>0.24579999999999999</v>
      </c>
      <c r="AB163">
        <v>5.1900000000000002E-2</v>
      </c>
      <c r="AC163">
        <v>0.29759999999999998</v>
      </c>
      <c r="AD163">
        <v>133.88</v>
      </c>
      <c r="AE163" s="67">
        <v>4509.17</v>
      </c>
      <c r="AF163">
        <v>528.23</v>
      </c>
      <c r="AG163" s="67">
        <v>143913.87</v>
      </c>
      <c r="AH163" t="s">
        <v>628</v>
      </c>
      <c r="AI163" s="67">
        <v>29077</v>
      </c>
      <c r="AJ163" s="67">
        <v>46645.96</v>
      </c>
      <c r="AK163">
        <v>52.37</v>
      </c>
      <c r="AL163">
        <v>31.85</v>
      </c>
      <c r="AM163">
        <v>36.32</v>
      </c>
      <c r="AN163">
        <v>4.28</v>
      </c>
      <c r="AO163" s="67">
        <v>1308.25</v>
      </c>
      <c r="AP163">
        <v>1.0906</v>
      </c>
      <c r="AQ163" s="67">
        <v>1293.8499999999999</v>
      </c>
      <c r="AR163" s="67">
        <v>1850.98</v>
      </c>
      <c r="AS163" s="67">
        <v>6018.1</v>
      </c>
      <c r="AT163">
        <v>557.01</v>
      </c>
      <c r="AU163">
        <v>292.33</v>
      </c>
      <c r="AV163" s="67">
        <v>10012.280000000001</v>
      </c>
      <c r="AW163" s="67">
        <v>4312.83</v>
      </c>
      <c r="AX163">
        <v>0.43909999999999999</v>
      </c>
      <c r="AY163" s="67">
        <v>3960.13</v>
      </c>
      <c r="AZ163">
        <v>0.4032</v>
      </c>
      <c r="BA163">
        <v>725.99</v>
      </c>
      <c r="BB163">
        <v>7.3899999999999993E-2</v>
      </c>
      <c r="BC163">
        <v>822.73</v>
      </c>
      <c r="BD163">
        <v>8.3799999999999999E-2</v>
      </c>
      <c r="BE163" s="67">
        <v>9821.68</v>
      </c>
      <c r="BF163" s="67">
        <v>3002.02</v>
      </c>
      <c r="BG163">
        <v>0.77410000000000001</v>
      </c>
      <c r="BH163">
        <v>0.56020000000000003</v>
      </c>
      <c r="BI163">
        <v>0.21870000000000001</v>
      </c>
      <c r="BJ163">
        <v>0.17519999999999999</v>
      </c>
      <c r="BK163">
        <v>2.9899999999999999E-2</v>
      </c>
      <c r="BL163">
        <v>1.6E-2</v>
      </c>
    </row>
    <row r="164" spans="1:64" x14ac:dyDescent="0.25">
      <c r="A164" t="s">
        <v>182</v>
      </c>
      <c r="B164">
        <v>50682</v>
      </c>
      <c r="C164">
        <v>97.75</v>
      </c>
      <c r="D164">
        <v>11.38</v>
      </c>
      <c r="E164" s="67">
        <v>1059.3599999999999</v>
      </c>
      <c r="F164" s="67">
        <v>1032.4000000000001</v>
      </c>
      <c r="G164">
        <v>2.7000000000000001E-3</v>
      </c>
      <c r="H164">
        <v>2.0000000000000001E-4</v>
      </c>
      <c r="I164">
        <v>5.8999999999999999E-3</v>
      </c>
      <c r="J164">
        <v>1.6000000000000001E-3</v>
      </c>
      <c r="K164">
        <v>2.0799999999999999E-2</v>
      </c>
      <c r="L164">
        <v>0.94889999999999997</v>
      </c>
      <c r="M164">
        <v>0.02</v>
      </c>
      <c r="N164">
        <v>0.41520000000000001</v>
      </c>
      <c r="O164">
        <v>1.6000000000000001E-3</v>
      </c>
      <c r="P164">
        <v>0.1401</v>
      </c>
      <c r="Q164" s="67">
        <v>50825.89</v>
      </c>
      <c r="R164">
        <v>0.25140000000000001</v>
      </c>
      <c r="S164">
        <v>0.17430000000000001</v>
      </c>
      <c r="T164">
        <v>0.57440000000000002</v>
      </c>
      <c r="U164">
        <v>18.12</v>
      </c>
      <c r="V164">
        <v>8.32</v>
      </c>
      <c r="W164" s="67">
        <v>62591.09</v>
      </c>
      <c r="X164">
        <v>122.79</v>
      </c>
      <c r="Y164" s="67">
        <v>117889.09</v>
      </c>
      <c r="Z164">
        <v>0.89100000000000001</v>
      </c>
      <c r="AA164">
        <v>6.2399999999999997E-2</v>
      </c>
      <c r="AB164">
        <v>4.6699999999999998E-2</v>
      </c>
      <c r="AC164">
        <v>0.109</v>
      </c>
      <c r="AD164">
        <v>117.89</v>
      </c>
      <c r="AE164" s="67">
        <v>2892</v>
      </c>
      <c r="AF164">
        <v>422.35</v>
      </c>
      <c r="AG164" s="67">
        <v>113313.81</v>
      </c>
      <c r="AH164" t="s">
        <v>628</v>
      </c>
      <c r="AI164" s="67">
        <v>33029</v>
      </c>
      <c r="AJ164" s="67">
        <v>47868.05</v>
      </c>
      <c r="AK164">
        <v>37.799999999999997</v>
      </c>
      <c r="AL164">
        <v>23.63</v>
      </c>
      <c r="AM164">
        <v>27.42</v>
      </c>
      <c r="AN164">
        <v>4.51</v>
      </c>
      <c r="AO164" s="67">
        <v>1120.27</v>
      </c>
      <c r="AP164">
        <v>1.1624000000000001</v>
      </c>
      <c r="AQ164" s="67">
        <v>1366.67</v>
      </c>
      <c r="AR164" s="67">
        <v>2043.55</v>
      </c>
      <c r="AS164" s="67">
        <v>5644.76</v>
      </c>
      <c r="AT164">
        <v>448.63</v>
      </c>
      <c r="AU164">
        <v>253.36</v>
      </c>
      <c r="AV164" s="67">
        <v>9756.9599999999991</v>
      </c>
      <c r="AW164" s="67">
        <v>5286.5</v>
      </c>
      <c r="AX164">
        <v>0.53029999999999999</v>
      </c>
      <c r="AY164" s="67">
        <v>2941.79</v>
      </c>
      <c r="AZ164">
        <v>0.29509999999999997</v>
      </c>
      <c r="BA164" s="67">
        <v>1038.3399999999999</v>
      </c>
      <c r="BB164">
        <v>0.1042</v>
      </c>
      <c r="BC164">
        <v>702.64</v>
      </c>
      <c r="BD164">
        <v>7.0499999999999993E-2</v>
      </c>
      <c r="BE164" s="67">
        <v>9969.27</v>
      </c>
      <c r="BF164" s="67">
        <v>4773.3599999999997</v>
      </c>
      <c r="BG164">
        <v>1.3922000000000001</v>
      </c>
      <c r="BH164">
        <v>0.52729999999999999</v>
      </c>
      <c r="BI164">
        <v>0.21779999999999999</v>
      </c>
      <c r="BJ164">
        <v>0.1973</v>
      </c>
      <c r="BK164">
        <v>3.9600000000000003E-2</v>
      </c>
      <c r="BL164">
        <v>1.7999999999999999E-2</v>
      </c>
    </row>
    <row r="165" spans="1:64" x14ac:dyDescent="0.25">
      <c r="A165" t="s">
        <v>183</v>
      </c>
      <c r="B165">
        <v>43943</v>
      </c>
      <c r="C165">
        <v>26.71</v>
      </c>
      <c r="D165">
        <v>267.3</v>
      </c>
      <c r="E165" s="67">
        <v>7140.75</v>
      </c>
      <c r="F165" s="67">
        <v>6279.43</v>
      </c>
      <c r="G165">
        <v>1.2999999999999999E-2</v>
      </c>
      <c r="H165">
        <v>1E-3</v>
      </c>
      <c r="I165">
        <v>0.23169999999999999</v>
      </c>
      <c r="J165">
        <v>1.2999999999999999E-3</v>
      </c>
      <c r="K165">
        <v>6.88E-2</v>
      </c>
      <c r="L165">
        <v>0.61550000000000005</v>
      </c>
      <c r="M165">
        <v>6.8500000000000005E-2</v>
      </c>
      <c r="N165">
        <v>0.60880000000000001</v>
      </c>
      <c r="O165">
        <v>4.5100000000000001E-2</v>
      </c>
      <c r="P165">
        <v>0.1515</v>
      </c>
      <c r="Q165" s="67">
        <v>56880.06</v>
      </c>
      <c r="R165">
        <v>0.22750000000000001</v>
      </c>
      <c r="S165">
        <v>0.20050000000000001</v>
      </c>
      <c r="T165">
        <v>0.57199999999999995</v>
      </c>
      <c r="U165">
        <v>18.95</v>
      </c>
      <c r="V165">
        <v>36.99</v>
      </c>
      <c r="W165" s="67">
        <v>82394.149999999994</v>
      </c>
      <c r="X165">
        <v>190.03</v>
      </c>
      <c r="Y165" s="67">
        <v>107264.16</v>
      </c>
      <c r="Z165">
        <v>0.70609999999999995</v>
      </c>
      <c r="AA165">
        <v>0.2596</v>
      </c>
      <c r="AB165">
        <v>3.44E-2</v>
      </c>
      <c r="AC165">
        <v>0.29389999999999999</v>
      </c>
      <c r="AD165">
        <v>107.26</v>
      </c>
      <c r="AE165" s="67">
        <v>4427.1499999999996</v>
      </c>
      <c r="AF165">
        <v>564.94000000000005</v>
      </c>
      <c r="AG165" s="67">
        <v>112513.26</v>
      </c>
      <c r="AH165" t="s">
        <v>628</v>
      </c>
      <c r="AI165" s="67">
        <v>28291</v>
      </c>
      <c r="AJ165" s="67">
        <v>44362.6</v>
      </c>
      <c r="AK165">
        <v>61.29</v>
      </c>
      <c r="AL165">
        <v>41.07</v>
      </c>
      <c r="AM165">
        <v>45.88</v>
      </c>
      <c r="AN165">
        <v>4.97</v>
      </c>
      <c r="AO165">
        <v>727.4</v>
      </c>
      <c r="AP165">
        <v>1.1648000000000001</v>
      </c>
      <c r="AQ165" s="67">
        <v>1292.8</v>
      </c>
      <c r="AR165" s="67">
        <v>1958.09</v>
      </c>
      <c r="AS165" s="67">
        <v>6070.84</v>
      </c>
      <c r="AT165">
        <v>601.54999999999995</v>
      </c>
      <c r="AU165">
        <v>334.79</v>
      </c>
      <c r="AV165" s="67">
        <v>10258.07</v>
      </c>
      <c r="AW165" s="67">
        <v>4834.2700000000004</v>
      </c>
      <c r="AX165">
        <v>0.47160000000000002</v>
      </c>
      <c r="AY165" s="67">
        <v>3845.29</v>
      </c>
      <c r="AZ165">
        <v>0.37519999999999998</v>
      </c>
      <c r="BA165">
        <v>626.35</v>
      </c>
      <c r="BB165">
        <v>6.1100000000000002E-2</v>
      </c>
      <c r="BC165">
        <v>943.84</v>
      </c>
      <c r="BD165">
        <v>9.2100000000000001E-2</v>
      </c>
      <c r="BE165" s="67">
        <v>10249.76</v>
      </c>
      <c r="BF165" s="67">
        <v>3356.61</v>
      </c>
      <c r="BG165">
        <v>1.0290999999999999</v>
      </c>
      <c r="BH165">
        <v>0.55030000000000001</v>
      </c>
      <c r="BI165">
        <v>0.2107</v>
      </c>
      <c r="BJ165">
        <v>0.1943</v>
      </c>
      <c r="BK165">
        <v>2.5899999999999999E-2</v>
      </c>
      <c r="BL165">
        <v>1.8800000000000001E-2</v>
      </c>
    </row>
    <row r="166" spans="1:64" x14ac:dyDescent="0.25">
      <c r="A166" t="s">
        <v>184</v>
      </c>
      <c r="B166">
        <v>43950</v>
      </c>
      <c r="C166">
        <v>16.760000000000002</v>
      </c>
      <c r="D166">
        <v>426.69</v>
      </c>
      <c r="E166" s="67">
        <v>7152.12</v>
      </c>
      <c r="F166" s="67">
        <v>5450.54</v>
      </c>
      <c r="G166">
        <v>5.4000000000000003E-3</v>
      </c>
      <c r="H166">
        <v>1E-3</v>
      </c>
      <c r="I166">
        <v>0.42130000000000001</v>
      </c>
      <c r="J166">
        <v>1.1999999999999999E-3</v>
      </c>
      <c r="K166">
        <v>7.5399999999999995E-2</v>
      </c>
      <c r="L166">
        <v>0.41089999999999999</v>
      </c>
      <c r="M166">
        <v>8.48E-2</v>
      </c>
      <c r="N166">
        <v>0.83560000000000001</v>
      </c>
      <c r="O166">
        <v>3.44E-2</v>
      </c>
      <c r="P166">
        <v>0.1777</v>
      </c>
      <c r="Q166" s="67">
        <v>55005.7</v>
      </c>
      <c r="R166">
        <v>0.2404</v>
      </c>
      <c r="S166">
        <v>0.18479999999999999</v>
      </c>
      <c r="T166">
        <v>0.57469999999999999</v>
      </c>
      <c r="U166">
        <v>18.59</v>
      </c>
      <c r="V166">
        <v>41.7</v>
      </c>
      <c r="W166" s="67">
        <v>78679.95</v>
      </c>
      <c r="X166">
        <v>169.81</v>
      </c>
      <c r="Y166" s="67">
        <v>74430.2</v>
      </c>
      <c r="Z166">
        <v>0.68659999999999999</v>
      </c>
      <c r="AA166">
        <v>0.26450000000000001</v>
      </c>
      <c r="AB166">
        <v>4.8899999999999999E-2</v>
      </c>
      <c r="AC166">
        <v>0.31340000000000001</v>
      </c>
      <c r="AD166">
        <v>74.430000000000007</v>
      </c>
      <c r="AE166" s="67">
        <v>3304.65</v>
      </c>
      <c r="AF166">
        <v>458.72</v>
      </c>
      <c r="AG166" s="67">
        <v>81810</v>
      </c>
      <c r="AH166" t="s">
        <v>628</v>
      </c>
      <c r="AI166" s="67">
        <v>24866</v>
      </c>
      <c r="AJ166" s="67">
        <v>36467.620000000003</v>
      </c>
      <c r="AK166">
        <v>63.68</v>
      </c>
      <c r="AL166">
        <v>42.48</v>
      </c>
      <c r="AM166">
        <v>49.68</v>
      </c>
      <c r="AN166">
        <v>4.62</v>
      </c>
      <c r="AO166">
        <v>935.39</v>
      </c>
      <c r="AP166">
        <v>1.2989999999999999</v>
      </c>
      <c r="AQ166" s="67">
        <v>1714.51</v>
      </c>
      <c r="AR166" s="67">
        <v>2376.06</v>
      </c>
      <c r="AS166" s="67">
        <v>6604.71</v>
      </c>
      <c r="AT166">
        <v>764.05</v>
      </c>
      <c r="AU166">
        <v>539.82000000000005</v>
      </c>
      <c r="AV166" s="67">
        <v>11999.15</v>
      </c>
      <c r="AW166" s="67">
        <v>7098.96</v>
      </c>
      <c r="AX166">
        <v>0.57909999999999995</v>
      </c>
      <c r="AY166" s="67">
        <v>3133.01</v>
      </c>
      <c r="AZ166">
        <v>0.25559999999999999</v>
      </c>
      <c r="BA166">
        <v>560.24</v>
      </c>
      <c r="BB166">
        <v>4.5699999999999998E-2</v>
      </c>
      <c r="BC166" s="67">
        <v>1465.77</v>
      </c>
      <c r="BD166">
        <v>0.1196</v>
      </c>
      <c r="BE166" s="67">
        <v>12257.98</v>
      </c>
      <c r="BF166" s="67">
        <v>4281.82</v>
      </c>
      <c r="BG166">
        <v>2.1099000000000001</v>
      </c>
      <c r="BH166">
        <v>0.48980000000000001</v>
      </c>
      <c r="BI166">
        <v>0.19309999999999999</v>
      </c>
      <c r="BJ166">
        <v>0.28089999999999998</v>
      </c>
      <c r="BK166">
        <v>2.46E-2</v>
      </c>
      <c r="BL166">
        <v>1.17E-2</v>
      </c>
    </row>
    <row r="167" spans="1:64" x14ac:dyDescent="0.25">
      <c r="A167" t="s">
        <v>185</v>
      </c>
      <c r="B167">
        <v>47050</v>
      </c>
      <c r="C167">
        <v>87.57</v>
      </c>
      <c r="D167">
        <v>14.23</v>
      </c>
      <c r="E167" s="67">
        <v>1246.46</v>
      </c>
      <c r="F167" s="67">
        <v>1274.1199999999999</v>
      </c>
      <c r="G167">
        <v>4.1999999999999997E-3</v>
      </c>
      <c r="H167">
        <v>2.9999999999999997E-4</v>
      </c>
      <c r="I167">
        <v>6.1000000000000004E-3</v>
      </c>
      <c r="J167">
        <v>1.6999999999999999E-3</v>
      </c>
      <c r="K167">
        <v>3.3000000000000002E-2</v>
      </c>
      <c r="L167">
        <v>0.93159999999999998</v>
      </c>
      <c r="M167">
        <v>2.3099999999999999E-2</v>
      </c>
      <c r="N167">
        <v>0.32969999999999999</v>
      </c>
      <c r="O167">
        <v>2.8999999999999998E-3</v>
      </c>
      <c r="P167">
        <v>0.13750000000000001</v>
      </c>
      <c r="Q167" s="67">
        <v>52797.48</v>
      </c>
      <c r="R167">
        <v>0.25530000000000003</v>
      </c>
      <c r="S167">
        <v>0.16200000000000001</v>
      </c>
      <c r="T167">
        <v>0.5827</v>
      </c>
      <c r="U167">
        <v>18.260000000000002</v>
      </c>
      <c r="V167">
        <v>9.89</v>
      </c>
      <c r="W167" s="67">
        <v>68146.350000000006</v>
      </c>
      <c r="X167">
        <v>120.67</v>
      </c>
      <c r="Y167" s="67">
        <v>137423.26999999999</v>
      </c>
      <c r="Z167">
        <v>0.85619999999999996</v>
      </c>
      <c r="AA167">
        <v>9.5699999999999993E-2</v>
      </c>
      <c r="AB167">
        <v>4.82E-2</v>
      </c>
      <c r="AC167">
        <v>0.14380000000000001</v>
      </c>
      <c r="AD167">
        <v>137.41999999999999</v>
      </c>
      <c r="AE167" s="67">
        <v>3810.13</v>
      </c>
      <c r="AF167">
        <v>501.73</v>
      </c>
      <c r="AG167" s="67">
        <v>134697.62</v>
      </c>
      <c r="AH167" t="s">
        <v>628</v>
      </c>
      <c r="AI167" s="67">
        <v>35032</v>
      </c>
      <c r="AJ167" s="67">
        <v>50911.58</v>
      </c>
      <c r="AK167">
        <v>44.57</v>
      </c>
      <c r="AL167">
        <v>26.12</v>
      </c>
      <c r="AM167">
        <v>30.71</v>
      </c>
      <c r="AN167">
        <v>4.5</v>
      </c>
      <c r="AO167" s="67">
        <v>1493.9</v>
      </c>
      <c r="AP167">
        <v>1.1640999999999999</v>
      </c>
      <c r="AQ167" s="67">
        <v>1385.06</v>
      </c>
      <c r="AR167" s="67">
        <v>1883.59</v>
      </c>
      <c r="AS167" s="67">
        <v>5682.59</v>
      </c>
      <c r="AT167">
        <v>520.70000000000005</v>
      </c>
      <c r="AU167">
        <v>298</v>
      </c>
      <c r="AV167" s="67">
        <v>9769.94</v>
      </c>
      <c r="AW167" s="67">
        <v>4406.8900000000003</v>
      </c>
      <c r="AX167">
        <v>0.4481</v>
      </c>
      <c r="AY167" s="67">
        <v>3651.8</v>
      </c>
      <c r="AZ167">
        <v>0.37130000000000002</v>
      </c>
      <c r="BA167" s="67">
        <v>1216.19</v>
      </c>
      <c r="BB167">
        <v>0.1237</v>
      </c>
      <c r="BC167">
        <v>560.69000000000005</v>
      </c>
      <c r="BD167">
        <v>5.7000000000000002E-2</v>
      </c>
      <c r="BE167" s="67">
        <v>9835.57</v>
      </c>
      <c r="BF167" s="67">
        <v>4058.29</v>
      </c>
      <c r="BG167">
        <v>0.98180000000000001</v>
      </c>
      <c r="BH167">
        <v>0.54369999999999996</v>
      </c>
      <c r="BI167">
        <v>0.21659999999999999</v>
      </c>
      <c r="BJ167">
        <v>0.1769</v>
      </c>
      <c r="BK167">
        <v>3.6999999999999998E-2</v>
      </c>
      <c r="BL167">
        <v>2.58E-2</v>
      </c>
    </row>
    <row r="168" spans="1:64" x14ac:dyDescent="0.25">
      <c r="A168" t="s">
        <v>186</v>
      </c>
      <c r="B168">
        <v>50328</v>
      </c>
      <c r="C168">
        <v>66.290000000000006</v>
      </c>
      <c r="D168">
        <v>17.100000000000001</v>
      </c>
      <c r="E168" s="67">
        <v>1133.3</v>
      </c>
      <c r="F168" s="67">
        <v>1153.93</v>
      </c>
      <c r="G168">
        <v>6.1000000000000004E-3</v>
      </c>
      <c r="H168">
        <v>1.6000000000000001E-3</v>
      </c>
      <c r="I168">
        <v>6.4000000000000003E-3</v>
      </c>
      <c r="J168">
        <v>5.9999999999999995E-4</v>
      </c>
      <c r="K168">
        <v>2.1299999999999999E-2</v>
      </c>
      <c r="L168">
        <v>0.94569999999999999</v>
      </c>
      <c r="M168">
        <v>1.8200000000000001E-2</v>
      </c>
      <c r="N168">
        <v>0.22500000000000001</v>
      </c>
      <c r="O168">
        <v>5.1999999999999998E-3</v>
      </c>
      <c r="P168">
        <v>0.11600000000000001</v>
      </c>
      <c r="Q168" s="67">
        <v>53097.919999999998</v>
      </c>
      <c r="R168">
        <v>0.22539999999999999</v>
      </c>
      <c r="S168">
        <v>0.18559999999999999</v>
      </c>
      <c r="T168">
        <v>0.58889999999999998</v>
      </c>
      <c r="U168">
        <v>18.100000000000001</v>
      </c>
      <c r="V168">
        <v>8.18</v>
      </c>
      <c r="W168" s="67">
        <v>69815.44</v>
      </c>
      <c r="X168">
        <v>134.83000000000001</v>
      </c>
      <c r="Y168" s="67">
        <v>140859.47</v>
      </c>
      <c r="Z168">
        <v>0.86199999999999999</v>
      </c>
      <c r="AA168">
        <v>8.9899999999999994E-2</v>
      </c>
      <c r="AB168">
        <v>4.82E-2</v>
      </c>
      <c r="AC168">
        <v>0.13800000000000001</v>
      </c>
      <c r="AD168">
        <v>140.86000000000001</v>
      </c>
      <c r="AE168" s="67">
        <v>4039.83</v>
      </c>
      <c r="AF168">
        <v>525.55999999999995</v>
      </c>
      <c r="AG168" s="67">
        <v>142820.01999999999</v>
      </c>
      <c r="AH168" t="s">
        <v>628</v>
      </c>
      <c r="AI168" s="67">
        <v>38953</v>
      </c>
      <c r="AJ168" s="67">
        <v>58409.84</v>
      </c>
      <c r="AK168">
        <v>42.13</v>
      </c>
      <c r="AL168">
        <v>27.18</v>
      </c>
      <c r="AM168">
        <v>30.02</v>
      </c>
      <c r="AN168">
        <v>4.75</v>
      </c>
      <c r="AO168" s="67">
        <v>1264.8699999999999</v>
      </c>
      <c r="AP168">
        <v>0.98529999999999995</v>
      </c>
      <c r="AQ168" s="67">
        <v>1254.71</v>
      </c>
      <c r="AR168" s="67">
        <v>1871.82</v>
      </c>
      <c r="AS168" s="67">
        <v>5795</v>
      </c>
      <c r="AT168">
        <v>433.08</v>
      </c>
      <c r="AU168">
        <v>281.22000000000003</v>
      </c>
      <c r="AV168" s="67">
        <v>9635.83</v>
      </c>
      <c r="AW168" s="67">
        <v>4311.9399999999996</v>
      </c>
      <c r="AX168">
        <v>0.44840000000000002</v>
      </c>
      <c r="AY168" s="67">
        <v>3842.29</v>
      </c>
      <c r="AZ168">
        <v>0.39960000000000001</v>
      </c>
      <c r="BA168" s="67">
        <v>1017.43</v>
      </c>
      <c r="BB168">
        <v>0.10580000000000001</v>
      </c>
      <c r="BC168">
        <v>443.89</v>
      </c>
      <c r="BD168">
        <v>4.6199999999999998E-2</v>
      </c>
      <c r="BE168" s="67">
        <v>9615.5499999999993</v>
      </c>
      <c r="BF168" s="67">
        <v>3886.73</v>
      </c>
      <c r="BG168">
        <v>0.7913</v>
      </c>
      <c r="BH168">
        <v>0.56110000000000004</v>
      </c>
      <c r="BI168">
        <v>0.21410000000000001</v>
      </c>
      <c r="BJ168">
        <v>0.15390000000000001</v>
      </c>
      <c r="BK168">
        <v>3.8300000000000001E-2</v>
      </c>
      <c r="BL168">
        <v>3.2599999999999997E-2</v>
      </c>
    </row>
    <row r="169" spans="1:64" x14ac:dyDescent="0.25">
      <c r="A169" t="s">
        <v>187</v>
      </c>
      <c r="B169">
        <v>43968</v>
      </c>
      <c r="C169">
        <v>42.33</v>
      </c>
      <c r="D169">
        <v>104.32</v>
      </c>
      <c r="E169" s="67">
        <v>4416.08</v>
      </c>
      <c r="F169" s="67">
        <v>4069.61</v>
      </c>
      <c r="G169">
        <v>1.23E-2</v>
      </c>
      <c r="H169">
        <v>8.0000000000000004E-4</v>
      </c>
      <c r="I169">
        <v>0.1057</v>
      </c>
      <c r="J169">
        <v>1.6999999999999999E-3</v>
      </c>
      <c r="K169">
        <v>5.2699999999999997E-2</v>
      </c>
      <c r="L169">
        <v>0.75329999999999997</v>
      </c>
      <c r="M169">
        <v>7.3499999999999996E-2</v>
      </c>
      <c r="N169">
        <v>0.51439999999999997</v>
      </c>
      <c r="O169">
        <v>1.4200000000000001E-2</v>
      </c>
      <c r="P169">
        <v>0.1467</v>
      </c>
      <c r="Q169" s="67">
        <v>55934.28</v>
      </c>
      <c r="R169">
        <v>0.251</v>
      </c>
      <c r="S169">
        <v>0.1918</v>
      </c>
      <c r="T169">
        <v>0.55720000000000003</v>
      </c>
      <c r="U169">
        <v>18.350000000000001</v>
      </c>
      <c r="V169">
        <v>28.01</v>
      </c>
      <c r="W169" s="67">
        <v>78206.649999999994</v>
      </c>
      <c r="X169">
        <v>154.19999999999999</v>
      </c>
      <c r="Y169" s="67">
        <v>123115.16</v>
      </c>
      <c r="Z169">
        <v>0.70269999999999999</v>
      </c>
      <c r="AA169">
        <v>0.25979999999999998</v>
      </c>
      <c r="AB169">
        <v>3.7600000000000001E-2</v>
      </c>
      <c r="AC169">
        <v>0.29730000000000001</v>
      </c>
      <c r="AD169">
        <v>123.12</v>
      </c>
      <c r="AE169" s="67">
        <v>4683.54</v>
      </c>
      <c r="AF169">
        <v>564.85</v>
      </c>
      <c r="AG169" s="67">
        <v>130522.68</v>
      </c>
      <c r="AH169" t="s">
        <v>628</v>
      </c>
      <c r="AI169" s="67">
        <v>29061</v>
      </c>
      <c r="AJ169" s="67">
        <v>47411.74</v>
      </c>
      <c r="AK169">
        <v>58.64</v>
      </c>
      <c r="AL169">
        <v>35.78</v>
      </c>
      <c r="AM169">
        <v>41.16</v>
      </c>
      <c r="AN169">
        <v>4.67</v>
      </c>
      <c r="AO169" s="67">
        <v>1129.3800000000001</v>
      </c>
      <c r="AP169">
        <v>1.0949</v>
      </c>
      <c r="AQ169" s="67">
        <v>1270.27</v>
      </c>
      <c r="AR169" s="67">
        <v>1883.94</v>
      </c>
      <c r="AS169" s="67">
        <v>6147.9</v>
      </c>
      <c r="AT169">
        <v>555.75</v>
      </c>
      <c r="AU169">
        <v>300.66000000000003</v>
      </c>
      <c r="AV169" s="67">
        <v>10158.52</v>
      </c>
      <c r="AW169" s="67">
        <v>4319.18</v>
      </c>
      <c r="AX169">
        <v>0.43440000000000001</v>
      </c>
      <c r="AY169" s="67">
        <v>4084.03</v>
      </c>
      <c r="AZ169">
        <v>0.41070000000000001</v>
      </c>
      <c r="BA169">
        <v>719.29</v>
      </c>
      <c r="BB169">
        <v>7.2300000000000003E-2</v>
      </c>
      <c r="BC169">
        <v>821.18</v>
      </c>
      <c r="BD169">
        <v>8.2600000000000007E-2</v>
      </c>
      <c r="BE169" s="67">
        <v>9943.67</v>
      </c>
      <c r="BF169" s="67">
        <v>2791.02</v>
      </c>
      <c r="BG169">
        <v>0.69469999999999998</v>
      </c>
      <c r="BH169">
        <v>0.54849999999999999</v>
      </c>
      <c r="BI169">
        <v>0.217</v>
      </c>
      <c r="BJ169">
        <v>0.18060000000000001</v>
      </c>
      <c r="BK169">
        <v>2.98E-2</v>
      </c>
      <c r="BL169">
        <v>2.4199999999999999E-2</v>
      </c>
    </row>
    <row r="170" spans="1:64" x14ac:dyDescent="0.25">
      <c r="A170" t="s">
        <v>188</v>
      </c>
      <c r="B170">
        <v>46102</v>
      </c>
      <c r="C170">
        <v>32.520000000000003</v>
      </c>
      <c r="D170">
        <v>252.27</v>
      </c>
      <c r="E170" s="67">
        <v>8204.8700000000008</v>
      </c>
      <c r="F170" s="67">
        <v>7643.49</v>
      </c>
      <c r="G170">
        <v>1.9599999999999999E-2</v>
      </c>
      <c r="H170">
        <v>6.9999999999999999E-4</v>
      </c>
      <c r="I170">
        <v>0.1192</v>
      </c>
      <c r="J170">
        <v>1.2999999999999999E-3</v>
      </c>
      <c r="K170">
        <v>5.8099999999999999E-2</v>
      </c>
      <c r="L170">
        <v>0.74390000000000001</v>
      </c>
      <c r="M170">
        <v>5.7099999999999998E-2</v>
      </c>
      <c r="N170">
        <v>0.44490000000000002</v>
      </c>
      <c r="O170">
        <v>4.2000000000000003E-2</v>
      </c>
      <c r="P170">
        <v>0.14199999999999999</v>
      </c>
      <c r="Q170" s="67">
        <v>59867.54</v>
      </c>
      <c r="R170">
        <v>0.22159999999999999</v>
      </c>
      <c r="S170">
        <v>0.19989999999999999</v>
      </c>
      <c r="T170">
        <v>0.5786</v>
      </c>
      <c r="U170">
        <v>18.77</v>
      </c>
      <c r="V170">
        <v>41.07</v>
      </c>
      <c r="W170" s="67">
        <v>86374.92</v>
      </c>
      <c r="X170">
        <v>197.1</v>
      </c>
      <c r="Y170" s="67">
        <v>144741.39000000001</v>
      </c>
      <c r="Z170">
        <v>0.72399999999999998</v>
      </c>
      <c r="AA170">
        <v>0.2452</v>
      </c>
      <c r="AB170">
        <v>3.0800000000000001E-2</v>
      </c>
      <c r="AC170">
        <v>0.27600000000000002</v>
      </c>
      <c r="AD170">
        <v>144.74</v>
      </c>
      <c r="AE170" s="67">
        <v>6419.15</v>
      </c>
      <c r="AF170">
        <v>787.38</v>
      </c>
      <c r="AG170" s="67">
        <v>158468.9</v>
      </c>
      <c r="AH170" t="s">
        <v>628</v>
      </c>
      <c r="AI170" s="67">
        <v>33686</v>
      </c>
      <c r="AJ170" s="67">
        <v>51370.87</v>
      </c>
      <c r="AK170">
        <v>66.92</v>
      </c>
      <c r="AL170">
        <v>41.43</v>
      </c>
      <c r="AM170">
        <v>46.77</v>
      </c>
      <c r="AN170">
        <v>4.93</v>
      </c>
      <c r="AO170">
        <v>722.45</v>
      </c>
      <c r="AP170">
        <v>1.0309999999999999</v>
      </c>
      <c r="AQ170" s="67">
        <v>1302.22</v>
      </c>
      <c r="AR170" s="67">
        <v>1889.01</v>
      </c>
      <c r="AS170" s="67">
        <v>6262.56</v>
      </c>
      <c r="AT170">
        <v>644.04</v>
      </c>
      <c r="AU170">
        <v>342.27</v>
      </c>
      <c r="AV170" s="67">
        <v>10440.1</v>
      </c>
      <c r="AW170" s="67">
        <v>3764.71</v>
      </c>
      <c r="AX170">
        <v>0.36880000000000002</v>
      </c>
      <c r="AY170" s="67">
        <v>5132</v>
      </c>
      <c r="AZ170">
        <v>0.50270000000000004</v>
      </c>
      <c r="BA170">
        <v>627.45000000000005</v>
      </c>
      <c r="BB170">
        <v>6.1499999999999999E-2</v>
      </c>
      <c r="BC170">
        <v>684.99</v>
      </c>
      <c r="BD170">
        <v>6.7100000000000007E-2</v>
      </c>
      <c r="BE170" s="67">
        <v>10209.16</v>
      </c>
      <c r="BF170" s="67">
        <v>2362.0700000000002</v>
      </c>
      <c r="BG170">
        <v>0.48880000000000001</v>
      </c>
      <c r="BH170">
        <v>0.56969999999999998</v>
      </c>
      <c r="BI170">
        <v>0.21809999999999999</v>
      </c>
      <c r="BJ170">
        <v>0.1618</v>
      </c>
      <c r="BK170">
        <v>2.8400000000000002E-2</v>
      </c>
      <c r="BL170">
        <v>2.1999999999999999E-2</v>
      </c>
    </row>
    <row r="171" spans="1:64" x14ac:dyDescent="0.25">
      <c r="A171" t="s">
        <v>189</v>
      </c>
      <c r="B171">
        <v>47621</v>
      </c>
      <c r="C171">
        <v>94.52</v>
      </c>
      <c r="D171">
        <v>10.38</v>
      </c>
      <c r="E171">
        <v>981.53</v>
      </c>
      <c r="F171">
        <v>967.88</v>
      </c>
      <c r="G171">
        <v>2E-3</v>
      </c>
      <c r="H171">
        <v>2.0000000000000001E-4</v>
      </c>
      <c r="I171">
        <v>5.1999999999999998E-3</v>
      </c>
      <c r="J171">
        <v>1.1000000000000001E-3</v>
      </c>
      <c r="K171">
        <v>1.46E-2</v>
      </c>
      <c r="L171">
        <v>0.95909999999999995</v>
      </c>
      <c r="M171">
        <v>1.78E-2</v>
      </c>
      <c r="N171">
        <v>0.45219999999999999</v>
      </c>
      <c r="O171">
        <v>1.5E-3</v>
      </c>
      <c r="P171">
        <v>0.13950000000000001</v>
      </c>
      <c r="Q171" s="67">
        <v>49242.58</v>
      </c>
      <c r="R171">
        <v>0.2266</v>
      </c>
      <c r="S171">
        <v>0.1961</v>
      </c>
      <c r="T171">
        <v>0.57730000000000004</v>
      </c>
      <c r="U171">
        <v>17.77</v>
      </c>
      <c r="V171">
        <v>7.81</v>
      </c>
      <c r="W171" s="67">
        <v>61439.97</v>
      </c>
      <c r="X171">
        <v>121.51</v>
      </c>
      <c r="Y171" s="67">
        <v>106286.44</v>
      </c>
      <c r="Z171">
        <v>0.90469999999999995</v>
      </c>
      <c r="AA171">
        <v>5.1299999999999998E-2</v>
      </c>
      <c r="AB171">
        <v>4.3999999999999997E-2</v>
      </c>
      <c r="AC171">
        <v>9.5299999999999996E-2</v>
      </c>
      <c r="AD171">
        <v>106.29</v>
      </c>
      <c r="AE171" s="67">
        <v>2596.41</v>
      </c>
      <c r="AF171">
        <v>387.62</v>
      </c>
      <c r="AG171" s="67">
        <v>98574.27</v>
      </c>
      <c r="AH171" t="s">
        <v>628</v>
      </c>
      <c r="AI171" s="67">
        <v>33100</v>
      </c>
      <c r="AJ171" s="67">
        <v>48513.54</v>
      </c>
      <c r="AK171">
        <v>34.9</v>
      </c>
      <c r="AL171">
        <v>23.96</v>
      </c>
      <c r="AM171">
        <v>26.36</v>
      </c>
      <c r="AN171">
        <v>4.71</v>
      </c>
      <c r="AO171" s="67">
        <v>1057.83</v>
      </c>
      <c r="AP171">
        <v>1.0901000000000001</v>
      </c>
      <c r="AQ171" s="67">
        <v>1271.54</v>
      </c>
      <c r="AR171" s="67">
        <v>2102.31</v>
      </c>
      <c r="AS171" s="67">
        <v>5735.55</v>
      </c>
      <c r="AT171">
        <v>434.24</v>
      </c>
      <c r="AU171">
        <v>285.60000000000002</v>
      </c>
      <c r="AV171" s="67">
        <v>9829.24</v>
      </c>
      <c r="AW171" s="67">
        <v>5699.08</v>
      </c>
      <c r="AX171">
        <v>0.57110000000000005</v>
      </c>
      <c r="AY171" s="67">
        <v>2546.04</v>
      </c>
      <c r="AZ171">
        <v>0.25509999999999999</v>
      </c>
      <c r="BA171" s="67">
        <v>1026.5</v>
      </c>
      <c r="BB171">
        <v>0.10290000000000001</v>
      </c>
      <c r="BC171">
        <v>708.08</v>
      </c>
      <c r="BD171">
        <v>7.0999999999999994E-2</v>
      </c>
      <c r="BE171" s="67">
        <v>9979.7099999999991</v>
      </c>
      <c r="BF171" s="67">
        <v>5427.6</v>
      </c>
      <c r="BG171">
        <v>1.6017999999999999</v>
      </c>
      <c r="BH171">
        <v>0.53049999999999997</v>
      </c>
      <c r="BI171">
        <v>0.21759999999999999</v>
      </c>
      <c r="BJ171">
        <v>0.18859999999999999</v>
      </c>
      <c r="BK171">
        <v>3.9100000000000003E-2</v>
      </c>
      <c r="BL171">
        <v>2.4199999999999999E-2</v>
      </c>
    </row>
    <row r="172" spans="1:64" x14ac:dyDescent="0.25">
      <c r="A172" t="s">
        <v>190</v>
      </c>
      <c r="B172">
        <v>46870</v>
      </c>
      <c r="C172">
        <v>95.43</v>
      </c>
      <c r="D172">
        <v>17.61</v>
      </c>
      <c r="E172" s="67">
        <v>1680.64</v>
      </c>
      <c r="F172" s="67">
        <v>1690.77</v>
      </c>
      <c r="G172">
        <v>2.8E-3</v>
      </c>
      <c r="H172">
        <v>2.9999999999999997E-4</v>
      </c>
      <c r="I172">
        <v>6.0000000000000001E-3</v>
      </c>
      <c r="J172">
        <v>1.1000000000000001E-3</v>
      </c>
      <c r="K172">
        <v>7.7999999999999996E-3</v>
      </c>
      <c r="L172">
        <v>0.96689999999999998</v>
      </c>
      <c r="M172">
        <v>1.5100000000000001E-2</v>
      </c>
      <c r="N172">
        <v>0.36890000000000001</v>
      </c>
      <c r="O172">
        <v>1.1000000000000001E-3</v>
      </c>
      <c r="P172">
        <v>0.1303</v>
      </c>
      <c r="Q172" s="67">
        <v>51427.98</v>
      </c>
      <c r="R172">
        <v>0.24010000000000001</v>
      </c>
      <c r="S172">
        <v>0.1885</v>
      </c>
      <c r="T172">
        <v>0.57140000000000002</v>
      </c>
      <c r="U172">
        <v>19.09</v>
      </c>
      <c r="V172">
        <v>13.07</v>
      </c>
      <c r="W172" s="67">
        <v>65898.960000000006</v>
      </c>
      <c r="X172">
        <v>124.26</v>
      </c>
      <c r="Y172" s="67">
        <v>124521.09</v>
      </c>
      <c r="Z172">
        <v>0.84419999999999995</v>
      </c>
      <c r="AA172">
        <v>9.4899999999999998E-2</v>
      </c>
      <c r="AB172">
        <v>6.0900000000000003E-2</v>
      </c>
      <c r="AC172">
        <v>0.15579999999999999</v>
      </c>
      <c r="AD172">
        <v>124.52</v>
      </c>
      <c r="AE172" s="67">
        <v>3431.52</v>
      </c>
      <c r="AF172">
        <v>454.63</v>
      </c>
      <c r="AG172" s="67">
        <v>123209.01</v>
      </c>
      <c r="AH172" t="s">
        <v>628</v>
      </c>
      <c r="AI172" s="67">
        <v>33535</v>
      </c>
      <c r="AJ172" s="67">
        <v>48568.17</v>
      </c>
      <c r="AK172">
        <v>43.89</v>
      </c>
      <c r="AL172">
        <v>26.42</v>
      </c>
      <c r="AM172">
        <v>29.91</v>
      </c>
      <c r="AN172">
        <v>4.66</v>
      </c>
      <c r="AO172">
        <v>999.47</v>
      </c>
      <c r="AP172">
        <v>1.0048999999999999</v>
      </c>
      <c r="AQ172" s="67">
        <v>1182.2</v>
      </c>
      <c r="AR172" s="67">
        <v>1980.53</v>
      </c>
      <c r="AS172" s="67">
        <v>5408.52</v>
      </c>
      <c r="AT172">
        <v>405.8</v>
      </c>
      <c r="AU172">
        <v>256.01</v>
      </c>
      <c r="AV172" s="67">
        <v>9233.0499999999993</v>
      </c>
      <c r="AW172" s="67">
        <v>4832.3100000000004</v>
      </c>
      <c r="AX172">
        <v>0.51400000000000001</v>
      </c>
      <c r="AY172" s="67">
        <v>3008.39</v>
      </c>
      <c r="AZ172">
        <v>0.32</v>
      </c>
      <c r="BA172">
        <v>978.42</v>
      </c>
      <c r="BB172">
        <v>0.1041</v>
      </c>
      <c r="BC172">
        <v>582.21</v>
      </c>
      <c r="BD172">
        <v>6.1899999999999997E-2</v>
      </c>
      <c r="BE172" s="67">
        <v>9401.32</v>
      </c>
      <c r="BF172" s="67">
        <v>4576.1099999999997</v>
      </c>
      <c r="BG172">
        <v>1.1726000000000001</v>
      </c>
      <c r="BH172">
        <v>0.54710000000000003</v>
      </c>
      <c r="BI172">
        <v>0.22839999999999999</v>
      </c>
      <c r="BJ172">
        <v>0.16259999999999999</v>
      </c>
      <c r="BK172">
        <v>4.19E-2</v>
      </c>
      <c r="BL172">
        <v>1.9900000000000001E-2</v>
      </c>
    </row>
    <row r="173" spans="1:64" x14ac:dyDescent="0.25">
      <c r="A173" t="s">
        <v>191</v>
      </c>
      <c r="B173">
        <v>47936</v>
      </c>
      <c r="C173">
        <v>80.48</v>
      </c>
      <c r="D173">
        <v>19.54</v>
      </c>
      <c r="E173" s="67">
        <v>1572.19</v>
      </c>
      <c r="F173" s="67">
        <v>1575.33</v>
      </c>
      <c r="G173">
        <v>2.3999999999999998E-3</v>
      </c>
      <c r="H173">
        <v>4.0000000000000002E-4</v>
      </c>
      <c r="I173">
        <v>6.1000000000000004E-3</v>
      </c>
      <c r="J173">
        <v>8.9999999999999998E-4</v>
      </c>
      <c r="K173">
        <v>1.11E-2</v>
      </c>
      <c r="L173">
        <v>0.96260000000000001</v>
      </c>
      <c r="M173">
        <v>1.66E-2</v>
      </c>
      <c r="N173">
        <v>0.42549999999999999</v>
      </c>
      <c r="O173">
        <v>8.0000000000000004E-4</v>
      </c>
      <c r="P173">
        <v>0.13159999999999999</v>
      </c>
      <c r="Q173" s="67">
        <v>50228.56</v>
      </c>
      <c r="R173">
        <v>0.253</v>
      </c>
      <c r="S173">
        <v>0.1862</v>
      </c>
      <c r="T173">
        <v>0.56089999999999995</v>
      </c>
      <c r="U173">
        <v>18.760000000000002</v>
      </c>
      <c r="V173">
        <v>12.54</v>
      </c>
      <c r="W173" s="67">
        <v>64095.76</v>
      </c>
      <c r="X173">
        <v>120.67</v>
      </c>
      <c r="Y173" s="67">
        <v>114738.91</v>
      </c>
      <c r="Z173">
        <v>0.87019999999999997</v>
      </c>
      <c r="AA173">
        <v>8.2699999999999996E-2</v>
      </c>
      <c r="AB173">
        <v>4.7100000000000003E-2</v>
      </c>
      <c r="AC173">
        <v>0.1298</v>
      </c>
      <c r="AD173">
        <v>114.74</v>
      </c>
      <c r="AE173" s="67">
        <v>2919.97</v>
      </c>
      <c r="AF173">
        <v>418.45</v>
      </c>
      <c r="AG173" s="67">
        <v>114366.41</v>
      </c>
      <c r="AH173" t="s">
        <v>628</v>
      </c>
      <c r="AI173" s="67">
        <v>32840</v>
      </c>
      <c r="AJ173" s="67">
        <v>48022.01</v>
      </c>
      <c r="AK173">
        <v>37.99</v>
      </c>
      <c r="AL173">
        <v>24.55</v>
      </c>
      <c r="AM173">
        <v>27.3</v>
      </c>
      <c r="AN173">
        <v>3.93</v>
      </c>
      <c r="AO173">
        <v>742.66</v>
      </c>
      <c r="AP173">
        <v>0.97099999999999997</v>
      </c>
      <c r="AQ173" s="67">
        <v>1182.6099999999999</v>
      </c>
      <c r="AR173" s="67">
        <v>2029.49</v>
      </c>
      <c r="AS173" s="67">
        <v>5324.14</v>
      </c>
      <c r="AT173">
        <v>422.09</v>
      </c>
      <c r="AU173">
        <v>285.19</v>
      </c>
      <c r="AV173" s="67">
        <v>9243.52</v>
      </c>
      <c r="AW173" s="67">
        <v>5072.5600000000004</v>
      </c>
      <c r="AX173">
        <v>0.55189999999999995</v>
      </c>
      <c r="AY173" s="67">
        <v>2506.35</v>
      </c>
      <c r="AZ173">
        <v>0.2727</v>
      </c>
      <c r="BA173">
        <v>938.2</v>
      </c>
      <c r="BB173">
        <v>0.1021</v>
      </c>
      <c r="BC173">
        <v>673.34</v>
      </c>
      <c r="BD173">
        <v>7.3300000000000004E-2</v>
      </c>
      <c r="BE173" s="67">
        <v>9190.4500000000007</v>
      </c>
      <c r="BF173" s="67">
        <v>4946.1899999999996</v>
      </c>
      <c r="BG173">
        <v>1.4181999999999999</v>
      </c>
      <c r="BH173">
        <v>0.53690000000000004</v>
      </c>
      <c r="BI173">
        <v>0.2301</v>
      </c>
      <c r="BJ173">
        <v>0.17299999999999999</v>
      </c>
      <c r="BK173">
        <v>3.9E-2</v>
      </c>
      <c r="BL173">
        <v>2.0899999999999998E-2</v>
      </c>
    </row>
    <row r="174" spans="1:64" x14ac:dyDescent="0.25">
      <c r="A174" t="s">
        <v>192</v>
      </c>
      <c r="B174">
        <v>49775</v>
      </c>
      <c r="C174">
        <v>91.81</v>
      </c>
      <c r="D174">
        <v>7.98</v>
      </c>
      <c r="E174">
        <v>732.24</v>
      </c>
      <c r="F174">
        <v>744.85</v>
      </c>
      <c r="G174">
        <v>2.2000000000000001E-3</v>
      </c>
      <c r="H174">
        <v>2.9999999999999997E-4</v>
      </c>
      <c r="I174">
        <v>3.8999999999999998E-3</v>
      </c>
      <c r="J174">
        <v>1.1000000000000001E-3</v>
      </c>
      <c r="K174">
        <v>1.14E-2</v>
      </c>
      <c r="L174">
        <v>0.96899999999999997</v>
      </c>
      <c r="M174">
        <v>1.2200000000000001E-2</v>
      </c>
      <c r="N174">
        <v>0.40460000000000002</v>
      </c>
      <c r="O174">
        <v>2.5999999999999999E-3</v>
      </c>
      <c r="P174">
        <v>0.14269999999999999</v>
      </c>
      <c r="Q174" s="67">
        <v>47875.43</v>
      </c>
      <c r="R174">
        <v>0.23710000000000001</v>
      </c>
      <c r="S174">
        <v>0.18629999999999999</v>
      </c>
      <c r="T174">
        <v>0.5766</v>
      </c>
      <c r="U174">
        <v>16.809999999999999</v>
      </c>
      <c r="V174">
        <v>6.14</v>
      </c>
      <c r="W174" s="67">
        <v>64250.52</v>
      </c>
      <c r="X174">
        <v>115.88</v>
      </c>
      <c r="Y174" s="67">
        <v>122610.63</v>
      </c>
      <c r="Z174">
        <v>0.91149999999999998</v>
      </c>
      <c r="AA174">
        <v>4.2500000000000003E-2</v>
      </c>
      <c r="AB174">
        <v>4.5999999999999999E-2</v>
      </c>
      <c r="AC174">
        <v>8.8499999999999995E-2</v>
      </c>
      <c r="AD174">
        <v>122.61</v>
      </c>
      <c r="AE174" s="67">
        <v>2978.61</v>
      </c>
      <c r="AF174">
        <v>450.36</v>
      </c>
      <c r="AG174" s="67">
        <v>106881.76</v>
      </c>
      <c r="AH174" t="s">
        <v>628</v>
      </c>
      <c r="AI174" s="67">
        <v>33894</v>
      </c>
      <c r="AJ174" s="67">
        <v>50304.62</v>
      </c>
      <c r="AK174">
        <v>36.409999999999997</v>
      </c>
      <c r="AL174">
        <v>23.51</v>
      </c>
      <c r="AM174">
        <v>26.7</v>
      </c>
      <c r="AN174">
        <v>4.78</v>
      </c>
      <c r="AO174" s="67">
        <v>1387.62</v>
      </c>
      <c r="AP174">
        <v>1.2000999999999999</v>
      </c>
      <c r="AQ174" s="67">
        <v>1383.03</v>
      </c>
      <c r="AR174" s="67">
        <v>2125.3000000000002</v>
      </c>
      <c r="AS174" s="67">
        <v>5681.93</v>
      </c>
      <c r="AT174">
        <v>406.27</v>
      </c>
      <c r="AU174">
        <v>303.75</v>
      </c>
      <c r="AV174" s="67">
        <v>9900.2900000000009</v>
      </c>
      <c r="AW174" s="67">
        <v>5372.09</v>
      </c>
      <c r="AX174">
        <v>0.52380000000000004</v>
      </c>
      <c r="AY174" s="67">
        <v>2926.59</v>
      </c>
      <c r="AZ174">
        <v>0.28539999999999999</v>
      </c>
      <c r="BA174" s="67">
        <v>1233.21</v>
      </c>
      <c r="BB174">
        <v>0.1202</v>
      </c>
      <c r="BC174">
        <v>723.9</v>
      </c>
      <c r="BD174">
        <v>7.0599999999999996E-2</v>
      </c>
      <c r="BE174" s="67">
        <v>10255.790000000001</v>
      </c>
      <c r="BF174" s="67">
        <v>5205.1899999999996</v>
      </c>
      <c r="BG174">
        <v>1.3529</v>
      </c>
      <c r="BH174">
        <v>0.51859999999999995</v>
      </c>
      <c r="BI174">
        <v>0.20849999999999999</v>
      </c>
      <c r="BJ174">
        <v>0.2082</v>
      </c>
      <c r="BK174">
        <v>3.8100000000000002E-2</v>
      </c>
      <c r="BL174">
        <v>2.6700000000000002E-2</v>
      </c>
    </row>
    <row r="175" spans="1:64" x14ac:dyDescent="0.25">
      <c r="A175" t="s">
        <v>193</v>
      </c>
      <c r="B175">
        <v>49841</v>
      </c>
      <c r="C175">
        <v>92.86</v>
      </c>
      <c r="D175">
        <v>18.89</v>
      </c>
      <c r="E175" s="67">
        <v>1754.18</v>
      </c>
      <c r="F175" s="67">
        <v>1715.16</v>
      </c>
      <c r="G175">
        <v>3.0000000000000001E-3</v>
      </c>
      <c r="H175">
        <v>2.0000000000000001E-4</v>
      </c>
      <c r="I175">
        <v>5.7999999999999996E-3</v>
      </c>
      <c r="J175">
        <v>1.1999999999999999E-3</v>
      </c>
      <c r="K175">
        <v>1.24E-2</v>
      </c>
      <c r="L175">
        <v>0.9607</v>
      </c>
      <c r="M175">
        <v>1.67E-2</v>
      </c>
      <c r="N175">
        <v>0.43509999999999999</v>
      </c>
      <c r="O175">
        <v>6.0000000000000001E-3</v>
      </c>
      <c r="P175">
        <v>0.14330000000000001</v>
      </c>
      <c r="Q175" s="67">
        <v>50343.19</v>
      </c>
      <c r="R175">
        <v>0.21840000000000001</v>
      </c>
      <c r="S175">
        <v>0.19359999999999999</v>
      </c>
      <c r="T175">
        <v>0.58789999999999998</v>
      </c>
      <c r="U175">
        <v>18.37</v>
      </c>
      <c r="V175">
        <v>12.23</v>
      </c>
      <c r="W175" s="67">
        <v>67179.899999999994</v>
      </c>
      <c r="X175">
        <v>138.55000000000001</v>
      </c>
      <c r="Y175" s="67">
        <v>120464</v>
      </c>
      <c r="Z175">
        <v>0.81840000000000002</v>
      </c>
      <c r="AA175">
        <v>0.1211</v>
      </c>
      <c r="AB175">
        <v>6.0499999999999998E-2</v>
      </c>
      <c r="AC175">
        <v>0.18160000000000001</v>
      </c>
      <c r="AD175">
        <v>120.46</v>
      </c>
      <c r="AE175" s="67">
        <v>3331.75</v>
      </c>
      <c r="AF175">
        <v>450.5</v>
      </c>
      <c r="AG175" s="67">
        <v>120693.71</v>
      </c>
      <c r="AH175" t="s">
        <v>628</v>
      </c>
      <c r="AI175" s="67">
        <v>32325</v>
      </c>
      <c r="AJ175" s="67">
        <v>45853.85</v>
      </c>
      <c r="AK175">
        <v>41.53</v>
      </c>
      <c r="AL175">
        <v>26.4</v>
      </c>
      <c r="AM175">
        <v>30.89</v>
      </c>
      <c r="AN175">
        <v>4.2</v>
      </c>
      <c r="AO175" s="67">
        <v>1129.32</v>
      </c>
      <c r="AP175">
        <v>1.0499000000000001</v>
      </c>
      <c r="AQ175" s="67">
        <v>1206.97</v>
      </c>
      <c r="AR175" s="67">
        <v>2061.61</v>
      </c>
      <c r="AS175" s="67">
        <v>5476.54</v>
      </c>
      <c r="AT175">
        <v>457.87</v>
      </c>
      <c r="AU175">
        <v>192.63</v>
      </c>
      <c r="AV175" s="67">
        <v>9395.6200000000008</v>
      </c>
      <c r="AW175" s="67">
        <v>4880.53</v>
      </c>
      <c r="AX175">
        <v>0.51129999999999998</v>
      </c>
      <c r="AY175" s="67">
        <v>3075.83</v>
      </c>
      <c r="AZ175">
        <v>0.32219999999999999</v>
      </c>
      <c r="BA175">
        <v>902.37</v>
      </c>
      <c r="BB175">
        <v>9.4500000000000001E-2</v>
      </c>
      <c r="BC175">
        <v>686.72</v>
      </c>
      <c r="BD175">
        <v>7.1900000000000006E-2</v>
      </c>
      <c r="BE175" s="67">
        <v>9545.44</v>
      </c>
      <c r="BF175" s="67">
        <v>4452.3500000000004</v>
      </c>
      <c r="BG175">
        <v>1.2278</v>
      </c>
      <c r="BH175">
        <v>0.52790000000000004</v>
      </c>
      <c r="BI175">
        <v>0.2263</v>
      </c>
      <c r="BJ175">
        <v>0.18579999999999999</v>
      </c>
      <c r="BK175">
        <v>3.7499999999999999E-2</v>
      </c>
      <c r="BL175">
        <v>2.24E-2</v>
      </c>
    </row>
    <row r="176" spans="1:64" x14ac:dyDescent="0.25">
      <c r="A176" t="s">
        <v>194</v>
      </c>
      <c r="B176">
        <v>45369</v>
      </c>
      <c r="C176">
        <v>57.7</v>
      </c>
      <c r="D176">
        <v>16.62</v>
      </c>
      <c r="E176">
        <v>913.25</v>
      </c>
      <c r="F176">
        <v>964.64</v>
      </c>
      <c r="G176">
        <v>7.1000000000000004E-3</v>
      </c>
      <c r="H176">
        <v>2.0000000000000001E-4</v>
      </c>
      <c r="I176">
        <v>7.1999999999999998E-3</v>
      </c>
      <c r="J176">
        <v>8.0000000000000004E-4</v>
      </c>
      <c r="K176">
        <v>5.6399999999999999E-2</v>
      </c>
      <c r="L176">
        <v>0.90369999999999995</v>
      </c>
      <c r="M176">
        <v>2.46E-2</v>
      </c>
      <c r="N176">
        <v>0.25440000000000002</v>
      </c>
      <c r="O176">
        <v>5.8999999999999999E-3</v>
      </c>
      <c r="P176">
        <v>0.1169</v>
      </c>
      <c r="Q176" s="67">
        <v>51864.38</v>
      </c>
      <c r="R176">
        <v>0.20899999999999999</v>
      </c>
      <c r="S176">
        <v>0.1938</v>
      </c>
      <c r="T176">
        <v>0.59730000000000005</v>
      </c>
      <c r="U176">
        <v>17.75</v>
      </c>
      <c r="V176">
        <v>7.84</v>
      </c>
      <c r="W176" s="67">
        <v>63806.12</v>
      </c>
      <c r="X176">
        <v>112.95</v>
      </c>
      <c r="Y176" s="67">
        <v>149121.15</v>
      </c>
      <c r="Z176">
        <v>0.82399999999999995</v>
      </c>
      <c r="AA176">
        <v>0.12509999999999999</v>
      </c>
      <c r="AB176">
        <v>5.0900000000000001E-2</v>
      </c>
      <c r="AC176">
        <v>0.17599999999999999</v>
      </c>
      <c r="AD176">
        <v>149.12</v>
      </c>
      <c r="AE176" s="67">
        <v>4419.12</v>
      </c>
      <c r="AF176">
        <v>573.57000000000005</v>
      </c>
      <c r="AG176" s="67">
        <v>142589.48000000001</v>
      </c>
      <c r="AH176" t="s">
        <v>628</v>
      </c>
      <c r="AI176" s="67">
        <v>35012</v>
      </c>
      <c r="AJ176" s="67">
        <v>55314.54</v>
      </c>
      <c r="AK176">
        <v>47.2</v>
      </c>
      <c r="AL176">
        <v>28.6</v>
      </c>
      <c r="AM176">
        <v>32.86</v>
      </c>
      <c r="AN176">
        <v>4.66</v>
      </c>
      <c r="AO176" s="67">
        <v>1547.26</v>
      </c>
      <c r="AP176">
        <v>1.0976999999999999</v>
      </c>
      <c r="AQ176" s="67">
        <v>1347.72</v>
      </c>
      <c r="AR176" s="67">
        <v>1852.91</v>
      </c>
      <c r="AS176" s="67">
        <v>5701.25</v>
      </c>
      <c r="AT176">
        <v>482.18</v>
      </c>
      <c r="AU176">
        <v>313.62</v>
      </c>
      <c r="AV176" s="67">
        <v>9697.68</v>
      </c>
      <c r="AW176" s="67">
        <v>3984.26</v>
      </c>
      <c r="AX176">
        <v>0.40339999999999998</v>
      </c>
      <c r="AY176" s="67">
        <v>4056.24</v>
      </c>
      <c r="AZ176">
        <v>0.41070000000000001</v>
      </c>
      <c r="BA176" s="67">
        <v>1290.93</v>
      </c>
      <c r="BB176">
        <v>0.13070000000000001</v>
      </c>
      <c r="BC176">
        <v>544.97</v>
      </c>
      <c r="BD176">
        <v>5.5199999999999999E-2</v>
      </c>
      <c r="BE176" s="67">
        <v>9876.4</v>
      </c>
      <c r="BF176" s="67">
        <v>3587.58</v>
      </c>
      <c r="BG176">
        <v>0.72299999999999998</v>
      </c>
      <c r="BH176">
        <v>0.5474</v>
      </c>
      <c r="BI176">
        <v>0.2109</v>
      </c>
      <c r="BJ176">
        <v>0.1762</v>
      </c>
      <c r="BK176">
        <v>3.8399999999999997E-2</v>
      </c>
      <c r="BL176">
        <v>2.7199999999999998E-2</v>
      </c>
    </row>
    <row r="177" spans="1:64" x14ac:dyDescent="0.25">
      <c r="A177" t="s">
        <v>195</v>
      </c>
      <c r="B177">
        <v>43976</v>
      </c>
      <c r="C177">
        <v>29.9</v>
      </c>
      <c r="D177">
        <v>110.64</v>
      </c>
      <c r="E177" s="67">
        <v>3308.6</v>
      </c>
      <c r="F177" s="67">
        <v>3157.41</v>
      </c>
      <c r="G177">
        <v>1.9400000000000001E-2</v>
      </c>
      <c r="H177">
        <v>6.9999999999999999E-4</v>
      </c>
      <c r="I177">
        <v>3.4099999999999998E-2</v>
      </c>
      <c r="J177">
        <v>1.5E-3</v>
      </c>
      <c r="K177">
        <v>3.2599999999999997E-2</v>
      </c>
      <c r="L177">
        <v>0.87439999999999996</v>
      </c>
      <c r="M177">
        <v>3.73E-2</v>
      </c>
      <c r="N177">
        <v>0.2316</v>
      </c>
      <c r="O177">
        <v>1.3899999999999999E-2</v>
      </c>
      <c r="P177">
        <v>0.1221</v>
      </c>
      <c r="Q177" s="67">
        <v>59596.92</v>
      </c>
      <c r="R177">
        <v>0.20860000000000001</v>
      </c>
      <c r="S177">
        <v>0.20960000000000001</v>
      </c>
      <c r="T177">
        <v>0.58179999999999998</v>
      </c>
      <c r="U177">
        <v>19.510000000000002</v>
      </c>
      <c r="V177">
        <v>20.37</v>
      </c>
      <c r="W177" s="67">
        <v>79981.02</v>
      </c>
      <c r="X177">
        <v>159.54</v>
      </c>
      <c r="Y177" s="67">
        <v>173667.97</v>
      </c>
      <c r="Z177">
        <v>0.80289999999999995</v>
      </c>
      <c r="AA177">
        <v>0.17169999999999999</v>
      </c>
      <c r="AB177">
        <v>2.5399999999999999E-2</v>
      </c>
      <c r="AC177">
        <v>0.1971</v>
      </c>
      <c r="AD177">
        <v>173.67</v>
      </c>
      <c r="AE177" s="67">
        <v>6934.27</v>
      </c>
      <c r="AF177">
        <v>877.73</v>
      </c>
      <c r="AG177" s="67">
        <v>190778.21</v>
      </c>
      <c r="AH177" t="s">
        <v>628</v>
      </c>
      <c r="AI177" s="67">
        <v>39326</v>
      </c>
      <c r="AJ177" s="67">
        <v>64230.19</v>
      </c>
      <c r="AK177">
        <v>63.42</v>
      </c>
      <c r="AL177">
        <v>39.86</v>
      </c>
      <c r="AM177">
        <v>42.93</v>
      </c>
      <c r="AN177">
        <v>4.9000000000000004</v>
      </c>
      <c r="AO177" s="67">
        <v>1422.18</v>
      </c>
      <c r="AP177">
        <v>0.92059999999999997</v>
      </c>
      <c r="AQ177" s="67">
        <v>1300.0999999999999</v>
      </c>
      <c r="AR177" s="67">
        <v>1900.61</v>
      </c>
      <c r="AS177" s="67">
        <v>6023.21</v>
      </c>
      <c r="AT177">
        <v>600.42999999999995</v>
      </c>
      <c r="AU177">
        <v>305.89999999999998</v>
      </c>
      <c r="AV177" s="67">
        <v>10130.25</v>
      </c>
      <c r="AW177" s="67">
        <v>3204.17</v>
      </c>
      <c r="AX177">
        <v>0.32140000000000002</v>
      </c>
      <c r="AY177" s="67">
        <v>5579.07</v>
      </c>
      <c r="AZ177">
        <v>0.55959999999999999</v>
      </c>
      <c r="BA177">
        <v>731.94</v>
      </c>
      <c r="BB177">
        <v>7.3400000000000007E-2</v>
      </c>
      <c r="BC177">
        <v>455.03</v>
      </c>
      <c r="BD177">
        <v>4.5600000000000002E-2</v>
      </c>
      <c r="BE177" s="67">
        <v>9970.2099999999991</v>
      </c>
      <c r="BF177" s="67">
        <v>1925.91</v>
      </c>
      <c r="BG177">
        <v>0.27260000000000001</v>
      </c>
      <c r="BH177">
        <v>0.5706</v>
      </c>
      <c r="BI177">
        <v>0.2248</v>
      </c>
      <c r="BJ177">
        <v>0.15240000000000001</v>
      </c>
      <c r="BK177">
        <v>3.2800000000000003E-2</v>
      </c>
      <c r="BL177">
        <v>1.9400000000000001E-2</v>
      </c>
    </row>
    <row r="178" spans="1:64" x14ac:dyDescent="0.25">
      <c r="A178" t="s">
        <v>196</v>
      </c>
      <c r="B178">
        <v>47068</v>
      </c>
      <c r="C178">
        <v>69.33</v>
      </c>
      <c r="D178">
        <v>9.0399999999999991</v>
      </c>
      <c r="E178">
        <v>626.74</v>
      </c>
      <c r="F178">
        <v>623.76</v>
      </c>
      <c r="G178">
        <v>6.0000000000000001E-3</v>
      </c>
      <c r="H178">
        <v>2.0000000000000001E-4</v>
      </c>
      <c r="I178">
        <v>5.1999999999999998E-3</v>
      </c>
      <c r="J178">
        <v>1.6999999999999999E-3</v>
      </c>
      <c r="K178">
        <v>5.5800000000000002E-2</v>
      </c>
      <c r="L178">
        <v>0.90949999999999998</v>
      </c>
      <c r="M178">
        <v>2.1600000000000001E-2</v>
      </c>
      <c r="N178">
        <v>0.4194</v>
      </c>
      <c r="O178">
        <v>4.7999999999999996E-3</v>
      </c>
      <c r="P178">
        <v>0.15570000000000001</v>
      </c>
      <c r="Q178" s="67">
        <v>47426.16</v>
      </c>
      <c r="R178">
        <v>0.2828</v>
      </c>
      <c r="S178">
        <v>0.18379999999999999</v>
      </c>
      <c r="T178">
        <v>0.53339999999999999</v>
      </c>
      <c r="U178">
        <v>15.78</v>
      </c>
      <c r="V178">
        <v>7.41</v>
      </c>
      <c r="W178" s="67">
        <v>59144.66</v>
      </c>
      <c r="X178">
        <v>81.64</v>
      </c>
      <c r="Y178" s="67">
        <v>117707.23</v>
      </c>
      <c r="Z178">
        <v>0.87829999999999997</v>
      </c>
      <c r="AA178">
        <v>7.8399999999999997E-2</v>
      </c>
      <c r="AB178">
        <v>4.3299999999999998E-2</v>
      </c>
      <c r="AC178">
        <v>0.1217</v>
      </c>
      <c r="AD178">
        <v>117.71</v>
      </c>
      <c r="AE178" s="67">
        <v>2933.29</v>
      </c>
      <c r="AF178">
        <v>421.36</v>
      </c>
      <c r="AG178" s="67">
        <v>103301.65</v>
      </c>
      <c r="AH178" t="s">
        <v>628</v>
      </c>
      <c r="AI178" s="67">
        <v>32460</v>
      </c>
      <c r="AJ178" s="67">
        <v>45105.87</v>
      </c>
      <c r="AK178">
        <v>43.17</v>
      </c>
      <c r="AL178">
        <v>23.59</v>
      </c>
      <c r="AM178">
        <v>30.38</v>
      </c>
      <c r="AN178">
        <v>4.13</v>
      </c>
      <c r="AO178" s="67">
        <v>1558.79</v>
      </c>
      <c r="AP178">
        <v>1.4796</v>
      </c>
      <c r="AQ178" s="67">
        <v>1541.33</v>
      </c>
      <c r="AR178" s="67">
        <v>2018.49</v>
      </c>
      <c r="AS178" s="67">
        <v>6114</v>
      </c>
      <c r="AT178">
        <v>433.86</v>
      </c>
      <c r="AU178">
        <v>570.59</v>
      </c>
      <c r="AV178" s="67">
        <v>10678.27</v>
      </c>
      <c r="AW178" s="67">
        <v>5677.84</v>
      </c>
      <c r="AX178">
        <v>0.50760000000000005</v>
      </c>
      <c r="AY178" s="67">
        <v>3594.59</v>
      </c>
      <c r="AZ178">
        <v>0.32129999999999997</v>
      </c>
      <c r="BA178" s="67">
        <v>1186.58</v>
      </c>
      <c r="BB178">
        <v>0.1061</v>
      </c>
      <c r="BC178">
        <v>727.34</v>
      </c>
      <c r="BD178">
        <v>6.5000000000000002E-2</v>
      </c>
      <c r="BE178" s="67">
        <v>11186.35</v>
      </c>
      <c r="BF178" s="67">
        <v>4870.67</v>
      </c>
      <c r="BG178">
        <v>1.5456000000000001</v>
      </c>
      <c r="BH178">
        <v>0.52780000000000005</v>
      </c>
      <c r="BI178">
        <v>0.2077</v>
      </c>
      <c r="BJ178">
        <v>0.2059</v>
      </c>
      <c r="BK178">
        <v>3.4099999999999998E-2</v>
      </c>
      <c r="BL178">
        <v>2.4500000000000001E-2</v>
      </c>
    </row>
    <row r="179" spans="1:64" x14ac:dyDescent="0.25">
      <c r="A179" t="s">
        <v>197</v>
      </c>
      <c r="B179">
        <v>46045</v>
      </c>
      <c r="C179">
        <v>81.86</v>
      </c>
      <c r="D179">
        <v>11.9</v>
      </c>
      <c r="E179">
        <v>974.22</v>
      </c>
      <c r="F179">
        <v>991.9</v>
      </c>
      <c r="G179">
        <v>1.6999999999999999E-3</v>
      </c>
      <c r="H179">
        <v>2.9999999999999997E-4</v>
      </c>
      <c r="I179">
        <v>5.0000000000000001E-3</v>
      </c>
      <c r="J179">
        <v>1.1999999999999999E-3</v>
      </c>
      <c r="K179">
        <v>1.14E-2</v>
      </c>
      <c r="L179">
        <v>0.96479999999999999</v>
      </c>
      <c r="M179">
        <v>1.55E-2</v>
      </c>
      <c r="N179">
        <v>0.4446</v>
      </c>
      <c r="O179">
        <v>1E-3</v>
      </c>
      <c r="P179">
        <v>0.13930000000000001</v>
      </c>
      <c r="Q179" s="67">
        <v>48397.82</v>
      </c>
      <c r="R179">
        <v>0.2273</v>
      </c>
      <c r="S179">
        <v>0.19489999999999999</v>
      </c>
      <c r="T179">
        <v>0.57779999999999998</v>
      </c>
      <c r="U179">
        <v>17.489999999999998</v>
      </c>
      <c r="V179">
        <v>7.49</v>
      </c>
      <c r="W179" s="67">
        <v>65497.48</v>
      </c>
      <c r="X179">
        <v>125.74</v>
      </c>
      <c r="Y179" s="67">
        <v>104440.35</v>
      </c>
      <c r="Z179">
        <v>0.91779999999999995</v>
      </c>
      <c r="AA179">
        <v>4.4299999999999999E-2</v>
      </c>
      <c r="AB179">
        <v>3.7999999999999999E-2</v>
      </c>
      <c r="AC179">
        <v>8.2199999999999995E-2</v>
      </c>
      <c r="AD179">
        <v>104.44</v>
      </c>
      <c r="AE179" s="67">
        <v>2471.0500000000002</v>
      </c>
      <c r="AF179">
        <v>369.35</v>
      </c>
      <c r="AG179" s="67">
        <v>94819.08</v>
      </c>
      <c r="AH179" t="s">
        <v>628</v>
      </c>
      <c r="AI179" s="67">
        <v>33803</v>
      </c>
      <c r="AJ179" s="67">
        <v>47832.84</v>
      </c>
      <c r="AK179">
        <v>35.33</v>
      </c>
      <c r="AL179">
        <v>23.22</v>
      </c>
      <c r="AM179">
        <v>25.51</v>
      </c>
      <c r="AN179">
        <v>4.7699999999999996</v>
      </c>
      <c r="AO179" s="67">
        <v>1314.11</v>
      </c>
      <c r="AP179">
        <v>1.1127</v>
      </c>
      <c r="AQ179" s="67">
        <v>1242.68</v>
      </c>
      <c r="AR179" s="67">
        <v>2067</v>
      </c>
      <c r="AS179" s="67">
        <v>5572.45</v>
      </c>
      <c r="AT179">
        <v>390.94</v>
      </c>
      <c r="AU179">
        <v>288.22000000000003</v>
      </c>
      <c r="AV179" s="67">
        <v>9561.2900000000009</v>
      </c>
      <c r="AW179" s="67">
        <v>5684.59</v>
      </c>
      <c r="AX179">
        <v>0.57530000000000003</v>
      </c>
      <c r="AY179" s="67">
        <v>2412.19</v>
      </c>
      <c r="AZ179">
        <v>0.24410000000000001</v>
      </c>
      <c r="BA179" s="67">
        <v>1107.32</v>
      </c>
      <c r="BB179">
        <v>0.11210000000000001</v>
      </c>
      <c r="BC179">
        <v>677.24</v>
      </c>
      <c r="BD179">
        <v>6.8500000000000005E-2</v>
      </c>
      <c r="BE179" s="67">
        <v>9881.35</v>
      </c>
      <c r="BF179" s="67">
        <v>5701.68</v>
      </c>
      <c r="BG179">
        <v>1.8070999999999999</v>
      </c>
      <c r="BH179">
        <v>0.52629999999999999</v>
      </c>
      <c r="BI179">
        <v>0.2109</v>
      </c>
      <c r="BJ179">
        <v>0.1963</v>
      </c>
      <c r="BK179">
        <v>3.9300000000000002E-2</v>
      </c>
      <c r="BL179">
        <v>2.7199999999999998E-2</v>
      </c>
    </row>
    <row r="180" spans="1:64" x14ac:dyDescent="0.25">
      <c r="A180" t="s">
        <v>198</v>
      </c>
      <c r="B180">
        <v>45914</v>
      </c>
      <c r="C180">
        <v>98.32</v>
      </c>
      <c r="D180">
        <v>13.23</v>
      </c>
      <c r="E180" s="67">
        <v>1176.6600000000001</v>
      </c>
      <c r="F180" s="67">
        <v>1121.2</v>
      </c>
      <c r="G180">
        <v>3.0000000000000001E-3</v>
      </c>
      <c r="H180">
        <v>6.9999999999999999E-4</v>
      </c>
      <c r="I180">
        <v>1.83E-2</v>
      </c>
      <c r="J180">
        <v>1.2999999999999999E-3</v>
      </c>
      <c r="K180">
        <v>1.9199999999999998E-2</v>
      </c>
      <c r="L180">
        <v>0.92159999999999997</v>
      </c>
      <c r="M180">
        <v>3.5900000000000001E-2</v>
      </c>
      <c r="N180">
        <v>0.59289999999999998</v>
      </c>
      <c r="O180">
        <v>2E-3</v>
      </c>
      <c r="P180">
        <v>0.16339999999999999</v>
      </c>
      <c r="Q180" s="67">
        <v>47385.62</v>
      </c>
      <c r="R180">
        <v>0.30180000000000001</v>
      </c>
      <c r="S180">
        <v>0.1686</v>
      </c>
      <c r="T180">
        <v>0.52959999999999996</v>
      </c>
      <c r="U180">
        <v>17.170000000000002</v>
      </c>
      <c r="V180">
        <v>8.5399999999999991</v>
      </c>
      <c r="W180" s="67">
        <v>65971.28</v>
      </c>
      <c r="X180">
        <v>133.19</v>
      </c>
      <c r="Y180" s="67">
        <v>114494.38</v>
      </c>
      <c r="Z180">
        <v>0.78029999999999999</v>
      </c>
      <c r="AA180">
        <v>0.14810000000000001</v>
      </c>
      <c r="AB180">
        <v>7.17E-2</v>
      </c>
      <c r="AC180">
        <v>0.21970000000000001</v>
      </c>
      <c r="AD180">
        <v>114.49</v>
      </c>
      <c r="AE180" s="67">
        <v>3072.19</v>
      </c>
      <c r="AF180">
        <v>416.26</v>
      </c>
      <c r="AG180" s="67">
        <v>107613.89</v>
      </c>
      <c r="AH180" t="s">
        <v>628</v>
      </c>
      <c r="AI180" s="67">
        <v>28099</v>
      </c>
      <c r="AJ180" s="67">
        <v>43634.05</v>
      </c>
      <c r="AK180">
        <v>41.62</v>
      </c>
      <c r="AL180">
        <v>25.97</v>
      </c>
      <c r="AM180">
        <v>30.07</v>
      </c>
      <c r="AN180">
        <v>3.96</v>
      </c>
      <c r="AO180" s="67">
        <v>1018.38</v>
      </c>
      <c r="AP180">
        <v>0.96509999999999996</v>
      </c>
      <c r="AQ180" s="67">
        <v>1414.32</v>
      </c>
      <c r="AR180" s="67">
        <v>2197.62</v>
      </c>
      <c r="AS180" s="67">
        <v>5785.35</v>
      </c>
      <c r="AT180">
        <v>487.48</v>
      </c>
      <c r="AU180">
        <v>264.18</v>
      </c>
      <c r="AV180" s="67">
        <v>10148.950000000001</v>
      </c>
      <c r="AW180" s="67">
        <v>5763.57</v>
      </c>
      <c r="AX180">
        <v>0.55800000000000005</v>
      </c>
      <c r="AY180" s="67">
        <v>2543.11</v>
      </c>
      <c r="AZ180">
        <v>0.2462</v>
      </c>
      <c r="BA180">
        <v>988.09</v>
      </c>
      <c r="BB180">
        <v>9.5699999999999993E-2</v>
      </c>
      <c r="BC180" s="67">
        <v>1034.1400000000001</v>
      </c>
      <c r="BD180">
        <v>0.10009999999999999</v>
      </c>
      <c r="BE180" s="67">
        <v>10328.91</v>
      </c>
      <c r="BF180" s="67">
        <v>4928.3599999999997</v>
      </c>
      <c r="BG180">
        <v>1.5689</v>
      </c>
      <c r="BH180">
        <v>0.50660000000000005</v>
      </c>
      <c r="BI180">
        <v>0.2288</v>
      </c>
      <c r="BJ180">
        <v>0.2024</v>
      </c>
      <c r="BK180">
        <v>3.8699999999999998E-2</v>
      </c>
      <c r="BL180">
        <v>2.35E-2</v>
      </c>
    </row>
    <row r="181" spans="1:64" x14ac:dyDescent="0.25">
      <c r="A181" t="s">
        <v>199</v>
      </c>
      <c r="B181">
        <v>46334</v>
      </c>
      <c r="C181">
        <v>91.45</v>
      </c>
      <c r="D181">
        <v>12.84</v>
      </c>
      <c r="E181" s="67">
        <v>1118.6400000000001</v>
      </c>
      <c r="F181" s="67">
        <v>1087.17</v>
      </c>
      <c r="G181">
        <v>2.5999999999999999E-3</v>
      </c>
      <c r="H181">
        <v>4.0000000000000002E-4</v>
      </c>
      <c r="I181">
        <v>7.7000000000000002E-3</v>
      </c>
      <c r="J181">
        <v>1.2999999999999999E-3</v>
      </c>
      <c r="K181">
        <v>1.5100000000000001E-2</v>
      </c>
      <c r="L181">
        <v>0.95020000000000004</v>
      </c>
      <c r="M181">
        <v>2.2700000000000001E-2</v>
      </c>
      <c r="N181">
        <v>0.55410000000000004</v>
      </c>
      <c r="O181">
        <v>5.0000000000000001E-4</v>
      </c>
      <c r="P181">
        <v>0.16009999999999999</v>
      </c>
      <c r="Q181" s="67">
        <v>47841.49</v>
      </c>
      <c r="R181">
        <v>0.25140000000000001</v>
      </c>
      <c r="S181">
        <v>0.1799</v>
      </c>
      <c r="T181">
        <v>0.56869999999999998</v>
      </c>
      <c r="U181">
        <v>18.13</v>
      </c>
      <c r="V181">
        <v>8.18</v>
      </c>
      <c r="W181" s="67">
        <v>64099.56</v>
      </c>
      <c r="X181">
        <v>131.49</v>
      </c>
      <c r="Y181" s="67">
        <v>107279.05</v>
      </c>
      <c r="Z181">
        <v>0.84099999999999997</v>
      </c>
      <c r="AA181">
        <v>9.4100000000000003E-2</v>
      </c>
      <c r="AB181">
        <v>6.4899999999999999E-2</v>
      </c>
      <c r="AC181">
        <v>0.159</v>
      </c>
      <c r="AD181">
        <v>107.28</v>
      </c>
      <c r="AE181" s="67">
        <v>2779.04</v>
      </c>
      <c r="AF181">
        <v>387.2</v>
      </c>
      <c r="AG181" s="67">
        <v>101812.85</v>
      </c>
      <c r="AH181" t="s">
        <v>628</v>
      </c>
      <c r="AI181" s="67">
        <v>29745</v>
      </c>
      <c r="AJ181" s="67">
        <v>44235.83</v>
      </c>
      <c r="AK181">
        <v>38.44</v>
      </c>
      <c r="AL181">
        <v>24.81</v>
      </c>
      <c r="AM181">
        <v>29.13</v>
      </c>
      <c r="AN181">
        <v>4.1500000000000004</v>
      </c>
      <c r="AO181">
        <v>724.29</v>
      </c>
      <c r="AP181">
        <v>1.0293000000000001</v>
      </c>
      <c r="AQ181" s="67">
        <v>1316.76</v>
      </c>
      <c r="AR181" s="67">
        <v>2225.9899999999998</v>
      </c>
      <c r="AS181" s="67">
        <v>5508.28</v>
      </c>
      <c r="AT181">
        <v>470.88</v>
      </c>
      <c r="AU181">
        <v>252.6</v>
      </c>
      <c r="AV181" s="67">
        <v>9774.5</v>
      </c>
      <c r="AW181" s="67">
        <v>5629.43</v>
      </c>
      <c r="AX181">
        <v>0.57579999999999998</v>
      </c>
      <c r="AY181" s="67">
        <v>2296.5700000000002</v>
      </c>
      <c r="AZ181">
        <v>0.2349</v>
      </c>
      <c r="BA181">
        <v>944.54</v>
      </c>
      <c r="BB181">
        <v>9.6600000000000005E-2</v>
      </c>
      <c r="BC181">
        <v>906.96</v>
      </c>
      <c r="BD181">
        <v>9.2799999999999994E-2</v>
      </c>
      <c r="BE181" s="67">
        <v>9777.5</v>
      </c>
      <c r="BF181" s="67">
        <v>5251.3</v>
      </c>
      <c r="BG181">
        <v>1.7847</v>
      </c>
      <c r="BH181">
        <v>0.49790000000000001</v>
      </c>
      <c r="BI181">
        <v>0.22409999999999999</v>
      </c>
      <c r="BJ181">
        <v>0.21690000000000001</v>
      </c>
      <c r="BK181">
        <v>3.7999999999999999E-2</v>
      </c>
      <c r="BL181">
        <v>2.3099999999999999E-2</v>
      </c>
    </row>
    <row r="182" spans="1:64" x14ac:dyDescent="0.25">
      <c r="A182" t="s">
        <v>200</v>
      </c>
      <c r="B182">
        <v>49197</v>
      </c>
      <c r="C182">
        <v>73.900000000000006</v>
      </c>
      <c r="D182">
        <v>30.71</v>
      </c>
      <c r="E182" s="67">
        <v>2269.54</v>
      </c>
      <c r="F182" s="67">
        <v>2252.59</v>
      </c>
      <c r="G182">
        <v>6.4000000000000003E-3</v>
      </c>
      <c r="H182">
        <v>5.0000000000000001E-4</v>
      </c>
      <c r="I182">
        <v>9.9000000000000008E-3</v>
      </c>
      <c r="J182">
        <v>1.2999999999999999E-3</v>
      </c>
      <c r="K182">
        <v>0.02</v>
      </c>
      <c r="L182">
        <v>0.93979999999999997</v>
      </c>
      <c r="M182">
        <v>2.2100000000000002E-2</v>
      </c>
      <c r="N182">
        <v>0.33500000000000002</v>
      </c>
      <c r="O182">
        <v>6.7999999999999996E-3</v>
      </c>
      <c r="P182">
        <v>0.1249</v>
      </c>
      <c r="Q182" s="67">
        <v>54355.73</v>
      </c>
      <c r="R182">
        <v>0.2319</v>
      </c>
      <c r="S182">
        <v>0.18429999999999999</v>
      </c>
      <c r="T182">
        <v>0.58379999999999999</v>
      </c>
      <c r="U182">
        <v>19.16</v>
      </c>
      <c r="V182">
        <v>14.13</v>
      </c>
      <c r="W182" s="67">
        <v>72477.429999999993</v>
      </c>
      <c r="X182">
        <v>155.51</v>
      </c>
      <c r="Y182" s="67">
        <v>143096.54999999999</v>
      </c>
      <c r="Z182">
        <v>0.77480000000000004</v>
      </c>
      <c r="AA182">
        <v>0.1515</v>
      </c>
      <c r="AB182">
        <v>7.3800000000000004E-2</v>
      </c>
      <c r="AC182">
        <v>0.22520000000000001</v>
      </c>
      <c r="AD182">
        <v>143.1</v>
      </c>
      <c r="AE182" s="67">
        <v>4348.57</v>
      </c>
      <c r="AF182">
        <v>513.24</v>
      </c>
      <c r="AG182" s="67">
        <v>144483.26</v>
      </c>
      <c r="AH182" t="s">
        <v>628</v>
      </c>
      <c r="AI182" s="67">
        <v>35332</v>
      </c>
      <c r="AJ182" s="67">
        <v>53614.57</v>
      </c>
      <c r="AK182">
        <v>48.02</v>
      </c>
      <c r="AL182">
        <v>28.56</v>
      </c>
      <c r="AM182">
        <v>33.54</v>
      </c>
      <c r="AN182">
        <v>4.57</v>
      </c>
      <c r="AO182" s="67">
        <v>1024.8599999999999</v>
      </c>
      <c r="AP182">
        <v>0.9032</v>
      </c>
      <c r="AQ182" s="67">
        <v>1132.42</v>
      </c>
      <c r="AR182" s="67">
        <v>1787.42</v>
      </c>
      <c r="AS182" s="67">
        <v>5538.55</v>
      </c>
      <c r="AT182">
        <v>461.58</v>
      </c>
      <c r="AU182">
        <v>267.36</v>
      </c>
      <c r="AV182" s="67">
        <v>9187.33</v>
      </c>
      <c r="AW182" s="67">
        <v>4066.2</v>
      </c>
      <c r="AX182">
        <v>0.44400000000000001</v>
      </c>
      <c r="AY182" s="67">
        <v>3703.65</v>
      </c>
      <c r="AZ182">
        <v>0.40439999999999998</v>
      </c>
      <c r="BA182">
        <v>848.32</v>
      </c>
      <c r="BB182">
        <v>9.2600000000000002E-2</v>
      </c>
      <c r="BC182">
        <v>540.47</v>
      </c>
      <c r="BD182">
        <v>5.8999999999999997E-2</v>
      </c>
      <c r="BE182" s="67">
        <v>9158.64</v>
      </c>
      <c r="BF182" s="67">
        <v>3487.82</v>
      </c>
      <c r="BG182">
        <v>0.78580000000000005</v>
      </c>
      <c r="BH182">
        <v>0.53169999999999995</v>
      </c>
      <c r="BI182">
        <v>0.24060000000000001</v>
      </c>
      <c r="BJ182">
        <v>0.1628</v>
      </c>
      <c r="BK182">
        <v>4.0899999999999999E-2</v>
      </c>
      <c r="BL182">
        <v>2.4E-2</v>
      </c>
    </row>
    <row r="183" spans="1:64" x14ac:dyDescent="0.25">
      <c r="A183" t="s">
        <v>201</v>
      </c>
      <c r="B183">
        <v>43984</v>
      </c>
      <c r="C183">
        <v>36</v>
      </c>
      <c r="D183">
        <v>135.91999999999999</v>
      </c>
      <c r="E183" s="67">
        <v>4893.2299999999996</v>
      </c>
      <c r="F183" s="67">
        <v>4671.54</v>
      </c>
      <c r="G183">
        <v>1.5599999999999999E-2</v>
      </c>
      <c r="H183">
        <v>8.0000000000000004E-4</v>
      </c>
      <c r="I183">
        <v>7.5300000000000006E-2</v>
      </c>
      <c r="J183">
        <v>1.5E-3</v>
      </c>
      <c r="K183">
        <v>4.4600000000000001E-2</v>
      </c>
      <c r="L183">
        <v>0.80379999999999996</v>
      </c>
      <c r="M183">
        <v>5.8200000000000002E-2</v>
      </c>
      <c r="N183">
        <v>0.43880000000000002</v>
      </c>
      <c r="O183">
        <v>1.55E-2</v>
      </c>
      <c r="P183">
        <v>0.14230000000000001</v>
      </c>
      <c r="Q183" s="67">
        <v>58111.23</v>
      </c>
      <c r="R183">
        <v>0.2142</v>
      </c>
      <c r="S183">
        <v>0.1991</v>
      </c>
      <c r="T183">
        <v>0.5867</v>
      </c>
      <c r="U183">
        <v>18.46</v>
      </c>
      <c r="V183">
        <v>28.49</v>
      </c>
      <c r="W183" s="67">
        <v>82841.62</v>
      </c>
      <c r="X183">
        <v>168.63</v>
      </c>
      <c r="Y183" s="67">
        <v>137859.79</v>
      </c>
      <c r="Z183">
        <v>0.70489999999999997</v>
      </c>
      <c r="AA183">
        <v>0.26300000000000001</v>
      </c>
      <c r="AB183">
        <v>3.2099999999999997E-2</v>
      </c>
      <c r="AC183">
        <v>0.29509999999999997</v>
      </c>
      <c r="AD183">
        <v>137.86000000000001</v>
      </c>
      <c r="AE183" s="67">
        <v>5661.64</v>
      </c>
      <c r="AF183">
        <v>680.24</v>
      </c>
      <c r="AG183" s="67">
        <v>148918.07999999999</v>
      </c>
      <c r="AH183" t="s">
        <v>628</v>
      </c>
      <c r="AI183" s="67">
        <v>32134</v>
      </c>
      <c r="AJ183" s="67">
        <v>51075.42</v>
      </c>
      <c r="AK183">
        <v>64.27</v>
      </c>
      <c r="AL183">
        <v>39.49</v>
      </c>
      <c r="AM183">
        <v>44.33</v>
      </c>
      <c r="AN183">
        <v>4.87</v>
      </c>
      <c r="AO183" s="67">
        <v>1461.93</v>
      </c>
      <c r="AP183">
        <v>1.0228999999999999</v>
      </c>
      <c r="AQ183" s="67">
        <v>1212.7</v>
      </c>
      <c r="AR183" s="67">
        <v>1819.91</v>
      </c>
      <c r="AS183" s="67">
        <v>6146.23</v>
      </c>
      <c r="AT183">
        <v>574.20000000000005</v>
      </c>
      <c r="AU183">
        <v>248.38</v>
      </c>
      <c r="AV183" s="67">
        <v>10001.42</v>
      </c>
      <c r="AW183" s="67">
        <v>3695.81</v>
      </c>
      <c r="AX183">
        <v>0.38929999999999998</v>
      </c>
      <c r="AY183" s="67">
        <v>4478.57</v>
      </c>
      <c r="AZ183">
        <v>0.47170000000000001</v>
      </c>
      <c r="BA183">
        <v>635.15</v>
      </c>
      <c r="BB183">
        <v>6.6900000000000001E-2</v>
      </c>
      <c r="BC183">
        <v>684.23</v>
      </c>
      <c r="BD183">
        <v>7.2099999999999997E-2</v>
      </c>
      <c r="BE183" s="67">
        <v>9493.76</v>
      </c>
      <c r="BF183" s="67">
        <v>2404.25</v>
      </c>
      <c r="BG183">
        <v>0.5111</v>
      </c>
      <c r="BH183">
        <v>0.56679999999999997</v>
      </c>
      <c r="BI183">
        <v>0.2268</v>
      </c>
      <c r="BJ183">
        <v>0.1527</v>
      </c>
      <c r="BK183">
        <v>2.9899999999999999E-2</v>
      </c>
      <c r="BL183">
        <v>2.3800000000000002E-2</v>
      </c>
    </row>
    <row r="184" spans="1:64" x14ac:dyDescent="0.25">
      <c r="A184" t="s">
        <v>202</v>
      </c>
      <c r="B184">
        <v>47332</v>
      </c>
      <c r="C184">
        <v>21</v>
      </c>
      <c r="D184">
        <v>125.34</v>
      </c>
      <c r="E184" s="67">
        <v>2632.22</v>
      </c>
      <c r="F184" s="67">
        <v>2488.42</v>
      </c>
      <c r="G184">
        <v>1.8100000000000002E-2</v>
      </c>
      <c r="H184">
        <v>8.9999999999999998E-4</v>
      </c>
      <c r="I184">
        <v>0.22389999999999999</v>
      </c>
      <c r="J184">
        <v>1.4E-3</v>
      </c>
      <c r="K184">
        <v>5.4800000000000001E-2</v>
      </c>
      <c r="L184">
        <v>0.63129999999999997</v>
      </c>
      <c r="M184">
        <v>6.9699999999999998E-2</v>
      </c>
      <c r="N184">
        <v>0.41689999999999999</v>
      </c>
      <c r="O184">
        <v>2.7099999999999999E-2</v>
      </c>
      <c r="P184">
        <v>0.1409</v>
      </c>
      <c r="Q184" s="67">
        <v>58413.18</v>
      </c>
      <c r="R184">
        <v>0.2515</v>
      </c>
      <c r="S184">
        <v>0.21460000000000001</v>
      </c>
      <c r="T184">
        <v>0.53390000000000004</v>
      </c>
      <c r="U184">
        <v>18.04</v>
      </c>
      <c r="V184">
        <v>17.48</v>
      </c>
      <c r="W184" s="67">
        <v>81032.759999999995</v>
      </c>
      <c r="X184">
        <v>147.63999999999999</v>
      </c>
      <c r="Y184" s="67">
        <v>144311.88</v>
      </c>
      <c r="Z184">
        <v>0.76259999999999994</v>
      </c>
      <c r="AA184">
        <v>0.20899999999999999</v>
      </c>
      <c r="AB184">
        <v>2.8400000000000002E-2</v>
      </c>
      <c r="AC184">
        <v>0.2374</v>
      </c>
      <c r="AD184">
        <v>144.31</v>
      </c>
      <c r="AE184" s="67">
        <v>6782.33</v>
      </c>
      <c r="AF184">
        <v>852.2</v>
      </c>
      <c r="AG184" s="67">
        <v>166979.22</v>
      </c>
      <c r="AH184" t="s">
        <v>628</v>
      </c>
      <c r="AI184" s="67">
        <v>35133</v>
      </c>
      <c r="AJ184" s="67">
        <v>56055.22</v>
      </c>
      <c r="AK184">
        <v>72.16</v>
      </c>
      <c r="AL184">
        <v>44</v>
      </c>
      <c r="AM184">
        <v>48.12</v>
      </c>
      <c r="AN184">
        <v>5.04</v>
      </c>
      <c r="AO184" s="67">
        <v>1307.3399999999999</v>
      </c>
      <c r="AP184">
        <v>1.1442000000000001</v>
      </c>
      <c r="AQ184" s="67">
        <v>1484.22</v>
      </c>
      <c r="AR184" s="67">
        <v>2105.34</v>
      </c>
      <c r="AS184" s="67">
        <v>6647.03</v>
      </c>
      <c r="AT184">
        <v>661.5</v>
      </c>
      <c r="AU184">
        <v>318.52999999999997</v>
      </c>
      <c r="AV184" s="67">
        <v>11216.62</v>
      </c>
      <c r="AW184" s="67">
        <v>3811.82</v>
      </c>
      <c r="AX184">
        <v>0.35339999999999999</v>
      </c>
      <c r="AY184" s="67">
        <v>5413.22</v>
      </c>
      <c r="AZ184">
        <v>0.50180000000000002</v>
      </c>
      <c r="BA184">
        <v>844.66</v>
      </c>
      <c r="BB184">
        <v>7.8299999999999995E-2</v>
      </c>
      <c r="BC184">
        <v>717.11</v>
      </c>
      <c r="BD184">
        <v>6.6500000000000004E-2</v>
      </c>
      <c r="BE184" s="67">
        <v>10786.81</v>
      </c>
      <c r="BF184" s="67">
        <v>2530.0100000000002</v>
      </c>
      <c r="BG184">
        <v>0.4546</v>
      </c>
      <c r="BH184">
        <v>0.56579999999999997</v>
      </c>
      <c r="BI184">
        <v>0.22189999999999999</v>
      </c>
      <c r="BJ184">
        <v>0.15440000000000001</v>
      </c>
      <c r="BK184">
        <v>3.2300000000000002E-2</v>
      </c>
      <c r="BL184">
        <v>2.5499999999999998E-2</v>
      </c>
    </row>
    <row r="185" spans="1:64" x14ac:dyDescent="0.25">
      <c r="A185" t="s">
        <v>203</v>
      </c>
      <c r="B185">
        <v>48157</v>
      </c>
      <c r="C185">
        <v>73.099999999999994</v>
      </c>
      <c r="D185">
        <v>21.76</v>
      </c>
      <c r="E185" s="67">
        <v>1590.49</v>
      </c>
      <c r="F185" s="67">
        <v>1614.77</v>
      </c>
      <c r="G185">
        <v>6.4999999999999997E-3</v>
      </c>
      <c r="H185">
        <v>2.9999999999999997E-4</v>
      </c>
      <c r="I185">
        <v>7.6E-3</v>
      </c>
      <c r="J185">
        <v>1.6000000000000001E-3</v>
      </c>
      <c r="K185">
        <v>3.0800000000000001E-2</v>
      </c>
      <c r="L185">
        <v>0.92959999999999998</v>
      </c>
      <c r="M185">
        <v>2.3599999999999999E-2</v>
      </c>
      <c r="N185">
        <v>0.29399999999999998</v>
      </c>
      <c r="O185">
        <v>4.1999999999999997E-3</v>
      </c>
      <c r="P185">
        <v>0.1245</v>
      </c>
      <c r="Q185" s="67">
        <v>53524.31</v>
      </c>
      <c r="R185">
        <v>0.27029999999999998</v>
      </c>
      <c r="S185">
        <v>0.18410000000000001</v>
      </c>
      <c r="T185">
        <v>0.54569999999999996</v>
      </c>
      <c r="U185">
        <v>19.170000000000002</v>
      </c>
      <c r="V185">
        <v>11.83</v>
      </c>
      <c r="W185" s="67">
        <v>67454.080000000002</v>
      </c>
      <c r="X185">
        <v>129.88</v>
      </c>
      <c r="Y185" s="67">
        <v>139999.21</v>
      </c>
      <c r="Z185">
        <v>0.85580000000000001</v>
      </c>
      <c r="AA185">
        <v>9.4E-2</v>
      </c>
      <c r="AB185">
        <v>5.0200000000000002E-2</v>
      </c>
      <c r="AC185">
        <v>0.14419999999999999</v>
      </c>
      <c r="AD185">
        <v>140</v>
      </c>
      <c r="AE185" s="67">
        <v>4070.42</v>
      </c>
      <c r="AF185">
        <v>543.85</v>
      </c>
      <c r="AG185" s="67">
        <v>143673.65</v>
      </c>
      <c r="AH185" t="s">
        <v>628</v>
      </c>
      <c r="AI185" s="67">
        <v>36790</v>
      </c>
      <c r="AJ185" s="67">
        <v>54935.32</v>
      </c>
      <c r="AK185">
        <v>43.35</v>
      </c>
      <c r="AL185">
        <v>27.64</v>
      </c>
      <c r="AM185">
        <v>31.24</v>
      </c>
      <c r="AN185">
        <v>4.75</v>
      </c>
      <c r="AO185" s="67">
        <v>1307.18</v>
      </c>
      <c r="AP185">
        <v>0.98089999999999999</v>
      </c>
      <c r="AQ185" s="67">
        <v>1176.6500000000001</v>
      </c>
      <c r="AR185" s="67">
        <v>1866.93</v>
      </c>
      <c r="AS185" s="67">
        <v>5549.97</v>
      </c>
      <c r="AT185">
        <v>475.76</v>
      </c>
      <c r="AU185">
        <v>275.64999999999998</v>
      </c>
      <c r="AV185" s="67">
        <v>9344.9500000000007</v>
      </c>
      <c r="AW185" s="67">
        <v>4151.7700000000004</v>
      </c>
      <c r="AX185">
        <v>0.4476</v>
      </c>
      <c r="AY185" s="67">
        <v>3598.13</v>
      </c>
      <c r="AZ185">
        <v>0.38790000000000002</v>
      </c>
      <c r="BA185" s="67">
        <v>1055.1300000000001</v>
      </c>
      <c r="BB185">
        <v>0.1138</v>
      </c>
      <c r="BC185">
        <v>469.95</v>
      </c>
      <c r="BD185">
        <v>5.0700000000000002E-2</v>
      </c>
      <c r="BE185" s="67">
        <v>9274.98</v>
      </c>
      <c r="BF185" s="67">
        <v>3790.04</v>
      </c>
      <c r="BG185">
        <v>0.80289999999999995</v>
      </c>
      <c r="BH185">
        <v>0.5575</v>
      </c>
      <c r="BI185">
        <v>0.2205</v>
      </c>
      <c r="BJ185">
        <v>0.15870000000000001</v>
      </c>
      <c r="BK185">
        <v>4.0300000000000002E-2</v>
      </c>
      <c r="BL185">
        <v>2.3E-2</v>
      </c>
    </row>
    <row r="186" spans="1:64" x14ac:dyDescent="0.25">
      <c r="A186" t="s">
        <v>204</v>
      </c>
      <c r="B186">
        <v>47340</v>
      </c>
      <c r="C186">
        <v>37.33</v>
      </c>
      <c r="D186">
        <v>144.49</v>
      </c>
      <c r="E186" s="67">
        <v>5394.15</v>
      </c>
      <c r="F186" s="67">
        <v>5221.51</v>
      </c>
      <c r="G186">
        <v>4.0899999999999999E-2</v>
      </c>
      <c r="H186">
        <v>4.0000000000000002E-4</v>
      </c>
      <c r="I186">
        <v>2.64E-2</v>
      </c>
      <c r="J186">
        <v>1E-3</v>
      </c>
      <c r="K186">
        <v>2.5499999999999998E-2</v>
      </c>
      <c r="L186">
        <v>0.87660000000000005</v>
      </c>
      <c r="M186">
        <v>2.92E-2</v>
      </c>
      <c r="N186">
        <v>0.15909999999999999</v>
      </c>
      <c r="O186">
        <v>1.4200000000000001E-2</v>
      </c>
      <c r="P186">
        <v>0.11020000000000001</v>
      </c>
      <c r="Q186" s="67">
        <v>61984.14</v>
      </c>
      <c r="R186">
        <v>0.23469999999999999</v>
      </c>
      <c r="S186">
        <v>0.20749999999999999</v>
      </c>
      <c r="T186">
        <v>0.55789999999999995</v>
      </c>
      <c r="U186">
        <v>19.850000000000001</v>
      </c>
      <c r="V186">
        <v>26.74</v>
      </c>
      <c r="W186" s="67">
        <v>85585.72</v>
      </c>
      <c r="X186">
        <v>199.01</v>
      </c>
      <c r="Y186" s="67">
        <v>171475.02</v>
      </c>
      <c r="Z186">
        <v>0.82740000000000002</v>
      </c>
      <c r="AA186">
        <v>0.14699999999999999</v>
      </c>
      <c r="AB186">
        <v>2.5600000000000001E-2</v>
      </c>
      <c r="AC186">
        <v>0.1726</v>
      </c>
      <c r="AD186">
        <v>171.48</v>
      </c>
      <c r="AE186" s="67">
        <v>7041.25</v>
      </c>
      <c r="AF186">
        <v>875.29</v>
      </c>
      <c r="AG186" s="67">
        <v>197648.55</v>
      </c>
      <c r="AH186" t="s">
        <v>628</v>
      </c>
      <c r="AI186" s="67">
        <v>47126</v>
      </c>
      <c r="AJ186" s="67">
        <v>83593.009999999995</v>
      </c>
      <c r="AK186">
        <v>67.7</v>
      </c>
      <c r="AL186">
        <v>39.74</v>
      </c>
      <c r="AM186">
        <v>42.47</v>
      </c>
      <c r="AN186">
        <v>4.4000000000000004</v>
      </c>
      <c r="AO186" s="67">
        <v>1409.9</v>
      </c>
      <c r="AP186">
        <v>0.66959999999999997</v>
      </c>
      <c r="AQ186" s="67">
        <v>1186.6600000000001</v>
      </c>
      <c r="AR186" s="67">
        <v>1897</v>
      </c>
      <c r="AS186" s="67">
        <v>6158.92</v>
      </c>
      <c r="AT186">
        <v>558.83000000000004</v>
      </c>
      <c r="AU186">
        <v>331.98</v>
      </c>
      <c r="AV186" s="67">
        <v>10133.39</v>
      </c>
      <c r="AW186" s="67">
        <v>3004.21</v>
      </c>
      <c r="AX186">
        <v>0.31219999999999998</v>
      </c>
      <c r="AY186" s="67">
        <v>5468.7</v>
      </c>
      <c r="AZ186">
        <v>0.56830000000000003</v>
      </c>
      <c r="BA186">
        <v>822.18</v>
      </c>
      <c r="BB186">
        <v>8.5400000000000004E-2</v>
      </c>
      <c r="BC186">
        <v>328.62</v>
      </c>
      <c r="BD186">
        <v>3.4099999999999998E-2</v>
      </c>
      <c r="BE186" s="67">
        <v>9623.7199999999993</v>
      </c>
      <c r="BF186" s="67">
        <v>1961.71</v>
      </c>
      <c r="BG186">
        <v>0.21379999999999999</v>
      </c>
      <c r="BH186">
        <v>0.59299999999999997</v>
      </c>
      <c r="BI186">
        <v>0.23699999999999999</v>
      </c>
      <c r="BJ186">
        <v>0.11609999999999999</v>
      </c>
      <c r="BK186">
        <v>3.6400000000000002E-2</v>
      </c>
      <c r="BL186">
        <v>1.7500000000000002E-2</v>
      </c>
    </row>
    <row r="187" spans="1:64" x14ac:dyDescent="0.25">
      <c r="A187" t="s">
        <v>205</v>
      </c>
      <c r="B187">
        <v>50484</v>
      </c>
      <c r="C187">
        <v>181.33</v>
      </c>
      <c r="D187">
        <v>8.02</v>
      </c>
      <c r="E187" s="67">
        <v>1453.47</v>
      </c>
      <c r="F187" s="67">
        <v>1362.76</v>
      </c>
      <c r="G187">
        <v>1.8E-3</v>
      </c>
      <c r="H187">
        <v>2.9999999999999997E-4</v>
      </c>
      <c r="I187">
        <v>7.7999999999999996E-3</v>
      </c>
      <c r="J187">
        <v>8.9999999999999998E-4</v>
      </c>
      <c r="K187">
        <v>7.9000000000000008E-3</v>
      </c>
      <c r="L187">
        <v>0.96540000000000004</v>
      </c>
      <c r="M187">
        <v>1.5800000000000002E-2</v>
      </c>
      <c r="N187">
        <v>0.52959999999999996</v>
      </c>
      <c r="O187">
        <v>2.0999999999999999E-3</v>
      </c>
      <c r="P187">
        <v>0.16139999999999999</v>
      </c>
      <c r="Q187" s="67">
        <v>48050.23</v>
      </c>
      <c r="R187">
        <v>0.255</v>
      </c>
      <c r="S187">
        <v>0.1754</v>
      </c>
      <c r="T187">
        <v>0.5696</v>
      </c>
      <c r="U187">
        <v>16.989999999999998</v>
      </c>
      <c r="V187">
        <v>11.36</v>
      </c>
      <c r="W187" s="67">
        <v>65626.240000000005</v>
      </c>
      <c r="X187">
        <v>122.82</v>
      </c>
      <c r="Y187" s="67">
        <v>164806.96</v>
      </c>
      <c r="Z187">
        <v>0.57250000000000001</v>
      </c>
      <c r="AA187">
        <v>0.14319999999999999</v>
      </c>
      <c r="AB187">
        <v>0.2843</v>
      </c>
      <c r="AC187">
        <v>0.42749999999999999</v>
      </c>
      <c r="AD187">
        <v>164.81</v>
      </c>
      <c r="AE187" s="67">
        <v>4468.78</v>
      </c>
      <c r="AF187">
        <v>371.79</v>
      </c>
      <c r="AG187" s="67">
        <v>153257.04</v>
      </c>
      <c r="AH187" t="s">
        <v>628</v>
      </c>
      <c r="AI187" s="67">
        <v>30992</v>
      </c>
      <c r="AJ187" s="67">
        <v>50447.59</v>
      </c>
      <c r="AK187">
        <v>35.82</v>
      </c>
      <c r="AL187">
        <v>24.98</v>
      </c>
      <c r="AM187">
        <v>28.69</v>
      </c>
      <c r="AN187">
        <v>3.95</v>
      </c>
      <c r="AO187">
        <v>698.87</v>
      </c>
      <c r="AP187">
        <v>0.79900000000000004</v>
      </c>
      <c r="AQ187" s="67">
        <v>1551.36</v>
      </c>
      <c r="AR187" s="67">
        <v>2321.06</v>
      </c>
      <c r="AS187" s="67">
        <v>6136.51</v>
      </c>
      <c r="AT187">
        <v>389.79</v>
      </c>
      <c r="AU187">
        <v>389.31</v>
      </c>
      <c r="AV187" s="67">
        <v>10788.03</v>
      </c>
      <c r="AW187" s="67">
        <v>5250.82</v>
      </c>
      <c r="AX187">
        <v>0.47349999999999998</v>
      </c>
      <c r="AY187" s="67">
        <v>3794.14</v>
      </c>
      <c r="AZ187">
        <v>0.3422</v>
      </c>
      <c r="BA187">
        <v>918.74</v>
      </c>
      <c r="BB187">
        <v>8.2900000000000001E-2</v>
      </c>
      <c r="BC187" s="67">
        <v>1125.18</v>
      </c>
      <c r="BD187">
        <v>0.10150000000000001</v>
      </c>
      <c r="BE187" s="67">
        <v>11088.88</v>
      </c>
      <c r="BF187" s="67">
        <v>4118.74</v>
      </c>
      <c r="BG187">
        <v>0.98709999999999998</v>
      </c>
      <c r="BH187">
        <v>0.50160000000000005</v>
      </c>
      <c r="BI187">
        <v>0.24410000000000001</v>
      </c>
      <c r="BJ187">
        <v>0.18379999999999999</v>
      </c>
      <c r="BK187">
        <v>4.3200000000000002E-2</v>
      </c>
      <c r="BL187">
        <v>2.7300000000000001E-2</v>
      </c>
    </row>
    <row r="188" spans="1:64" x14ac:dyDescent="0.25">
      <c r="A188" t="s">
        <v>206</v>
      </c>
      <c r="B188">
        <v>49783</v>
      </c>
      <c r="C188">
        <v>62.9</v>
      </c>
      <c r="D188">
        <v>13.86</v>
      </c>
      <c r="E188">
        <v>871.55</v>
      </c>
      <c r="F188">
        <v>900.76</v>
      </c>
      <c r="G188">
        <v>3.5000000000000001E-3</v>
      </c>
      <c r="H188">
        <v>1.8E-3</v>
      </c>
      <c r="I188">
        <v>4.1000000000000003E-3</v>
      </c>
      <c r="J188">
        <v>2.9999999999999997E-4</v>
      </c>
      <c r="K188">
        <v>9.1000000000000004E-3</v>
      </c>
      <c r="L188">
        <v>0.97040000000000004</v>
      </c>
      <c r="M188">
        <v>1.09E-2</v>
      </c>
      <c r="N188">
        <v>0.1908</v>
      </c>
      <c r="O188">
        <v>2.3E-3</v>
      </c>
      <c r="P188">
        <v>0.11310000000000001</v>
      </c>
      <c r="Q188" s="67">
        <v>52308.17</v>
      </c>
      <c r="R188">
        <v>0.18340000000000001</v>
      </c>
      <c r="S188">
        <v>0.16980000000000001</v>
      </c>
      <c r="T188">
        <v>0.64680000000000004</v>
      </c>
      <c r="U188">
        <v>17.87</v>
      </c>
      <c r="V188">
        <v>6.68</v>
      </c>
      <c r="W188" s="67">
        <v>69027.69</v>
      </c>
      <c r="X188">
        <v>127.2</v>
      </c>
      <c r="Y188" s="67">
        <v>133680.25</v>
      </c>
      <c r="Z188">
        <v>0.89019999999999999</v>
      </c>
      <c r="AA188">
        <v>6.9900000000000004E-2</v>
      </c>
      <c r="AB188">
        <v>3.9899999999999998E-2</v>
      </c>
      <c r="AC188">
        <v>0.10979999999999999</v>
      </c>
      <c r="AD188">
        <v>133.68</v>
      </c>
      <c r="AE188" s="67">
        <v>3534.94</v>
      </c>
      <c r="AF188">
        <v>503.7</v>
      </c>
      <c r="AG188" s="67">
        <v>125649.77</v>
      </c>
      <c r="AH188" t="s">
        <v>628</v>
      </c>
      <c r="AI188" s="67">
        <v>38736</v>
      </c>
      <c r="AJ188" s="67">
        <v>59766.17</v>
      </c>
      <c r="AK188">
        <v>38.24</v>
      </c>
      <c r="AL188">
        <v>24.76</v>
      </c>
      <c r="AM188">
        <v>28.84</v>
      </c>
      <c r="AN188">
        <v>5.0199999999999996</v>
      </c>
      <c r="AO188" s="67">
        <v>1457.92</v>
      </c>
      <c r="AP188">
        <v>1.0122</v>
      </c>
      <c r="AQ188" s="67">
        <v>1268.99</v>
      </c>
      <c r="AR188" s="67">
        <v>1821.52</v>
      </c>
      <c r="AS188" s="67">
        <v>5700.8</v>
      </c>
      <c r="AT188">
        <v>384.57</v>
      </c>
      <c r="AU188">
        <v>312.41000000000003</v>
      </c>
      <c r="AV188" s="67">
        <v>9488.2900000000009</v>
      </c>
      <c r="AW188" s="67">
        <v>4605.53</v>
      </c>
      <c r="AX188">
        <v>0.46639999999999998</v>
      </c>
      <c r="AY188" s="67">
        <v>3711.77</v>
      </c>
      <c r="AZ188">
        <v>0.37590000000000001</v>
      </c>
      <c r="BA188" s="67">
        <v>1103.71</v>
      </c>
      <c r="BB188">
        <v>0.1118</v>
      </c>
      <c r="BC188">
        <v>453.07</v>
      </c>
      <c r="BD188">
        <v>4.5900000000000003E-2</v>
      </c>
      <c r="BE188" s="67">
        <v>9874.08</v>
      </c>
      <c r="BF188" s="67">
        <v>4420.26</v>
      </c>
      <c r="BG188">
        <v>0.87350000000000005</v>
      </c>
      <c r="BH188">
        <v>0.56259999999999999</v>
      </c>
      <c r="BI188">
        <v>0.21790000000000001</v>
      </c>
      <c r="BJ188">
        <v>0.15229999999999999</v>
      </c>
      <c r="BK188">
        <v>3.7400000000000003E-2</v>
      </c>
      <c r="BL188">
        <v>2.98E-2</v>
      </c>
    </row>
    <row r="189" spans="1:64" x14ac:dyDescent="0.25">
      <c r="A189" t="s">
        <v>207</v>
      </c>
      <c r="B189">
        <v>48595</v>
      </c>
      <c r="C189">
        <v>75.709999999999994</v>
      </c>
      <c r="D189">
        <v>12.33</v>
      </c>
      <c r="E189">
        <v>933.67</v>
      </c>
      <c r="F189">
        <v>966.28</v>
      </c>
      <c r="G189">
        <v>3.8E-3</v>
      </c>
      <c r="H189">
        <v>1.6000000000000001E-3</v>
      </c>
      <c r="I189">
        <v>6.6E-3</v>
      </c>
      <c r="J189">
        <v>5.9999999999999995E-4</v>
      </c>
      <c r="K189">
        <v>1.34E-2</v>
      </c>
      <c r="L189">
        <v>0.95860000000000001</v>
      </c>
      <c r="M189">
        <v>1.54E-2</v>
      </c>
      <c r="N189">
        <v>0.2442</v>
      </c>
      <c r="O189">
        <v>3.3999999999999998E-3</v>
      </c>
      <c r="P189">
        <v>0.1208</v>
      </c>
      <c r="Q189" s="67">
        <v>51353.5</v>
      </c>
      <c r="R189">
        <v>0.22409999999999999</v>
      </c>
      <c r="S189">
        <v>0.18509999999999999</v>
      </c>
      <c r="T189">
        <v>0.5907</v>
      </c>
      <c r="U189">
        <v>17.84</v>
      </c>
      <c r="V189">
        <v>7.13</v>
      </c>
      <c r="W189" s="67">
        <v>72949.91</v>
      </c>
      <c r="X189">
        <v>127.4</v>
      </c>
      <c r="Y189" s="67">
        <v>135377.76999999999</v>
      </c>
      <c r="Z189">
        <v>0.89539999999999997</v>
      </c>
      <c r="AA189">
        <v>6.2E-2</v>
      </c>
      <c r="AB189">
        <v>4.2700000000000002E-2</v>
      </c>
      <c r="AC189">
        <v>0.1046</v>
      </c>
      <c r="AD189">
        <v>135.38</v>
      </c>
      <c r="AE189" s="67">
        <v>3526.28</v>
      </c>
      <c r="AF189">
        <v>498.85</v>
      </c>
      <c r="AG189" s="67">
        <v>124789.45</v>
      </c>
      <c r="AH189" t="s">
        <v>628</v>
      </c>
      <c r="AI189" s="67">
        <v>36746</v>
      </c>
      <c r="AJ189" s="67">
        <v>55141.04</v>
      </c>
      <c r="AK189">
        <v>37.72</v>
      </c>
      <c r="AL189">
        <v>24.84</v>
      </c>
      <c r="AM189">
        <v>27.48</v>
      </c>
      <c r="AN189">
        <v>4.87</v>
      </c>
      <c r="AO189" s="67">
        <v>1434.87</v>
      </c>
      <c r="AP189">
        <v>1.1716</v>
      </c>
      <c r="AQ189" s="67">
        <v>1295.6099999999999</v>
      </c>
      <c r="AR189" s="67">
        <v>1840.53</v>
      </c>
      <c r="AS189" s="67">
        <v>5722.19</v>
      </c>
      <c r="AT189">
        <v>396.97</v>
      </c>
      <c r="AU189">
        <v>308.14</v>
      </c>
      <c r="AV189" s="67">
        <v>9563.43</v>
      </c>
      <c r="AW189" s="67">
        <v>4593</v>
      </c>
      <c r="AX189">
        <v>0.46200000000000002</v>
      </c>
      <c r="AY189" s="67">
        <v>3733.52</v>
      </c>
      <c r="AZ189">
        <v>0.37559999999999999</v>
      </c>
      <c r="BA189" s="67">
        <v>1128.03</v>
      </c>
      <c r="BB189">
        <v>0.1135</v>
      </c>
      <c r="BC189">
        <v>486.31</v>
      </c>
      <c r="BD189">
        <v>4.8899999999999999E-2</v>
      </c>
      <c r="BE189" s="67">
        <v>9940.85</v>
      </c>
      <c r="BF189" s="67">
        <v>4409.53</v>
      </c>
      <c r="BG189">
        <v>1.0034000000000001</v>
      </c>
      <c r="BH189">
        <v>0.54310000000000003</v>
      </c>
      <c r="BI189">
        <v>0.21249999999999999</v>
      </c>
      <c r="BJ189">
        <v>0.17649999999999999</v>
      </c>
      <c r="BK189">
        <v>3.8699999999999998E-2</v>
      </c>
      <c r="BL189">
        <v>2.9100000000000001E-2</v>
      </c>
    </row>
    <row r="190" spans="1:64" x14ac:dyDescent="0.25">
      <c r="A190" t="s">
        <v>208</v>
      </c>
      <c r="B190">
        <v>43992</v>
      </c>
      <c r="C190">
        <v>26.52</v>
      </c>
      <c r="D190">
        <v>112.92</v>
      </c>
      <c r="E190" s="67">
        <v>2995.08</v>
      </c>
      <c r="F190" s="67">
        <v>2572.8200000000002</v>
      </c>
      <c r="G190">
        <v>4.0000000000000001E-3</v>
      </c>
      <c r="H190">
        <v>2.9999999999999997E-4</v>
      </c>
      <c r="I190">
        <v>0.18049999999999999</v>
      </c>
      <c r="J190">
        <v>1.2999999999999999E-3</v>
      </c>
      <c r="K190">
        <v>9.1800000000000007E-2</v>
      </c>
      <c r="L190">
        <v>0.61599999999999999</v>
      </c>
      <c r="M190">
        <v>0.10589999999999999</v>
      </c>
      <c r="N190">
        <v>0.77739999999999998</v>
      </c>
      <c r="O190">
        <v>3.04E-2</v>
      </c>
      <c r="P190">
        <v>0.17100000000000001</v>
      </c>
      <c r="Q190" s="67">
        <v>53971.95</v>
      </c>
      <c r="R190">
        <v>0.26750000000000002</v>
      </c>
      <c r="S190">
        <v>0.16139999999999999</v>
      </c>
      <c r="T190">
        <v>0.57110000000000005</v>
      </c>
      <c r="U190">
        <v>18.02</v>
      </c>
      <c r="V190">
        <v>20.75</v>
      </c>
      <c r="W190" s="67">
        <v>71949.97</v>
      </c>
      <c r="X190">
        <v>141.63999999999999</v>
      </c>
      <c r="Y190" s="67">
        <v>87417.72</v>
      </c>
      <c r="Z190">
        <v>0.67220000000000002</v>
      </c>
      <c r="AA190">
        <v>0.26939999999999997</v>
      </c>
      <c r="AB190">
        <v>5.8400000000000001E-2</v>
      </c>
      <c r="AC190">
        <v>0.32779999999999998</v>
      </c>
      <c r="AD190">
        <v>87.42</v>
      </c>
      <c r="AE190" s="67">
        <v>3034.96</v>
      </c>
      <c r="AF190">
        <v>396.83</v>
      </c>
      <c r="AG190" s="67">
        <v>84281.59</v>
      </c>
      <c r="AH190" t="s">
        <v>628</v>
      </c>
      <c r="AI190" s="67">
        <v>25227</v>
      </c>
      <c r="AJ190" s="67">
        <v>38538.379999999997</v>
      </c>
      <c r="AK190">
        <v>50.9</v>
      </c>
      <c r="AL190">
        <v>33.799999999999997</v>
      </c>
      <c r="AM190">
        <v>38.1</v>
      </c>
      <c r="AN190">
        <v>4.46</v>
      </c>
      <c r="AO190">
        <v>869.26</v>
      </c>
      <c r="AP190">
        <v>1.0945</v>
      </c>
      <c r="AQ190" s="67">
        <v>1461.58</v>
      </c>
      <c r="AR190" s="67">
        <v>2077.75</v>
      </c>
      <c r="AS190" s="67">
        <v>6192.66</v>
      </c>
      <c r="AT190">
        <v>595.95000000000005</v>
      </c>
      <c r="AU190">
        <v>435.78</v>
      </c>
      <c r="AV190" s="67">
        <v>10763.71</v>
      </c>
      <c r="AW190" s="67">
        <v>6222.01</v>
      </c>
      <c r="AX190">
        <v>0.57410000000000005</v>
      </c>
      <c r="AY190" s="67">
        <v>2687.9</v>
      </c>
      <c r="AZ190">
        <v>0.248</v>
      </c>
      <c r="BA190">
        <v>699.53</v>
      </c>
      <c r="BB190">
        <v>6.4500000000000002E-2</v>
      </c>
      <c r="BC190" s="67">
        <v>1228.32</v>
      </c>
      <c r="BD190">
        <v>0.1133</v>
      </c>
      <c r="BE190" s="67">
        <v>10837.75</v>
      </c>
      <c r="BF190" s="67">
        <v>4491.82</v>
      </c>
      <c r="BG190">
        <v>1.8827</v>
      </c>
      <c r="BH190">
        <v>0.51990000000000003</v>
      </c>
      <c r="BI190">
        <v>0.2064</v>
      </c>
      <c r="BJ190">
        <v>0.23180000000000001</v>
      </c>
      <c r="BK190">
        <v>2.5399999999999999E-2</v>
      </c>
      <c r="BL190">
        <v>1.66E-2</v>
      </c>
    </row>
    <row r="191" spans="1:64" x14ac:dyDescent="0.25">
      <c r="A191" t="s">
        <v>209</v>
      </c>
      <c r="B191">
        <v>44008</v>
      </c>
      <c r="C191">
        <v>82.71</v>
      </c>
      <c r="D191">
        <v>34.35</v>
      </c>
      <c r="E191" s="67">
        <v>2841.29</v>
      </c>
      <c r="F191" s="67">
        <v>2695.86</v>
      </c>
      <c r="G191">
        <v>6.0000000000000001E-3</v>
      </c>
      <c r="H191">
        <v>5.9999999999999995E-4</v>
      </c>
      <c r="I191">
        <v>1.3299999999999999E-2</v>
      </c>
      <c r="J191">
        <v>1.2999999999999999E-3</v>
      </c>
      <c r="K191">
        <v>2.0299999999999999E-2</v>
      </c>
      <c r="L191">
        <v>0.92869999999999997</v>
      </c>
      <c r="M191">
        <v>2.9700000000000001E-2</v>
      </c>
      <c r="N191">
        <v>0.49359999999999998</v>
      </c>
      <c r="O191">
        <v>5.8999999999999999E-3</v>
      </c>
      <c r="P191">
        <v>0.15620000000000001</v>
      </c>
      <c r="Q191" s="67">
        <v>53662.62</v>
      </c>
      <c r="R191">
        <v>0.21879999999999999</v>
      </c>
      <c r="S191">
        <v>0.18110000000000001</v>
      </c>
      <c r="T191">
        <v>0.60009999999999997</v>
      </c>
      <c r="U191">
        <v>18.64</v>
      </c>
      <c r="V191">
        <v>18.11</v>
      </c>
      <c r="W191" s="67">
        <v>74314.55</v>
      </c>
      <c r="X191">
        <v>152.25</v>
      </c>
      <c r="Y191" s="67">
        <v>137934.63</v>
      </c>
      <c r="Z191">
        <v>0.69710000000000005</v>
      </c>
      <c r="AA191">
        <v>0.21659999999999999</v>
      </c>
      <c r="AB191">
        <v>8.6300000000000002E-2</v>
      </c>
      <c r="AC191">
        <v>0.3029</v>
      </c>
      <c r="AD191">
        <v>137.93</v>
      </c>
      <c r="AE191" s="67">
        <v>4296.5200000000004</v>
      </c>
      <c r="AF191">
        <v>490.04</v>
      </c>
      <c r="AG191" s="67">
        <v>139831.79</v>
      </c>
      <c r="AH191" t="s">
        <v>628</v>
      </c>
      <c r="AI191" s="67">
        <v>29699</v>
      </c>
      <c r="AJ191" s="67">
        <v>48217.72</v>
      </c>
      <c r="AK191">
        <v>47.11</v>
      </c>
      <c r="AL191">
        <v>29.05</v>
      </c>
      <c r="AM191">
        <v>33.21</v>
      </c>
      <c r="AN191">
        <v>4.0599999999999996</v>
      </c>
      <c r="AO191">
        <v>996.21</v>
      </c>
      <c r="AP191">
        <v>0.98440000000000005</v>
      </c>
      <c r="AQ191" s="67">
        <v>1280.45</v>
      </c>
      <c r="AR191" s="67">
        <v>1743.96</v>
      </c>
      <c r="AS191" s="67">
        <v>5839.95</v>
      </c>
      <c r="AT191">
        <v>516.45000000000005</v>
      </c>
      <c r="AU191">
        <v>336.98</v>
      </c>
      <c r="AV191" s="67">
        <v>9717.7999999999993</v>
      </c>
      <c r="AW191" s="67">
        <v>4351.6099999999997</v>
      </c>
      <c r="AX191">
        <v>0.45629999999999998</v>
      </c>
      <c r="AY191" s="67">
        <v>3701.23</v>
      </c>
      <c r="AZ191">
        <v>0.3881</v>
      </c>
      <c r="BA191">
        <v>696.96</v>
      </c>
      <c r="BB191">
        <v>7.3099999999999998E-2</v>
      </c>
      <c r="BC191">
        <v>787.54</v>
      </c>
      <c r="BD191">
        <v>8.2600000000000007E-2</v>
      </c>
      <c r="BE191" s="67">
        <v>9537.34</v>
      </c>
      <c r="BF191" s="67">
        <v>3256.49</v>
      </c>
      <c r="BG191">
        <v>0.81499999999999995</v>
      </c>
      <c r="BH191">
        <v>0.55120000000000002</v>
      </c>
      <c r="BI191">
        <v>0.2162</v>
      </c>
      <c r="BJ191">
        <v>0.17050000000000001</v>
      </c>
      <c r="BK191">
        <v>3.7400000000000003E-2</v>
      </c>
      <c r="BL191">
        <v>2.4799999999999999E-2</v>
      </c>
    </row>
    <row r="192" spans="1:64" x14ac:dyDescent="0.25">
      <c r="A192" t="s">
        <v>210</v>
      </c>
      <c r="B192">
        <v>48843</v>
      </c>
      <c r="C192">
        <v>195.38</v>
      </c>
      <c r="D192">
        <v>10.83</v>
      </c>
      <c r="E192" s="67">
        <v>2115.9699999999998</v>
      </c>
      <c r="F192" s="67">
        <v>1994.4</v>
      </c>
      <c r="G192">
        <v>3.7000000000000002E-3</v>
      </c>
      <c r="H192">
        <v>4.0000000000000002E-4</v>
      </c>
      <c r="I192">
        <v>8.8000000000000005E-3</v>
      </c>
      <c r="J192">
        <v>1.1999999999999999E-3</v>
      </c>
      <c r="K192">
        <v>1.2500000000000001E-2</v>
      </c>
      <c r="L192">
        <v>0.95020000000000004</v>
      </c>
      <c r="M192">
        <v>2.3199999999999998E-2</v>
      </c>
      <c r="N192">
        <v>0.53449999999999998</v>
      </c>
      <c r="O192">
        <v>3.0000000000000001E-3</v>
      </c>
      <c r="P192">
        <v>0.1588</v>
      </c>
      <c r="Q192" s="67">
        <v>48831.39</v>
      </c>
      <c r="R192">
        <v>0.24060000000000001</v>
      </c>
      <c r="S192">
        <v>0.18240000000000001</v>
      </c>
      <c r="T192">
        <v>0.57699999999999996</v>
      </c>
      <c r="U192">
        <v>17.61</v>
      </c>
      <c r="V192">
        <v>15.33</v>
      </c>
      <c r="W192" s="67">
        <v>67767.91</v>
      </c>
      <c r="X192">
        <v>133.61000000000001</v>
      </c>
      <c r="Y192" s="67">
        <v>161183.43</v>
      </c>
      <c r="Z192">
        <v>0.63119999999999998</v>
      </c>
      <c r="AA192">
        <v>0.1767</v>
      </c>
      <c r="AB192">
        <v>0.19220000000000001</v>
      </c>
      <c r="AC192">
        <v>0.36880000000000002</v>
      </c>
      <c r="AD192">
        <v>161.18</v>
      </c>
      <c r="AE192" s="67">
        <v>4494.28</v>
      </c>
      <c r="AF192">
        <v>437.86</v>
      </c>
      <c r="AG192" s="67">
        <v>148473.76</v>
      </c>
      <c r="AH192" t="s">
        <v>628</v>
      </c>
      <c r="AI192" s="67">
        <v>30750</v>
      </c>
      <c r="AJ192" s="67">
        <v>49395.12</v>
      </c>
      <c r="AK192">
        <v>38.18</v>
      </c>
      <c r="AL192">
        <v>25.46</v>
      </c>
      <c r="AM192">
        <v>28.08</v>
      </c>
      <c r="AN192">
        <v>3.95</v>
      </c>
      <c r="AO192">
        <v>308.89999999999998</v>
      </c>
      <c r="AP192">
        <v>0.85619999999999996</v>
      </c>
      <c r="AQ192" s="67">
        <v>1397.27</v>
      </c>
      <c r="AR192" s="67">
        <v>2101.27</v>
      </c>
      <c r="AS192" s="67">
        <v>5826.63</v>
      </c>
      <c r="AT192">
        <v>462.15</v>
      </c>
      <c r="AU192">
        <v>355.14</v>
      </c>
      <c r="AV192" s="67">
        <v>10142.469999999999</v>
      </c>
      <c r="AW192" s="67">
        <v>4868.1000000000004</v>
      </c>
      <c r="AX192">
        <v>0.47210000000000002</v>
      </c>
      <c r="AY192" s="67">
        <v>3680.18</v>
      </c>
      <c r="AZ192">
        <v>0.3569</v>
      </c>
      <c r="BA192">
        <v>803.7</v>
      </c>
      <c r="BB192">
        <v>7.7899999999999997E-2</v>
      </c>
      <c r="BC192">
        <v>960.48</v>
      </c>
      <c r="BD192">
        <v>9.3100000000000002E-2</v>
      </c>
      <c r="BE192" s="67">
        <v>10312.459999999999</v>
      </c>
      <c r="BF192" s="67">
        <v>3661.21</v>
      </c>
      <c r="BG192">
        <v>0.87780000000000002</v>
      </c>
      <c r="BH192">
        <v>0.51919999999999999</v>
      </c>
      <c r="BI192">
        <v>0.23710000000000001</v>
      </c>
      <c r="BJ192">
        <v>0.18079999999999999</v>
      </c>
      <c r="BK192">
        <v>4.0099999999999997E-2</v>
      </c>
      <c r="BL192">
        <v>2.29E-2</v>
      </c>
    </row>
    <row r="193" spans="1:64" x14ac:dyDescent="0.25">
      <c r="A193" t="s">
        <v>211</v>
      </c>
      <c r="B193">
        <v>46649</v>
      </c>
      <c r="C193">
        <v>72.52</v>
      </c>
      <c r="D193">
        <v>12.03</v>
      </c>
      <c r="E193">
        <v>872.59</v>
      </c>
      <c r="F193">
        <v>902.79</v>
      </c>
      <c r="G193">
        <v>3.0000000000000001E-3</v>
      </c>
      <c r="H193">
        <v>4.0000000000000002E-4</v>
      </c>
      <c r="I193">
        <v>5.1999999999999998E-3</v>
      </c>
      <c r="J193">
        <v>1.2999999999999999E-3</v>
      </c>
      <c r="K193">
        <v>1.3599999999999999E-2</v>
      </c>
      <c r="L193">
        <v>0.95660000000000001</v>
      </c>
      <c r="M193">
        <v>0.02</v>
      </c>
      <c r="N193">
        <v>0.3513</v>
      </c>
      <c r="O193">
        <v>6.9999999999999999E-4</v>
      </c>
      <c r="P193">
        <v>0.12909999999999999</v>
      </c>
      <c r="Q193" s="67">
        <v>48266.79</v>
      </c>
      <c r="R193">
        <v>0.22270000000000001</v>
      </c>
      <c r="S193">
        <v>0.18110000000000001</v>
      </c>
      <c r="T193">
        <v>0.59619999999999995</v>
      </c>
      <c r="U193">
        <v>17.57</v>
      </c>
      <c r="V193">
        <v>6.78</v>
      </c>
      <c r="W193" s="67">
        <v>67744.789999999994</v>
      </c>
      <c r="X193">
        <v>124.67</v>
      </c>
      <c r="Y193" s="67">
        <v>110777.39</v>
      </c>
      <c r="Z193">
        <v>0.92749999999999999</v>
      </c>
      <c r="AA193">
        <v>3.8399999999999997E-2</v>
      </c>
      <c r="AB193">
        <v>3.4200000000000001E-2</v>
      </c>
      <c r="AC193">
        <v>7.2499999999999995E-2</v>
      </c>
      <c r="AD193">
        <v>110.78</v>
      </c>
      <c r="AE193" s="67">
        <v>2646.54</v>
      </c>
      <c r="AF193">
        <v>406.3</v>
      </c>
      <c r="AG193" s="67">
        <v>100913.28</v>
      </c>
      <c r="AH193" t="s">
        <v>628</v>
      </c>
      <c r="AI193" s="67">
        <v>35403</v>
      </c>
      <c r="AJ193" s="67">
        <v>50178.02</v>
      </c>
      <c r="AK193">
        <v>36.159999999999997</v>
      </c>
      <c r="AL193">
        <v>23.85</v>
      </c>
      <c r="AM193">
        <v>27.39</v>
      </c>
      <c r="AN193">
        <v>4.75</v>
      </c>
      <c r="AO193" s="67">
        <v>1350.86</v>
      </c>
      <c r="AP193">
        <v>1.0852999999999999</v>
      </c>
      <c r="AQ193" s="67">
        <v>1272.93</v>
      </c>
      <c r="AR193" s="67">
        <v>1898.95</v>
      </c>
      <c r="AS193" s="67">
        <v>5407.29</v>
      </c>
      <c r="AT193">
        <v>346.27</v>
      </c>
      <c r="AU193">
        <v>264.89</v>
      </c>
      <c r="AV193" s="67">
        <v>9190.34</v>
      </c>
      <c r="AW193" s="67">
        <v>5288.25</v>
      </c>
      <c r="AX193">
        <v>0.54479999999999995</v>
      </c>
      <c r="AY193" s="67">
        <v>2672.92</v>
      </c>
      <c r="AZ193">
        <v>0.27539999999999998</v>
      </c>
      <c r="BA193" s="67">
        <v>1163.77</v>
      </c>
      <c r="BB193">
        <v>0.11990000000000001</v>
      </c>
      <c r="BC193">
        <v>581.99</v>
      </c>
      <c r="BD193">
        <v>0.06</v>
      </c>
      <c r="BE193" s="67">
        <v>9706.93</v>
      </c>
      <c r="BF193" s="67">
        <v>5336.48</v>
      </c>
      <c r="BG193">
        <v>1.5256000000000001</v>
      </c>
      <c r="BH193">
        <v>0.53110000000000002</v>
      </c>
      <c r="BI193">
        <v>0.2079</v>
      </c>
      <c r="BJ193">
        <v>0.19159999999999999</v>
      </c>
      <c r="BK193">
        <v>3.9300000000000002E-2</v>
      </c>
      <c r="BL193">
        <v>0.03</v>
      </c>
    </row>
    <row r="194" spans="1:64" x14ac:dyDescent="0.25">
      <c r="A194" t="s">
        <v>212</v>
      </c>
      <c r="B194">
        <v>47852</v>
      </c>
      <c r="C194">
        <v>90.57</v>
      </c>
      <c r="D194">
        <v>13.73</v>
      </c>
      <c r="E194" s="67">
        <v>1243.55</v>
      </c>
      <c r="F194" s="67">
        <v>1238.69</v>
      </c>
      <c r="G194">
        <v>3.5000000000000001E-3</v>
      </c>
      <c r="H194">
        <v>2.9999999999999997E-4</v>
      </c>
      <c r="I194">
        <v>5.8999999999999999E-3</v>
      </c>
      <c r="J194">
        <v>1.6000000000000001E-3</v>
      </c>
      <c r="K194">
        <v>2.0400000000000001E-2</v>
      </c>
      <c r="L194">
        <v>0.94769999999999999</v>
      </c>
      <c r="M194">
        <v>2.06E-2</v>
      </c>
      <c r="N194">
        <v>0.35020000000000001</v>
      </c>
      <c r="O194">
        <v>2.5999999999999999E-3</v>
      </c>
      <c r="P194">
        <v>0.1394</v>
      </c>
      <c r="Q194" s="67">
        <v>50898.57</v>
      </c>
      <c r="R194">
        <v>0.27089999999999997</v>
      </c>
      <c r="S194">
        <v>0.17130000000000001</v>
      </c>
      <c r="T194">
        <v>0.55779999999999996</v>
      </c>
      <c r="U194">
        <v>18.190000000000001</v>
      </c>
      <c r="V194">
        <v>10.16</v>
      </c>
      <c r="W194" s="67">
        <v>65396.32</v>
      </c>
      <c r="X194">
        <v>117.35</v>
      </c>
      <c r="Y194" s="67">
        <v>135014.63</v>
      </c>
      <c r="Z194">
        <v>0.85489999999999999</v>
      </c>
      <c r="AA194">
        <v>9.1399999999999995E-2</v>
      </c>
      <c r="AB194">
        <v>5.3699999999999998E-2</v>
      </c>
      <c r="AC194">
        <v>0.14510000000000001</v>
      </c>
      <c r="AD194">
        <v>135.01</v>
      </c>
      <c r="AE194" s="67">
        <v>3673.15</v>
      </c>
      <c r="AF194">
        <v>490.52</v>
      </c>
      <c r="AG194" s="67">
        <v>133849.06</v>
      </c>
      <c r="AH194" t="s">
        <v>628</v>
      </c>
      <c r="AI194" s="67">
        <v>33535</v>
      </c>
      <c r="AJ194" s="67">
        <v>50274.53</v>
      </c>
      <c r="AK194">
        <v>43.62</v>
      </c>
      <c r="AL194">
        <v>25.57</v>
      </c>
      <c r="AM194">
        <v>30.83</v>
      </c>
      <c r="AN194">
        <v>4.62</v>
      </c>
      <c r="AO194" s="67">
        <v>1315.66</v>
      </c>
      <c r="AP194">
        <v>1.1644000000000001</v>
      </c>
      <c r="AQ194" s="67">
        <v>1347.67</v>
      </c>
      <c r="AR194" s="67">
        <v>1909.75</v>
      </c>
      <c r="AS194" s="67">
        <v>5525.66</v>
      </c>
      <c r="AT194">
        <v>490.82</v>
      </c>
      <c r="AU194">
        <v>271.64999999999998</v>
      </c>
      <c r="AV194" s="67">
        <v>9545.56</v>
      </c>
      <c r="AW194" s="67">
        <v>4533.4799999999996</v>
      </c>
      <c r="AX194">
        <v>0.46760000000000002</v>
      </c>
      <c r="AY194" s="67">
        <v>3538.25</v>
      </c>
      <c r="AZ194">
        <v>0.3649</v>
      </c>
      <c r="BA194" s="67">
        <v>1031.06</v>
      </c>
      <c r="BB194">
        <v>0.10630000000000001</v>
      </c>
      <c r="BC194">
        <v>592.42999999999995</v>
      </c>
      <c r="BD194">
        <v>6.1100000000000002E-2</v>
      </c>
      <c r="BE194" s="67">
        <v>9695.2199999999993</v>
      </c>
      <c r="BF194" s="67">
        <v>3985.61</v>
      </c>
      <c r="BG194">
        <v>0.99650000000000005</v>
      </c>
      <c r="BH194">
        <v>0.53710000000000002</v>
      </c>
      <c r="BI194">
        <v>0.21609999999999999</v>
      </c>
      <c r="BJ194">
        <v>0.1842</v>
      </c>
      <c r="BK194">
        <v>3.9100000000000003E-2</v>
      </c>
      <c r="BL194">
        <v>2.3400000000000001E-2</v>
      </c>
    </row>
    <row r="195" spans="1:64" x14ac:dyDescent="0.25">
      <c r="A195" t="s">
        <v>213</v>
      </c>
      <c r="B195">
        <v>44016</v>
      </c>
      <c r="C195">
        <v>47.14</v>
      </c>
      <c r="D195">
        <v>85.64</v>
      </c>
      <c r="E195" s="67">
        <v>4037.08</v>
      </c>
      <c r="F195" s="67">
        <v>3594.06</v>
      </c>
      <c r="G195">
        <v>8.3999999999999995E-3</v>
      </c>
      <c r="H195">
        <v>5.9999999999999995E-4</v>
      </c>
      <c r="I195">
        <v>0.126</v>
      </c>
      <c r="J195">
        <v>1.6000000000000001E-3</v>
      </c>
      <c r="K195">
        <v>6.4399999999999999E-2</v>
      </c>
      <c r="L195">
        <v>0.71830000000000005</v>
      </c>
      <c r="M195">
        <v>8.0699999999999994E-2</v>
      </c>
      <c r="N195">
        <v>0.60440000000000005</v>
      </c>
      <c r="O195">
        <v>2.0899999999999998E-2</v>
      </c>
      <c r="P195">
        <v>0.15160000000000001</v>
      </c>
      <c r="Q195" s="67">
        <v>54306.61</v>
      </c>
      <c r="R195">
        <v>0.26900000000000002</v>
      </c>
      <c r="S195">
        <v>0.18909999999999999</v>
      </c>
      <c r="T195">
        <v>0.54190000000000005</v>
      </c>
      <c r="U195">
        <v>18.53</v>
      </c>
      <c r="V195">
        <v>26.3</v>
      </c>
      <c r="W195" s="67">
        <v>73911.42</v>
      </c>
      <c r="X195">
        <v>149.93</v>
      </c>
      <c r="Y195" s="67">
        <v>105944.29</v>
      </c>
      <c r="Z195">
        <v>0.68189999999999995</v>
      </c>
      <c r="AA195">
        <v>0.27239999999999998</v>
      </c>
      <c r="AB195">
        <v>4.5699999999999998E-2</v>
      </c>
      <c r="AC195">
        <v>0.31809999999999999</v>
      </c>
      <c r="AD195">
        <v>105.94</v>
      </c>
      <c r="AE195" s="67">
        <v>3698.94</v>
      </c>
      <c r="AF195">
        <v>453.68</v>
      </c>
      <c r="AG195" s="67">
        <v>107855.48</v>
      </c>
      <c r="AH195" t="s">
        <v>628</v>
      </c>
      <c r="AI195" s="67">
        <v>28457</v>
      </c>
      <c r="AJ195" s="67">
        <v>42398.71</v>
      </c>
      <c r="AK195">
        <v>50.25</v>
      </c>
      <c r="AL195">
        <v>32.36</v>
      </c>
      <c r="AM195">
        <v>35.950000000000003</v>
      </c>
      <c r="AN195">
        <v>4.55</v>
      </c>
      <c r="AO195">
        <v>912.35</v>
      </c>
      <c r="AP195">
        <v>1.07</v>
      </c>
      <c r="AQ195" s="67">
        <v>1274.92</v>
      </c>
      <c r="AR195" s="67">
        <v>1903.94</v>
      </c>
      <c r="AS195" s="67">
        <v>5882.73</v>
      </c>
      <c r="AT195">
        <v>569.32000000000005</v>
      </c>
      <c r="AU195">
        <v>316.19</v>
      </c>
      <c r="AV195" s="67">
        <v>9947.11</v>
      </c>
      <c r="AW195" s="67">
        <v>4895.46</v>
      </c>
      <c r="AX195">
        <v>0.49569999999999997</v>
      </c>
      <c r="AY195" s="67">
        <v>3330.64</v>
      </c>
      <c r="AZ195">
        <v>0.33729999999999999</v>
      </c>
      <c r="BA195">
        <v>708.7</v>
      </c>
      <c r="BB195">
        <v>7.1800000000000003E-2</v>
      </c>
      <c r="BC195">
        <v>940.11</v>
      </c>
      <c r="BD195">
        <v>9.5200000000000007E-2</v>
      </c>
      <c r="BE195" s="67">
        <v>9874.92</v>
      </c>
      <c r="BF195" s="67">
        <v>3372.26</v>
      </c>
      <c r="BG195">
        <v>1.1133</v>
      </c>
      <c r="BH195">
        <v>0.53100000000000003</v>
      </c>
      <c r="BI195">
        <v>0.2094</v>
      </c>
      <c r="BJ195">
        <v>0.21010000000000001</v>
      </c>
      <c r="BK195">
        <v>2.7099999999999999E-2</v>
      </c>
      <c r="BL195">
        <v>2.24E-2</v>
      </c>
    </row>
    <row r="196" spans="1:64" x14ac:dyDescent="0.25">
      <c r="A196" t="s">
        <v>214</v>
      </c>
      <c r="B196">
        <v>50492</v>
      </c>
      <c r="C196">
        <v>83.85</v>
      </c>
      <c r="D196">
        <v>10.85</v>
      </c>
      <c r="E196">
        <v>866.25</v>
      </c>
      <c r="F196">
        <v>828.9</v>
      </c>
      <c r="G196">
        <v>2.8E-3</v>
      </c>
      <c r="H196">
        <v>2.0000000000000001E-4</v>
      </c>
      <c r="I196">
        <v>4.7000000000000002E-3</v>
      </c>
      <c r="J196">
        <v>1E-3</v>
      </c>
      <c r="K196">
        <v>1.0999999999999999E-2</v>
      </c>
      <c r="L196">
        <v>0.96550000000000002</v>
      </c>
      <c r="M196">
        <v>1.4800000000000001E-2</v>
      </c>
      <c r="N196">
        <v>0.54920000000000002</v>
      </c>
      <c r="O196">
        <v>5.9999999999999995E-4</v>
      </c>
      <c r="P196">
        <v>0.16209999999999999</v>
      </c>
      <c r="Q196" s="67">
        <v>46103.78</v>
      </c>
      <c r="R196">
        <v>0.2384</v>
      </c>
      <c r="S196">
        <v>0.21510000000000001</v>
      </c>
      <c r="T196">
        <v>0.54649999999999999</v>
      </c>
      <c r="U196">
        <v>17.010000000000002</v>
      </c>
      <c r="V196">
        <v>6.59</v>
      </c>
      <c r="W196" s="67">
        <v>63144.47</v>
      </c>
      <c r="X196">
        <v>126.57</v>
      </c>
      <c r="Y196" s="67">
        <v>102042.26</v>
      </c>
      <c r="Z196">
        <v>0.85750000000000004</v>
      </c>
      <c r="AA196">
        <v>6.9500000000000006E-2</v>
      </c>
      <c r="AB196">
        <v>7.2900000000000006E-2</v>
      </c>
      <c r="AC196">
        <v>0.14249999999999999</v>
      </c>
      <c r="AD196">
        <v>102.04</v>
      </c>
      <c r="AE196" s="67">
        <v>2476.04</v>
      </c>
      <c r="AF196">
        <v>358.23</v>
      </c>
      <c r="AG196" s="67">
        <v>94829.15</v>
      </c>
      <c r="AH196" t="s">
        <v>628</v>
      </c>
      <c r="AI196" s="67">
        <v>30833</v>
      </c>
      <c r="AJ196" s="67">
        <v>47226.19</v>
      </c>
      <c r="AK196">
        <v>34.4</v>
      </c>
      <c r="AL196">
        <v>23.26</v>
      </c>
      <c r="AM196">
        <v>25.94</v>
      </c>
      <c r="AN196">
        <v>3.9</v>
      </c>
      <c r="AO196" s="67">
        <v>1075.02</v>
      </c>
      <c r="AP196">
        <v>0.97050000000000003</v>
      </c>
      <c r="AQ196" s="67">
        <v>1424.47</v>
      </c>
      <c r="AR196" s="67">
        <v>2428.64</v>
      </c>
      <c r="AS196" s="67">
        <v>5714.27</v>
      </c>
      <c r="AT196">
        <v>466.85</v>
      </c>
      <c r="AU196">
        <v>284.11</v>
      </c>
      <c r="AV196" s="67">
        <v>10318.35</v>
      </c>
      <c r="AW196" s="67">
        <v>6200.45</v>
      </c>
      <c r="AX196">
        <v>0.59340000000000004</v>
      </c>
      <c r="AY196" s="67">
        <v>2194.06</v>
      </c>
      <c r="AZ196">
        <v>0.21</v>
      </c>
      <c r="BA196" s="67">
        <v>1086.1500000000001</v>
      </c>
      <c r="BB196">
        <v>0.10390000000000001</v>
      </c>
      <c r="BC196">
        <v>968.87</v>
      </c>
      <c r="BD196">
        <v>9.2700000000000005E-2</v>
      </c>
      <c r="BE196" s="67">
        <v>10449.530000000001</v>
      </c>
      <c r="BF196" s="67">
        <v>5702.38</v>
      </c>
      <c r="BG196">
        <v>1.7291000000000001</v>
      </c>
      <c r="BH196">
        <v>0.49509999999999998</v>
      </c>
      <c r="BI196">
        <v>0.21959999999999999</v>
      </c>
      <c r="BJ196">
        <v>0.2228</v>
      </c>
      <c r="BK196">
        <v>3.5700000000000003E-2</v>
      </c>
      <c r="BL196">
        <v>2.69E-2</v>
      </c>
    </row>
    <row r="197" spans="1:64" x14ac:dyDescent="0.25">
      <c r="A197" t="s">
        <v>215</v>
      </c>
      <c r="B197">
        <v>46961</v>
      </c>
      <c r="C197">
        <v>33.81</v>
      </c>
      <c r="D197">
        <v>230.55</v>
      </c>
      <c r="E197" s="67">
        <v>7794.85</v>
      </c>
      <c r="F197" s="67">
        <v>7494.45</v>
      </c>
      <c r="G197">
        <v>6.0100000000000001E-2</v>
      </c>
      <c r="H197">
        <v>6.9999999999999999E-4</v>
      </c>
      <c r="I197">
        <v>0.1052</v>
      </c>
      <c r="J197">
        <v>1.2999999999999999E-3</v>
      </c>
      <c r="K197">
        <v>4.3700000000000003E-2</v>
      </c>
      <c r="L197">
        <v>0.73950000000000005</v>
      </c>
      <c r="M197">
        <v>4.9500000000000002E-2</v>
      </c>
      <c r="N197">
        <v>0.22739999999999999</v>
      </c>
      <c r="O197">
        <v>4.4499999999999998E-2</v>
      </c>
      <c r="P197">
        <v>0.1242</v>
      </c>
      <c r="Q197" s="67">
        <v>65476.35</v>
      </c>
      <c r="R197">
        <v>0.24279999999999999</v>
      </c>
      <c r="S197">
        <v>0.20119999999999999</v>
      </c>
      <c r="T197">
        <v>0.55600000000000005</v>
      </c>
      <c r="U197">
        <v>18.93</v>
      </c>
      <c r="V197">
        <v>40.26</v>
      </c>
      <c r="W197" s="67">
        <v>88631.48</v>
      </c>
      <c r="X197">
        <v>191.36</v>
      </c>
      <c r="Y197" s="67">
        <v>175716.86</v>
      </c>
      <c r="Z197">
        <v>0.752</v>
      </c>
      <c r="AA197">
        <v>0.2261</v>
      </c>
      <c r="AB197">
        <v>2.1899999999999999E-2</v>
      </c>
      <c r="AC197">
        <v>0.248</v>
      </c>
      <c r="AD197">
        <v>175.72</v>
      </c>
      <c r="AE197" s="67">
        <v>8157.52</v>
      </c>
      <c r="AF197">
        <v>923.79</v>
      </c>
      <c r="AG197" s="67">
        <v>201664.97</v>
      </c>
      <c r="AH197" t="s">
        <v>628</v>
      </c>
      <c r="AI197" s="67">
        <v>46418</v>
      </c>
      <c r="AJ197" s="67">
        <v>78486.399999999994</v>
      </c>
      <c r="AK197">
        <v>70.81</v>
      </c>
      <c r="AL197">
        <v>43.59</v>
      </c>
      <c r="AM197">
        <v>47.08</v>
      </c>
      <c r="AN197">
        <v>4.74</v>
      </c>
      <c r="AO197" s="67">
        <v>1366.64</v>
      </c>
      <c r="AP197">
        <v>0.79510000000000003</v>
      </c>
      <c r="AQ197" s="67">
        <v>1294.92</v>
      </c>
      <c r="AR197" s="67">
        <v>1985.92</v>
      </c>
      <c r="AS197" s="67">
        <v>6740.89</v>
      </c>
      <c r="AT197">
        <v>698.97</v>
      </c>
      <c r="AU197">
        <v>411.76</v>
      </c>
      <c r="AV197" s="67">
        <v>11132.46</v>
      </c>
      <c r="AW197" s="67">
        <v>3024.41</v>
      </c>
      <c r="AX197">
        <v>0.2853</v>
      </c>
      <c r="AY197" s="67">
        <v>6465.76</v>
      </c>
      <c r="AZ197">
        <v>0.60980000000000001</v>
      </c>
      <c r="BA197">
        <v>693.56</v>
      </c>
      <c r="BB197">
        <v>6.54E-2</v>
      </c>
      <c r="BC197">
        <v>418.71</v>
      </c>
      <c r="BD197">
        <v>3.95E-2</v>
      </c>
      <c r="BE197" s="67">
        <v>10602.45</v>
      </c>
      <c r="BF197" s="67">
        <v>1745.71</v>
      </c>
      <c r="BG197">
        <v>0.21640000000000001</v>
      </c>
      <c r="BH197">
        <v>0.59770000000000001</v>
      </c>
      <c r="BI197">
        <v>0.22489999999999999</v>
      </c>
      <c r="BJ197">
        <v>0.12379999999999999</v>
      </c>
      <c r="BK197">
        <v>3.0300000000000001E-2</v>
      </c>
      <c r="BL197">
        <v>2.3300000000000001E-2</v>
      </c>
    </row>
    <row r="198" spans="1:64" x14ac:dyDescent="0.25">
      <c r="A198" t="s">
        <v>216</v>
      </c>
      <c r="B198">
        <v>44024</v>
      </c>
      <c r="C198">
        <v>69.48</v>
      </c>
      <c r="D198">
        <v>26.89</v>
      </c>
      <c r="E198" s="67">
        <v>1868.06</v>
      </c>
      <c r="F198" s="67">
        <v>1831.79</v>
      </c>
      <c r="G198">
        <v>3.0000000000000001E-3</v>
      </c>
      <c r="H198">
        <v>2.0000000000000001E-4</v>
      </c>
      <c r="I198">
        <v>9.1999999999999998E-3</v>
      </c>
      <c r="J198">
        <v>1E-3</v>
      </c>
      <c r="K198">
        <v>1.46E-2</v>
      </c>
      <c r="L198">
        <v>0.94879999999999998</v>
      </c>
      <c r="M198">
        <v>2.3199999999999998E-2</v>
      </c>
      <c r="N198">
        <v>0.5333</v>
      </c>
      <c r="O198">
        <v>1.1000000000000001E-3</v>
      </c>
      <c r="P198">
        <v>0.15859999999999999</v>
      </c>
      <c r="Q198" s="67">
        <v>49522.33</v>
      </c>
      <c r="R198">
        <v>0.2485</v>
      </c>
      <c r="S198">
        <v>0.18090000000000001</v>
      </c>
      <c r="T198">
        <v>0.5706</v>
      </c>
      <c r="U198">
        <v>18</v>
      </c>
      <c r="V198">
        <v>13.15</v>
      </c>
      <c r="W198" s="67">
        <v>66265.100000000006</v>
      </c>
      <c r="X198">
        <v>137.46</v>
      </c>
      <c r="Y198" s="67">
        <v>95926.1</v>
      </c>
      <c r="Z198">
        <v>0.80810000000000004</v>
      </c>
      <c r="AA198">
        <v>0.1444</v>
      </c>
      <c r="AB198">
        <v>4.7500000000000001E-2</v>
      </c>
      <c r="AC198">
        <v>0.19189999999999999</v>
      </c>
      <c r="AD198">
        <v>95.93</v>
      </c>
      <c r="AE198" s="67">
        <v>2563.3000000000002</v>
      </c>
      <c r="AF198">
        <v>378.9</v>
      </c>
      <c r="AG198" s="67">
        <v>94281.08</v>
      </c>
      <c r="AH198" t="s">
        <v>628</v>
      </c>
      <c r="AI198" s="67">
        <v>30034</v>
      </c>
      <c r="AJ198" s="67">
        <v>44037.86</v>
      </c>
      <c r="AK198">
        <v>37.270000000000003</v>
      </c>
      <c r="AL198">
        <v>25.64</v>
      </c>
      <c r="AM198">
        <v>30</v>
      </c>
      <c r="AN198">
        <v>3.71</v>
      </c>
      <c r="AO198" s="67">
        <v>1089.8699999999999</v>
      </c>
      <c r="AP198">
        <v>0.96150000000000002</v>
      </c>
      <c r="AQ198" s="67">
        <v>1198.56</v>
      </c>
      <c r="AR198" s="67">
        <v>1964.34</v>
      </c>
      <c r="AS198" s="67">
        <v>5733.77</v>
      </c>
      <c r="AT198">
        <v>499.17</v>
      </c>
      <c r="AU198">
        <v>248.97</v>
      </c>
      <c r="AV198" s="67">
        <v>9644.81</v>
      </c>
      <c r="AW198" s="67">
        <v>5405.1</v>
      </c>
      <c r="AX198">
        <v>0.57720000000000005</v>
      </c>
      <c r="AY198" s="67">
        <v>2260.85</v>
      </c>
      <c r="AZ198">
        <v>0.2414</v>
      </c>
      <c r="BA198">
        <v>878.06</v>
      </c>
      <c r="BB198">
        <v>9.3799999999999994E-2</v>
      </c>
      <c r="BC198">
        <v>820.68</v>
      </c>
      <c r="BD198">
        <v>8.7599999999999997E-2</v>
      </c>
      <c r="BE198" s="67">
        <v>9364.69</v>
      </c>
      <c r="BF198" s="67">
        <v>5205.37</v>
      </c>
      <c r="BG198">
        <v>1.7258</v>
      </c>
      <c r="BH198">
        <v>0.52780000000000005</v>
      </c>
      <c r="BI198">
        <v>0.23100000000000001</v>
      </c>
      <c r="BJ198">
        <v>0.18809999999999999</v>
      </c>
      <c r="BK198">
        <v>3.4099999999999998E-2</v>
      </c>
      <c r="BL198">
        <v>1.9099999999999999E-2</v>
      </c>
    </row>
    <row r="199" spans="1:64" x14ac:dyDescent="0.25">
      <c r="A199" t="s">
        <v>217</v>
      </c>
      <c r="B199">
        <v>65680</v>
      </c>
      <c r="C199">
        <v>191.38</v>
      </c>
      <c r="D199">
        <v>10.130000000000001</v>
      </c>
      <c r="E199" s="67">
        <v>1938.73</v>
      </c>
      <c r="F199" s="67">
        <v>1828.39</v>
      </c>
      <c r="G199">
        <v>3.3E-3</v>
      </c>
      <c r="H199">
        <v>5.0000000000000001E-4</v>
      </c>
      <c r="I199">
        <v>1.03E-2</v>
      </c>
      <c r="J199">
        <v>1.1999999999999999E-3</v>
      </c>
      <c r="K199">
        <v>1.5699999999999999E-2</v>
      </c>
      <c r="L199">
        <v>0.94489999999999996</v>
      </c>
      <c r="M199">
        <v>2.4E-2</v>
      </c>
      <c r="N199">
        <v>0.5262</v>
      </c>
      <c r="O199">
        <v>1.6999999999999999E-3</v>
      </c>
      <c r="P199">
        <v>0.15609999999999999</v>
      </c>
      <c r="Q199" s="67">
        <v>50039.89</v>
      </c>
      <c r="R199">
        <v>0.23910000000000001</v>
      </c>
      <c r="S199">
        <v>0.19650000000000001</v>
      </c>
      <c r="T199">
        <v>0.56430000000000002</v>
      </c>
      <c r="U199">
        <v>17.22</v>
      </c>
      <c r="V199">
        <v>14.21</v>
      </c>
      <c r="W199" s="67">
        <v>67589.34</v>
      </c>
      <c r="X199">
        <v>131.22999999999999</v>
      </c>
      <c r="Y199" s="67">
        <v>176529.46</v>
      </c>
      <c r="Z199">
        <v>0.57909999999999995</v>
      </c>
      <c r="AA199">
        <v>0.18640000000000001</v>
      </c>
      <c r="AB199">
        <v>0.23449999999999999</v>
      </c>
      <c r="AC199">
        <v>0.4209</v>
      </c>
      <c r="AD199">
        <v>176.53</v>
      </c>
      <c r="AE199" s="67">
        <v>5071.66</v>
      </c>
      <c r="AF199">
        <v>415.99</v>
      </c>
      <c r="AG199" s="67">
        <v>161974.49</v>
      </c>
      <c r="AH199" t="s">
        <v>628</v>
      </c>
      <c r="AI199" s="67">
        <v>31245</v>
      </c>
      <c r="AJ199" s="67">
        <v>52060.86</v>
      </c>
      <c r="AK199">
        <v>37.729999999999997</v>
      </c>
      <c r="AL199">
        <v>26.07</v>
      </c>
      <c r="AM199">
        <v>28.66</v>
      </c>
      <c r="AN199">
        <v>3.9</v>
      </c>
      <c r="AO199">
        <v>0</v>
      </c>
      <c r="AP199">
        <v>0.79239999999999999</v>
      </c>
      <c r="AQ199" s="67">
        <v>1501.08</v>
      </c>
      <c r="AR199" s="67">
        <v>2301.8200000000002</v>
      </c>
      <c r="AS199" s="67">
        <v>6005.83</v>
      </c>
      <c r="AT199">
        <v>475.54</v>
      </c>
      <c r="AU199">
        <v>380.66</v>
      </c>
      <c r="AV199" s="67">
        <v>10664.93</v>
      </c>
      <c r="AW199" s="67">
        <v>4933.95</v>
      </c>
      <c r="AX199">
        <v>0.45129999999999998</v>
      </c>
      <c r="AY199" s="67">
        <v>4110.9799999999996</v>
      </c>
      <c r="AZ199">
        <v>0.376</v>
      </c>
      <c r="BA199">
        <v>916.25</v>
      </c>
      <c r="BB199">
        <v>8.3799999999999999E-2</v>
      </c>
      <c r="BC199">
        <v>971.76</v>
      </c>
      <c r="BD199">
        <v>8.8900000000000007E-2</v>
      </c>
      <c r="BE199" s="67">
        <v>10932.94</v>
      </c>
      <c r="BF199" s="67">
        <v>3477.35</v>
      </c>
      <c r="BG199">
        <v>0.7772</v>
      </c>
      <c r="BH199">
        <v>0.5222</v>
      </c>
      <c r="BI199">
        <v>0.23830000000000001</v>
      </c>
      <c r="BJ199">
        <v>0.1731</v>
      </c>
      <c r="BK199">
        <v>4.1799999999999997E-2</v>
      </c>
      <c r="BL199">
        <v>2.46E-2</v>
      </c>
    </row>
    <row r="200" spans="1:64" x14ac:dyDescent="0.25">
      <c r="A200" t="s">
        <v>218</v>
      </c>
      <c r="B200">
        <v>44032</v>
      </c>
      <c r="C200">
        <v>78.900000000000006</v>
      </c>
      <c r="D200">
        <v>28.79</v>
      </c>
      <c r="E200" s="67">
        <v>2271.4699999999998</v>
      </c>
      <c r="F200" s="67">
        <v>2163.59</v>
      </c>
      <c r="G200">
        <v>6.7999999999999996E-3</v>
      </c>
      <c r="H200">
        <v>5.0000000000000001E-4</v>
      </c>
      <c r="I200">
        <v>1.67E-2</v>
      </c>
      <c r="J200">
        <v>1E-3</v>
      </c>
      <c r="K200">
        <v>3.6700000000000003E-2</v>
      </c>
      <c r="L200">
        <v>0.90159999999999996</v>
      </c>
      <c r="M200">
        <v>3.6799999999999999E-2</v>
      </c>
      <c r="N200">
        <v>0.47720000000000001</v>
      </c>
      <c r="O200">
        <v>8.0999999999999996E-3</v>
      </c>
      <c r="P200">
        <v>0.15679999999999999</v>
      </c>
      <c r="Q200" s="67">
        <v>52185.97</v>
      </c>
      <c r="R200">
        <v>0.22309999999999999</v>
      </c>
      <c r="S200">
        <v>0.17519999999999999</v>
      </c>
      <c r="T200">
        <v>0.60170000000000001</v>
      </c>
      <c r="U200">
        <v>18.440000000000001</v>
      </c>
      <c r="V200">
        <v>14.59</v>
      </c>
      <c r="W200" s="67">
        <v>71396.479999999996</v>
      </c>
      <c r="X200">
        <v>151.78</v>
      </c>
      <c r="Y200" s="67">
        <v>127090.19</v>
      </c>
      <c r="Z200">
        <v>0.75670000000000004</v>
      </c>
      <c r="AA200">
        <v>0.19950000000000001</v>
      </c>
      <c r="AB200">
        <v>4.3799999999999999E-2</v>
      </c>
      <c r="AC200">
        <v>0.24329999999999999</v>
      </c>
      <c r="AD200">
        <v>127.09</v>
      </c>
      <c r="AE200" s="67">
        <v>3793.39</v>
      </c>
      <c r="AF200">
        <v>495.09</v>
      </c>
      <c r="AG200" s="67">
        <v>129037.9</v>
      </c>
      <c r="AH200" t="s">
        <v>628</v>
      </c>
      <c r="AI200" s="67">
        <v>30425</v>
      </c>
      <c r="AJ200" s="67">
        <v>47115.43</v>
      </c>
      <c r="AK200">
        <v>46.89</v>
      </c>
      <c r="AL200">
        <v>27.92</v>
      </c>
      <c r="AM200">
        <v>35.28</v>
      </c>
      <c r="AN200">
        <v>3.93</v>
      </c>
      <c r="AO200">
        <v>984.19</v>
      </c>
      <c r="AP200">
        <v>1.0416000000000001</v>
      </c>
      <c r="AQ200" s="67">
        <v>1199.4100000000001</v>
      </c>
      <c r="AR200" s="67">
        <v>1742.5</v>
      </c>
      <c r="AS200" s="67">
        <v>5659.92</v>
      </c>
      <c r="AT200">
        <v>520.20000000000005</v>
      </c>
      <c r="AU200">
        <v>285.29000000000002</v>
      </c>
      <c r="AV200" s="67">
        <v>9407.31</v>
      </c>
      <c r="AW200" s="67">
        <v>4505.59</v>
      </c>
      <c r="AX200">
        <v>0.47499999999999998</v>
      </c>
      <c r="AY200" s="67">
        <v>3419.69</v>
      </c>
      <c r="AZ200">
        <v>0.36049999999999999</v>
      </c>
      <c r="BA200">
        <v>799.93</v>
      </c>
      <c r="BB200">
        <v>8.43E-2</v>
      </c>
      <c r="BC200">
        <v>759.76</v>
      </c>
      <c r="BD200">
        <v>8.0100000000000005E-2</v>
      </c>
      <c r="BE200" s="67">
        <v>9484.9699999999993</v>
      </c>
      <c r="BF200" s="67">
        <v>3473.51</v>
      </c>
      <c r="BG200">
        <v>0.90600000000000003</v>
      </c>
      <c r="BH200">
        <v>0.5444</v>
      </c>
      <c r="BI200">
        <v>0.2177</v>
      </c>
      <c r="BJ200">
        <v>0.1852</v>
      </c>
      <c r="BK200">
        <v>3.32E-2</v>
      </c>
      <c r="BL200">
        <v>1.95E-2</v>
      </c>
    </row>
    <row r="201" spans="1:64" x14ac:dyDescent="0.25">
      <c r="A201" t="s">
        <v>219</v>
      </c>
      <c r="B201">
        <v>50278</v>
      </c>
      <c r="C201">
        <v>107.71</v>
      </c>
      <c r="D201">
        <v>11.97</v>
      </c>
      <c r="E201" s="67">
        <v>1289.71</v>
      </c>
      <c r="F201" s="67">
        <v>1278.0999999999999</v>
      </c>
      <c r="G201">
        <v>3.0000000000000001E-3</v>
      </c>
      <c r="H201">
        <v>2.0000000000000001E-4</v>
      </c>
      <c r="I201">
        <v>4.5999999999999999E-3</v>
      </c>
      <c r="J201">
        <v>8.0000000000000004E-4</v>
      </c>
      <c r="K201">
        <v>8.3000000000000001E-3</v>
      </c>
      <c r="L201">
        <v>0.97230000000000005</v>
      </c>
      <c r="M201">
        <v>1.0800000000000001E-2</v>
      </c>
      <c r="N201">
        <v>0.40649999999999997</v>
      </c>
      <c r="O201">
        <v>2.3900000000000001E-2</v>
      </c>
      <c r="P201">
        <v>0.14149999999999999</v>
      </c>
      <c r="Q201" s="67">
        <v>51512.59</v>
      </c>
      <c r="R201">
        <v>0.25</v>
      </c>
      <c r="S201">
        <v>0.18609999999999999</v>
      </c>
      <c r="T201">
        <v>0.56389999999999996</v>
      </c>
      <c r="U201">
        <v>17.73</v>
      </c>
      <c r="V201">
        <v>11.04</v>
      </c>
      <c r="W201" s="67">
        <v>65444.81</v>
      </c>
      <c r="X201">
        <v>112.99</v>
      </c>
      <c r="Y201" s="67">
        <v>165467.16</v>
      </c>
      <c r="Z201">
        <v>0.75929999999999997</v>
      </c>
      <c r="AA201">
        <v>0.13950000000000001</v>
      </c>
      <c r="AB201">
        <v>0.1012</v>
      </c>
      <c r="AC201">
        <v>0.2407</v>
      </c>
      <c r="AD201">
        <v>165.47</v>
      </c>
      <c r="AE201" s="67">
        <v>4669.99</v>
      </c>
      <c r="AF201">
        <v>516.41</v>
      </c>
      <c r="AG201" s="67">
        <v>157318.97</v>
      </c>
      <c r="AH201" t="s">
        <v>628</v>
      </c>
      <c r="AI201" s="67">
        <v>32891</v>
      </c>
      <c r="AJ201" s="67">
        <v>50579.23</v>
      </c>
      <c r="AK201">
        <v>41.71</v>
      </c>
      <c r="AL201">
        <v>27.88</v>
      </c>
      <c r="AM201">
        <v>29.79</v>
      </c>
      <c r="AN201">
        <v>4.3899999999999997</v>
      </c>
      <c r="AO201">
        <v>954.05</v>
      </c>
      <c r="AP201">
        <v>1.0596000000000001</v>
      </c>
      <c r="AQ201" s="67">
        <v>1393.53</v>
      </c>
      <c r="AR201" s="67">
        <v>2044.57</v>
      </c>
      <c r="AS201" s="67">
        <v>5830.16</v>
      </c>
      <c r="AT201">
        <v>420.21</v>
      </c>
      <c r="AU201">
        <v>371.83</v>
      </c>
      <c r="AV201" s="67">
        <v>10060.299999999999</v>
      </c>
      <c r="AW201" s="67">
        <v>4748.6099999999997</v>
      </c>
      <c r="AX201">
        <v>0.46029999999999999</v>
      </c>
      <c r="AY201" s="67">
        <v>3774.29</v>
      </c>
      <c r="AZ201">
        <v>0.3659</v>
      </c>
      <c r="BA201">
        <v>932.62</v>
      </c>
      <c r="BB201">
        <v>9.0399999999999994E-2</v>
      </c>
      <c r="BC201">
        <v>860.21</v>
      </c>
      <c r="BD201">
        <v>8.3400000000000002E-2</v>
      </c>
      <c r="BE201" s="67">
        <v>10315.719999999999</v>
      </c>
      <c r="BF201" s="67">
        <v>3736.49</v>
      </c>
      <c r="BG201">
        <v>0.80069999999999997</v>
      </c>
      <c r="BH201">
        <v>0.53959999999999997</v>
      </c>
      <c r="BI201">
        <v>0.23100000000000001</v>
      </c>
      <c r="BJ201">
        <v>0.16619999999999999</v>
      </c>
      <c r="BK201">
        <v>3.7999999999999999E-2</v>
      </c>
      <c r="BL201">
        <v>2.52E-2</v>
      </c>
    </row>
    <row r="202" spans="1:64" x14ac:dyDescent="0.25">
      <c r="A202" t="s">
        <v>220</v>
      </c>
      <c r="B202">
        <v>44040</v>
      </c>
      <c r="C202">
        <v>21.29</v>
      </c>
      <c r="D202">
        <v>194</v>
      </c>
      <c r="E202" s="67">
        <v>4129.51</v>
      </c>
      <c r="F202" s="67">
        <v>3417.38</v>
      </c>
      <c r="G202">
        <v>6.6E-3</v>
      </c>
      <c r="H202">
        <v>6.9999999999999999E-4</v>
      </c>
      <c r="I202">
        <v>0.37569999999999998</v>
      </c>
      <c r="J202">
        <v>1.1000000000000001E-3</v>
      </c>
      <c r="K202">
        <v>7.5800000000000006E-2</v>
      </c>
      <c r="L202">
        <v>0.44919999999999999</v>
      </c>
      <c r="M202">
        <v>9.0800000000000006E-2</v>
      </c>
      <c r="N202">
        <v>0.81030000000000002</v>
      </c>
      <c r="O202">
        <v>3.8699999999999998E-2</v>
      </c>
      <c r="P202">
        <v>0.17760000000000001</v>
      </c>
      <c r="Q202" s="67">
        <v>55152.800000000003</v>
      </c>
      <c r="R202">
        <v>0.24660000000000001</v>
      </c>
      <c r="S202">
        <v>0.1822</v>
      </c>
      <c r="T202">
        <v>0.57110000000000005</v>
      </c>
      <c r="U202">
        <v>18.57</v>
      </c>
      <c r="V202">
        <v>25.16</v>
      </c>
      <c r="W202" s="67">
        <v>78350.850000000006</v>
      </c>
      <c r="X202">
        <v>161.41999999999999</v>
      </c>
      <c r="Y202" s="67">
        <v>86579.91</v>
      </c>
      <c r="Z202">
        <v>0.67789999999999995</v>
      </c>
      <c r="AA202">
        <v>0.26729999999999998</v>
      </c>
      <c r="AB202">
        <v>5.4800000000000001E-2</v>
      </c>
      <c r="AC202">
        <v>0.3221</v>
      </c>
      <c r="AD202">
        <v>86.58</v>
      </c>
      <c r="AE202" s="67">
        <v>3591.21</v>
      </c>
      <c r="AF202">
        <v>460.54</v>
      </c>
      <c r="AG202" s="67">
        <v>88010.63</v>
      </c>
      <c r="AH202" t="s">
        <v>628</v>
      </c>
      <c r="AI202" s="67">
        <v>25227</v>
      </c>
      <c r="AJ202" s="67">
        <v>38200.589999999997</v>
      </c>
      <c r="AK202">
        <v>59.83</v>
      </c>
      <c r="AL202">
        <v>39.07</v>
      </c>
      <c r="AM202">
        <v>44.66</v>
      </c>
      <c r="AN202">
        <v>4.6100000000000003</v>
      </c>
      <c r="AO202">
        <v>869.26</v>
      </c>
      <c r="AP202">
        <v>1.2228000000000001</v>
      </c>
      <c r="AQ202" s="67">
        <v>1590.65</v>
      </c>
      <c r="AR202" s="67">
        <v>2164.85</v>
      </c>
      <c r="AS202" s="67">
        <v>6344.51</v>
      </c>
      <c r="AT202">
        <v>681.73</v>
      </c>
      <c r="AU202">
        <v>487.15</v>
      </c>
      <c r="AV202" s="67">
        <v>11268.9</v>
      </c>
      <c r="AW202" s="67">
        <v>6157.28</v>
      </c>
      <c r="AX202">
        <v>0.54259999999999997</v>
      </c>
      <c r="AY202" s="67">
        <v>3135.74</v>
      </c>
      <c r="AZ202">
        <v>0.27629999999999999</v>
      </c>
      <c r="BA202">
        <v>767.02</v>
      </c>
      <c r="BB202">
        <v>6.7599999999999993E-2</v>
      </c>
      <c r="BC202" s="67">
        <v>1287.8</v>
      </c>
      <c r="BD202">
        <v>0.1135</v>
      </c>
      <c r="BE202" s="67">
        <v>11347.84</v>
      </c>
      <c r="BF202" s="67">
        <v>4215.6099999999997</v>
      </c>
      <c r="BG202">
        <v>1.7904</v>
      </c>
      <c r="BH202">
        <v>0.50439999999999996</v>
      </c>
      <c r="BI202">
        <v>0.19850000000000001</v>
      </c>
      <c r="BJ202">
        <v>0.25819999999999999</v>
      </c>
      <c r="BK202">
        <v>2.3699999999999999E-2</v>
      </c>
      <c r="BL202">
        <v>1.5299999999999999E-2</v>
      </c>
    </row>
    <row r="203" spans="1:64" x14ac:dyDescent="0.25">
      <c r="A203" t="s">
        <v>221</v>
      </c>
      <c r="B203">
        <v>44057</v>
      </c>
      <c r="C203">
        <v>77.05</v>
      </c>
      <c r="D203">
        <v>34.18</v>
      </c>
      <c r="E203" s="67">
        <v>2633.23</v>
      </c>
      <c r="F203" s="67">
        <v>2465.3000000000002</v>
      </c>
      <c r="G203">
        <v>7.7000000000000002E-3</v>
      </c>
      <c r="H203">
        <v>5.9999999999999995E-4</v>
      </c>
      <c r="I203">
        <v>2.5499999999999998E-2</v>
      </c>
      <c r="J203">
        <v>1.2999999999999999E-3</v>
      </c>
      <c r="K203">
        <v>3.2800000000000003E-2</v>
      </c>
      <c r="L203">
        <v>0.88160000000000005</v>
      </c>
      <c r="M203">
        <v>5.0599999999999999E-2</v>
      </c>
      <c r="N203">
        <v>0.52800000000000002</v>
      </c>
      <c r="O203">
        <v>8.6999999999999994E-3</v>
      </c>
      <c r="P203">
        <v>0.16250000000000001</v>
      </c>
      <c r="Q203" s="67">
        <v>52810.52</v>
      </c>
      <c r="R203">
        <v>0.224</v>
      </c>
      <c r="S203">
        <v>0.17419999999999999</v>
      </c>
      <c r="T203">
        <v>0.6018</v>
      </c>
      <c r="U203">
        <v>18.43</v>
      </c>
      <c r="V203">
        <v>17.14</v>
      </c>
      <c r="W203" s="67">
        <v>73988.509999999995</v>
      </c>
      <c r="X203">
        <v>149.18</v>
      </c>
      <c r="Y203" s="67">
        <v>119530.66</v>
      </c>
      <c r="Z203">
        <v>0.72030000000000005</v>
      </c>
      <c r="AA203">
        <v>0.22140000000000001</v>
      </c>
      <c r="AB203">
        <v>5.8299999999999998E-2</v>
      </c>
      <c r="AC203">
        <v>0.2797</v>
      </c>
      <c r="AD203">
        <v>119.53</v>
      </c>
      <c r="AE203" s="67">
        <v>3640.03</v>
      </c>
      <c r="AF203">
        <v>446.78</v>
      </c>
      <c r="AG203" s="67">
        <v>121075.1</v>
      </c>
      <c r="AH203" t="s">
        <v>628</v>
      </c>
      <c r="AI203" s="67">
        <v>28820</v>
      </c>
      <c r="AJ203" s="67">
        <v>45974.75</v>
      </c>
      <c r="AK203">
        <v>44.74</v>
      </c>
      <c r="AL203">
        <v>28.23</v>
      </c>
      <c r="AM203">
        <v>34.21</v>
      </c>
      <c r="AN203">
        <v>3.82</v>
      </c>
      <c r="AO203" s="67">
        <v>1047.69</v>
      </c>
      <c r="AP203">
        <v>1.0834999999999999</v>
      </c>
      <c r="AQ203" s="67">
        <v>1260.94</v>
      </c>
      <c r="AR203" s="67">
        <v>1728.67</v>
      </c>
      <c r="AS203" s="67">
        <v>5810.27</v>
      </c>
      <c r="AT203">
        <v>519.78</v>
      </c>
      <c r="AU203">
        <v>292.60000000000002</v>
      </c>
      <c r="AV203" s="67">
        <v>9612.26</v>
      </c>
      <c r="AW203" s="67">
        <v>4600.05</v>
      </c>
      <c r="AX203">
        <v>0.48359999999999997</v>
      </c>
      <c r="AY203" s="67">
        <v>3339.89</v>
      </c>
      <c r="AZ203">
        <v>0.35120000000000001</v>
      </c>
      <c r="BA203">
        <v>727.14</v>
      </c>
      <c r="BB203">
        <v>7.6499999999999999E-2</v>
      </c>
      <c r="BC203">
        <v>844.14</v>
      </c>
      <c r="BD203">
        <v>8.8800000000000004E-2</v>
      </c>
      <c r="BE203" s="67">
        <v>9511.2199999999993</v>
      </c>
      <c r="BF203" s="67">
        <v>3489.52</v>
      </c>
      <c r="BG203">
        <v>0.95379999999999998</v>
      </c>
      <c r="BH203">
        <v>0.55330000000000001</v>
      </c>
      <c r="BI203">
        <v>0.21659999999999999</v>
      </c>
      <c r="BJ203">
        <v>0.1789</v>
      </c>
      <c r="BK203">
        <v>3.09E-2</v>
      </c>
      <c r="BL203">
        <v>2.0299999999999999E-2</v>
      </c>
    </row>
    <row r="204" spans="1:64" x14ac:dyDescent="0.25">
      <c r="A204" t="s">
        <v>222</v>
      </c>
      <c r="B204">
        <v>48942</v>
      </c>
      <c r="C204">
        <v>69.900000000000006</v>
      </c>
      <c r="D204">
        <v>19.149999999999999</v>
      </c>
      <c r="E204" s="67">
        <v>1338.51</v>
      </c>
      <c r="F204" s="67">
        <v>1346.16</v>
      </c>
      <c r="G204">
        <v>3.7000000000000002E-3</v>
      </c>
      <c r="H204">
        <v>4.0000000000000002E-4</v>
      </c>
      <c r="I204">
        <v>8.3000000000000001E-3</v>
      </c>
      <c r="J204">
        <v>1.6000000000000001E-3</v>
      </c>
      <c r="K204">
        <v>3.5400000000000001E-2</v>
      </c>
      <c r="L204">
        <v>0.92710000000000004</v>
      </c>
      <c r="M204">
        <v>2.3400000000000001E-2</v>
      </c>
      <c r="N204">
        <v>0.34089999999999998</v>
      </c>
      <c r="O204">
        <v>1.9E-3</v>
      </c>
      <c r="P204">
        <v>0.1351</v>
      </c>
      <c r="Q204" s="67">
        <v>52983.839999999997</v>
      </c>
      <c r="R204">
        <v>0.2616</v>
      </c>
      <c r="S204">
        <v>0.17810000000000001</v>
      </c>
      <c r="T204">
        <v>0.56040000000000001</v>
      </c>
      <c r="U204">
        <v>18.489999999999998</v>
      </c>
      <c r="V204">
        <v>10.55</v>
      </c>
      <c r="W204" s="67">
        <v>67594.289999999994</v>
      </c>
      <c r="X204">
        <v>121.66</v>
      </c>
      <c r="Y204" s="67">
        <v>135414.66</v>
      </c>
      <c r="Z204">
        <v>0.86519999999999997</v>
      </c>
      <c r="AA204">
        <v>9.0999999999999998E-2</v>
      </c>
      <c r="AB204">
        <v>4.3799999999999999E-2</v>
      </c>
      <c r="AC204">
        <v>0.1348</v>
      </c>
      <c r="AD204">
        <v>135.41</v>
      </c>
      <c r="AE204" s="67">
        <v>3935.92</v>
      </c>
      <c r="AF204">
        <v>556.72</v>
      </c>
      <c r="AG204" s="67">
        <v>139881.60000000001</v>
      </c>
      <c r="AH204" t="s">
        <v>628</v>
      </c>
      <c r="AI204" s="67">
        <v>35346</v>
      </c>
      <c r="AJ204" s="67">
        <v>52037.33</v>
      </c>
      <c r="AK204">
        <v>47.46</v>
      </c>
      <c r="AL204">
        <v>27.51</v>
      </c>
      <c r="AM204">
        <v>32.17</v>
      </c>
      <c r="AN204">
        <v>4.4400000000000004</v>
      </c>
      <c r="AO204" s="67">
        <v>1242.04</v>
      </c>
      <c r="AP204">
        <v>1.0368999999999999</v>
      </c>
      <c r="AQ204" s="67">
        <v>1334.59</v>
      </c>
      <c r="AR204" s="67">
        <v>1869.38</v>
      </c>
      <c r="AS204" s="67">
        <v>5586.91</v>
      </c>
      <c r="AT204">
        <v>514.58000000000004</v>
      </c>
      <c r="AU204">
        <v>265.29000000000002</v>
      </c>
      <c r="AV204" s="67">
        <v>9570.76</v>
      </c>
      <c r="AW204" s="67">
        <v>4410.3599999999997</v>
      </c>
      <c r="AX204">
        <v>0.45839999999999997</v>
      </c>
      <c r="AY204" s="67">
        <v>3508.7</v>
      </c>
      <c r="AZ204">
        <v>0.36470000000000002</v>
      </c>
      <c r="BA204" s="67">
        <v>1099.19</v>
      </c>
      <c r="BB204">
        <v>0.1143</v>
      </c>
      <c r="BC204">
        <v>602.20000000000005</v>
      </c>
      <c r="BD204">
        <v>6.2600000000000003E-2</v>
      </c>
      <c r="BE204" s="67">
        <v>9620.44</v>
      </c>
      <c r="BF204" s="67">
        <v>3895.43</v>
      </c>
      <c r="BG204">
        <v>0.89480000000000004</v>
      </c>
      <c r="BH204">
        <v>0.54339999999999999</v>
      </c>
      <c r="BI204">
        <v>0.2137</v>
      </c>
      <c r="BJ204">
        <v>0.18529999999999999</v>
      </c>
      <c r="BK204">
        <v>3.8199999999999998E-2</v>
      </c>
      <c r="BL204">
        <v>1.9400000000000001E-2</v>
      </c>
    </row>
    <row r="205" spans="1:64" x14ac:dyDescent="0.25">
      <c r="A205" t="s">
        <v>223</v>
      </c>
      <c r="B205">
        <v>45377</v>
      </c>
      <c r="C205">
        <v>82.45</v>
      </c>
      <c r="D205">
        <v>15</v>
      </c>
      <c r="E205" s="67">
        <v>1177.92</v>
      </c>
      <c r="F205" s="67">
        <v>1148.68</v>
      </c>
      <c r="G205">
        <v>2.8999999999999998E-3</v>
      </c>
      <c r="H205">
        <v>1E-4</v>
      </c>
      <c r="I205">
        <v>7.9000000000000008E-3</v>
      </c>
      <c r="J205">
        <v>1.2999999999999999E-3</v>
      </c>
      <c r="K205">
        <v>1.4999999999999999E-2</v>
      </c>
      <c r="L205">
        <v>0.95240000000000002</v>
      </c>
      <c r="M205">
        <v>2.0400000000000001E-2</v>
      </c>
      <c r="N205">
        <v>0.59409999999999996</v>
      </c>
      <c r="O205">
        <v>6.6E-3</v>
      </c>
      <c r="P205">
        <v>0.16139999999999999</v>
      </c>
      <c r="Q205" s="67">
        <v>47899.73</v>
      </c>
      <c r="R205">
        <v>0.27489999999999998</v>
      </c>
      <c r="S205">
        <v>0.17269999999999999</v>
      </c>
      <c r="T205">
        <v>0.5524</v>
      </c>
      <c r="U205">
        <v>17.809999999999999</v>
      </c>
      <c r="V205">
        <v>9.56</v>
      </c>
      <c r="W205" s="67">
        <v>62511.31</v>
      </c>
      <c r="X205">
        <v>119.65</v>
      </c>
      <c r="Y205" s="67">
        <v>106782.33</v>
      </c>
      <c r="Z205">
        <v>0.78090000000000004</v>
      </c>
      <c r="AA205">
        <v>0.1363</v>
      </c>
      <c r="AB205">
        <v>8.2799999999999999E-2</v>
      </c>
      <c r="AC205">
        <v>0.21909999999999999</v>
      </c>
      <c r="AD205">
        <v>106.78</v>
      </c>
      <c r="AE205" s="67">
        <v>2906.12</v>
      </c>
      <c r="AF205">
        <v>389.38</v>
      </c>
      <c r="AG205" s="67">
        <v>98869.37</v>
      </c>
      <c r="AH205" t="s">
        <v>628</v>
      </c>
      <c r="AI205" s="67">
        <v>29196</v>
      </c>
      <c r="AJ205" s="67">
        <v>43987.67</v>
      </c>
      <c r="AK205">
        <v>37.69</v>
      </c>
      <c r="AL205">
        <v>25.77</v>
      </c>
      <c r="AM205">
        <v>28.96</v>
      </c>
      <c r="AN205">
        <v>3.73</v>
      </c>
      <c r="AO205" s="67">
        <v>1193.81</v>
      </c>
      <c r="AP205">
        <v>0.94499999999999995</v>
      </c>
      <c r="AQ205" s="67">
        <v>1310.88</v>
      </c>
      <c r="AR205" s="67">
        <v>2149.11</v>
      </c>
      <c r="AS205" s="67">
        <v>5683.02</v>
      </c>
      <c r="AT205">
        <v>540.23</v>
      </c>
      <c r="AU205">
        <v>264.08</v>
      </c>
      <c r="AV205" s="67">
        <v>9947.32</v>
      </c>
      <c r="AW205" s="67">
        <v>5687.62</v>
      </c>
      <c r="AX205">
        <v>0.56379999999999997</v>
      </c>
      <c r="AY205" s="67">
        <v>2365.87</v>
      </c>
      <c r="AZ205">
        <v>0.23449999999999999</v>
      </c>
      <c r="BA205">
        <v>991.93</v>
      </c>
      <c r="BB205">
        <v>9.8299999999999998E-2</v>
      </c>
      <c r="BC205" s="67">
        <v>1042.8499999999999</v>
      </c>
      <c r="BD205">
        <v>0.10340000000000001</v>
      </c>
      <c r="BE205" s="67">
        <v>10088.26</v>
      </c>
      <c r="BF205" s="67">
        <v>5390.95</v>
      </c>
      <c r="BG205">
        <v>1.75</v>
      </c>
      <c r="BH205">
        <v>0.50570000000000004</v>
      </c>
      <c r="BI205">
        <v>0.2261</v>
      </c>
      <c r="BJ205">
        <v>0.20519999999999999</v>
      </c>
      <c r="BK205">
        <v>3.8600000000000002E-2</v>
      </c>
      <c r="BL205">
        <v>2.4400000000000002E-2</v>
      </c>
    </row>
    <row r="206" spans="1:64" x14ac:dyDescent="0.25">
      <c r="A206" t="s">
        <v>224</v>
      </c>
      <c r="B206">
        <v>45385</v>
      </c>
      <c r="C206">
        <v>83.2</v>
      </c>
      <c r="D206">
        <v>12.62</v>
      </c>
      <c r="E206" s="67">
        <v>1000.06</v>
      </c>
      <c r="F206" s="67">
        <v>1004.2</v>
      </c>
      <c r="G206">
        <v>3.8999999999999998E-3</v>
      </c>
      <c r="H206">
        <v>4.0000000000000002E-4</v>
      </c>
      <c r="I206">
        <v>7.3000000000000001E-3</v>
      </c>
      <c r="J206">
        <v>1.4E-3</v>
      </c>
      <c r="K206">
        <v>4.5499999999999999E-2</v>
      </c>
      <c r="L206">
        <v>0.91769999999999996</v>
      </c>
      <c r="M206">
        <v>2.3900000000000001E-2</v>
      </c>
      <c r="N206">
        <v>0.37669999999999998</v>
      </c>
      <c r="O206">
        <v>2.5000000000000001E-3</v>
      </c>
      <c r="P206">
        <v>0.14419999999999999</v>
      </c>
      <c r="Q206" s="67">
        <v>50376.42</v>
      </c>
      <c r="R206">
        <v>0.28560000000000002</v>
      </c>
      <c r="S206">
        <v>0.16289999999999999</v>
      </c>
      <c r="T206">
        <v>0.5514</v>
      </c>
      <c r="U206">
        <v>17.55</v>
      </c>
      <c r="V206">
        <v>9.09</v>
      </c>
      <c r="W206" s="67">
        <v>62193.79</v>
      </c>
      <c r="X206">
        <v>106.33</v>
      </c>
      <c r="Y206" s="67">
        <v>122686.08</v>
      </c>
      <c r="Z206">
        <v>0.88919999999999999</v>
      </c>
      <c r="AA206">
        <v>6.3799999999999996E-2</v>
      </c>
      <c r="AB206">
        <v>4.7E-2</v>
      </c>
      <c r="AC206">
        <v>0.1108</v>
      </c>
      <c r="AD206">
        <v>122.69</v>
      </c>
      <c r="AE206" s="67">
        <v>3042.59</v>
      </c>
      <c r="AF206">
        <v>438.66</v>
      </c>
      <c r="AG206" s="67">
        <v>114232.55</v>
      </c>
      <c r="AH206" t="s">
        <v>628</v>
      </c>
      <c r="AI206" s="67">
        <v>34136</v>
      </c>
      <c r="AJ206" s="67">
        <v>48923.55</v>
      </c>
      <c r="AK206">
        <v>41.48</v>
      </c>
      <c r="AL206">
        <v>23.49</v>
      </c>
      <c r="AM206">
        <v>28.77</v>
      </c>
      <c r="AN206">
        <v>4.2699999999999996</v>
      </c>
      <c r="AO206" s="67">
        <v>1370.03</v>
      </c>
      <c r="AP206">
        <v>1.2285999999999999</v>
      </c>
      <c r="AQ206" s="67">
        <v>1392.12</v>
      </c>
      <c r="AR206" s="67">
        <v>1920.06</v>
      </c>
      <c r="AS206" s="67">
        <v>5891.95</v>
      </c>
      <c r="AT206">
        <v>449.03</v>
      </c>
      <c r="AU206">
        <v>250.53</v>
      </c>
      <c r="AV206" s="67">
        <v>9903.69</v>
      </c>
      <c r="AW206" s="67">
        <v>4947.45</v>
      </c>
      <c r="AX206">
        <v>0.4975</v>
      </c>
      <c r="AY206" s="67">
        <v>3265.29</v>
      </c>
      <c r="AZ206">
        <v>0.32840000000000003</v>
      </c>
      <c r="BA206" s="67">
        <v>1091.3900000000001</v>
      </c>
      <c r="BB206">
        <v>0.10979999999999999</v>
      </c>
      <c r="BC206">
        <v>639.67999999999995</v>
      </c>
      <c r="BD206">
        <v>6.4299999999999996E-2</v>
      </c>
      <c r="BE206" s="67">
        <v>9943.81</v>
      </c>
      <c r="BF206" s="67">
        <v>4555.67</v>
      </c>
      <c r="BG206">
        <v>1.2885</v>
      </c>
      <c r="BH206">
        <v>0.5363</v>
      </c>
      <c r="BI206">
        <v>0.21149999999999999</v>
      </c>
      <c r="BJ206">
        <v>0.19320000000000001</v>
      </c>
      <c r="BK206">
        <v>3.85E-2</v>
      </c>
      <c r="BL206">
        <v>2.0500000000000001E-2</v>
      </c>
    </row>
    <row r="207" spans="1:64" x14ac:dyDescent="0.25">
      <c r="A207" t="s">
        <v>225</v>
      </c>
      <c r="B207">
        <v>44065</v>
      </c>
      <c r="C207">
        <v>30.9</v>
      </c>
      <c r="D207">
        <v>78.89</v>
      </c>
      <c r="E207" s="67">
        <v>2321.6999999999998</v>
      </c>
      <c r="F207" s="67">
        <v>2197.0500000000002</v>
      </c>
      <c r="G207">
        <v>5.4000000000000003E-3</v>
      </c>
      <c r="H207">
        <v>4.0000000000000002E-4</v>
      </c>
      <c r="I207">
        <v>4.1399999999999999E-2</v>
      </c>
      <c r="J207">
        <v>1E-3</v>
      </c>
      <c r="K207">
        <v>4.7699999999999999E-2</v>
      </c>
      <c r="L207">
        <v>0.85460000000000003</v>
      </c>
      <c r="M207">
        <v>4.9599999999999998E-2</v>
      </c>
      <c r="N207">
        <v>0.56220000000000003</v>
      </c>
      <c r="O207">
        <v>1.04E-2</v>
      </c>
      <c r="P207">
        <v>0.1598</v>
      </c>
      <c r="Q207" s="67">
        <v>51134.71</v>
      </c>
      <c r="R207">
        <v>0.25740000000000002</v>
      </c>
      <c r="S207">
        <v>0.17330000000000001</v>
      </c>
      <c r="T207">
        <v>0.56940000000000002</v>
      </c>
      <c r="U207">
        <v>17.77</v>
      </c>
      <c r="V207">
        <v>14.89</v>
      </c>
      <c r="W207" s="67">
        <v>69627.12</v>
      </c>
      <c r="X207">
        <v>152.32</v>
      </c>
      <c r="Y207" s="67">
        <v>95059.37</v>
      </c>
      <c r="Z207">
        <v>0.75190000000000001</v>
      </c>
      <c r="AA207">
        <v>0.20200000000000001</v>
      </c>
      <c r="AB207">
        <v>4.6100000000000002E-2</v>
      </c>
      <c r="AC207">
        <v>0.24809999999999999</v>
      </c>
      <c r="AD207">
        <v>95.06</v>
      </c>
      <c r="AE207" s="67">
        <v>2934.78</v>
      </c>
      <c r="AF207">
        <v>412.01</v>
      </c>
      <c r="AG207" s="67">
        <v>94544.43</v>
      </c>
      <c r="AH207" t="s">
        <v>628</v>
      </c>
      <c r="AI207" s="67">
        <v>28239</v>
      </c>
      <c r="AJ207" s="67">
        <v>42722.89</v>
      </c>
      <c r="AK207">
        <v>45.75</v>
      </c>
      <c r="AL207">
        <v>28.25</v>
      </c>
      <c r="AM207">
        <v>34.659999999999997</v>
      </c>
      <c r="AN207">
        <v>4.37</v>
      </c>
      <c r="AO207">
        <v>816.58</v>
      </c>
      <c r="AP207">
        <v>0.8992</v>
      </c>
      <c r="AQ207" s="67">
        <v>1235.26</v>
      </c>
      <c r="AR207" s="67">
        <v>1780.32</v>
      </c>
      <c r="AS207" s="67">
        <v>5578.49</v>
      </c>
      <c r="AT207">
        <v>520.78</v>
      </c>
      <c r="AU207">
        <v>269.05</v>
      </c>
      <c r="AV207" s="67">
        <v>9383.9</v>
      </c>
      <c r="AW207" s="67">
        <v>5256.7</v>
      </c>
      <c r="AX207">
        <v>0.55410000000000004</v>
      </c>
      <c r="AY207" s="67">
        <v>2534.14</v>
      </c>
      <c r="AZ207">
        <v>0.2671</v>
      </c>
      <c r="BA207">
        <v>797.35</v>
      </c>
      <c r="BB207">
        <v>8.4000000000000005E-2</v>
      </c>
      <c r="BC207">
        <v>898.68</v>
      </c>
      <c r="BD207">
        <v>9.4700000000000006E-2</v>
      </c>
      <c r="BE207" s="67">
        <v>9486.8799999999992</v>
      </c>
      <c r="BF207" s="67">
        <v>4447.29</v>
      </c>
      <c r="BG207">
        <v>1.4567000000000001</v>
      </c>
      <c r="BH207">
        <v>0.53400000000000003</v>
      </c>
      <c r="BI207">
        <v>0.22189999999999999</v>
      </c>
      <c r="BJ207">
        <v>0.1951</v>
      </c>
      <c r="BK207">
        <v>3.15E-2</v>
      </c>
      <c r="BL207">
        <v>1.7500000000000002E-2</v>
      </c>
    </row>
    <row r="208" spans="1:64" x14ac:dyDescent="0.25">
      <c r="A208" t="s">
        <v>226</v>
      </c>
      <c r="B208">
        <v>46342</v>
      </c>
      <c r="C208">
        <v>75.569999999999993</v>
      </c>
      <c r="D208">
        <v>28.25</v>
      </c>
      <c r="E208" s="67">
        <v>2134.64</v>
      </c>
      <c r="F208" s="67">
        <v>2124.11</v>
      </c>
      <c r="G208">
        <v>4.1999999999999997E-3</v>
      </c>
      <c r="H208">
        <v>6.9999999999999999E-4</v>
      </c>
      <c r="I208">
        <v>9.4000000000000004E-3</v>
      </c>
      <c r="J208">
        <v>1.1000000000000001E-3</v>
      </c>
      <c r="K208">
        <v>2.5499999999999998E-2</v>
      </c>
      <c r="L208">
        <v>0.93279999999999996</v>
      </c>
      <c r="M208">
        <v>2.6200000000000001E-2</v>
      </c>
      <c r="N208">
        <v>0.49669999999999997</v>
      </c>
      <c r="O208">
        <v>8.2000000000000007E-3</v>
      </c>
      <c r="P208">
        <v>0.1545</v>
      </c>
      <c r="Q208" s="67">
        <v>51274.18</v>
      </c>
      <c r="R208">
        <v>0.24540000000000001</v>
      </c>
      <c r="S208">
        <v>0.18490000000000001</v>
      </c>
      <c r="T208">
        <v>0.56969999999999998</v>
      </c>
      <c r="U208">
        <v>18.38</v>
      </c>
      <c r="V208">
        <v>14.62</v>
      </c>
      <c r="W208" s="67">
        <v>68064.81</v>
      </c>
      <c r="X208">
        <v>141.86000000000001</v>
      </c>
      <c r="Y208" s="67">
        <v>100397.09</v>
      </c>
      <c r="Z208">
        <v>0.82540000000000002</v>
      </c>
      <c r="AA208">
        <v>0.13139999999999999</v>
      </c>
      <c r="AB208">
        <v>4.3200000000000002E-2</v>
      </c>
      <c r="AC208">
        <v>0.17460000000000001</v>
      </c>
      <c r="AD208">
        <v>100.4</v>
      </c>
      <c r="AE208" s="67">
        <v>2728.35</v>
      </c>
      <c r="AF208">
        <v>404.54</v>
      </c>
      <c r="AG208" s="67">
        <v>97167.76</v>
      </c>
      <c r="AH208" t="s">
        <v>628</v>
      </c>
      <c r="AI208" s="67">
        <v>30817</v>
      </c>
      <c r="AJ208" s="67">
        <v>45179.83</v>
      </c>
      <c r="AK208">
        <v>37.950000000000003</v>
      </c>
      <c r="AL208">
        <v>25.66</v>
      </c>
      <c r="AM208">
        <v>29.39</v>
      </c>
      <c r="AN208">
        <v>4.09</v>
      </c>
      <c r="AO208">
        <v>871.92</v>
      </c>
      <c r="AP208">
        <v>0.98399999999999999</v>
      </c>
      <c r="AQ208" s="67">
        <v>1366.07</v>
      </c>
      <c r="AR208" s="67">
        <v>1960.61</v>
      </c>
      <c r="AS208" s="67">
        <v>5705.55</v>
      </c>
      <c r="AT208">
        <v>513.1</v>
      </c>
      <c r="AU208">
        <v>252.93</v>
      </c>
      <c r="AV208" s="67">
        <v>9798.25</v>
      </c>
      <c r="AW208" s="67">
        <v>5137.2</v>
      </c>
      <c r="AX208">
        <v>0.55349999999999999</v>
      </c>
      <c r="AY208" s="67">
        <v>2433.27</v>
      </c>
      <c r="AZ208">
        <v>0.26219999999999999</v>
      </c>
      <c r="BA208">
        <v>912.45</v>
      </c>
      <c r="BB208">
        <v>9.8299999999999998E-2</v>
      </c>
      <c r="BC208">
        <v>798.15</v>
      </c>
      <c r="BD208">
        <v>8.5999999999999993E-2</v>
      </c>
      <c r="BE208" s="67">
        <v>9281.07</v>
      </c>
      <c r="BF208" s="67">
        <v>5055</v>
      </c>
      <c r="BG208">
        <v>1.6009</v>
      </c>
      <c r="BH208">
        <v>0.53390000000000004</v>
      </c>
      <c r="BI208">
        <v>0.23319999999999999</v>
      </c>
      <c r="BJ208">
        <v>0.18260000000000001</v>
      </c>
      <c r="BK208">
        <v>3.44E-2</v>
      </c>
      <c r="BL208">
        <v>1.6E-2</v>
      </c>
    </row>
    <row r="209" spans="1:64" x14ac:dyDescent="0.25">
      <c r="A209" t="s">
        <v>227</v>
      </c>
      <c r="B209">
        <v>46193</v>
      </c>
      <c r="C209">
        <v>91.43</v>
      </c>
      <c r="D209">
        <v>17.2</v>
      </c>
      <c r="E209" s="67">
        <v>1572.8</v>
      </c>
      <c r="F209" s="67">
        <v>1588.51</v>
      </c>
      <c r="G209">
        <v>2.5999999999999999E-3</v>
      </c>
      <c r="H209">
        <v>5.0000000000000001E-4</v>
      </c>
      <c r="I209">
        <v>5.7000000000000002E-3</v>
      </c>
      <c r="J209">
        <v>1E-3</v>
      </c>
      <c r="K209">
        <v>9.5999999999999992E-3</v>
      </c>
      <c r="L209">
        <v>0.96599999999999997</v>
      </c>
      <c r="M209">
        <v>1.46E-2</v>
      </c>
      <c r="N209">
        <v>0.4088</v>
      </c>
      <c r="O209">
        <v>8.0000000000000004E-4</v>
      </c>
      <c r="P209">
        <v>0.1323</v>
      </c>
      <c r="Q209" s="67">
        <v>50343.79</v>
      </c>
      <c r="R209">
        <v>0.2442</v>
      </c>
      <c r="S209">
        <v>0.1895</v>
      </c>
      <c r="T209">
        <v>0.56640000000000001</v>
      </c>
      <c r="U209">
        <v>18.68</v>
      </c>
      <c r="V209">
        <v>13.09</v>
      </c>
      <c r="W209" s="67">
        <v>65040.54</v>
      </c>
      <c r="X209">
        <v>116.03</v>
      </c>
      <c r="Y209" s="67">
        <v>111493.81</v>
      </c>
      <c r="Z209">
        <v>0.88329999999999997</v>
      </c>
      <c r="AA209">
        <v>7.0599999999999996E-2</v>
      </c>
      <c r="AB209">
        <v>4.6100000000000002E-2</v>
      </c>
      <c r="AC209">
        <v>0.1167</v>
      </c>
      <c r="AD209">
        <v>111.49</v>
      </c>
      <c r="AE209" s="67">
        <v>2814.76</v>
      </c>
      <c r="AF209">
        <v>392.81</v>
      </c>
      <c r="AG209" s="67">
        <v>106270.79</v>
      </c>
      <c r="AH209" t="s">
        <v>628</v>
      </c>
      <c r="AI209" s="67">
        <v>33122</v>
      </c>
      <c r="AJ209" s="67">
        <v>48708.93</v>
      </c>
      <c r="AK209">
        <v>38.01</v>
      </c>
      <c r="AL209">
        <v>24.47</v>
      </c>
      <c r="AM209">
        <v>26.66</v>
      </c>
      <c r="AN209">
        <v>4.1900000000000004</v>
      </c>
      <c r="AO209">
        <v>959.41</v>
      </c>
      <c r="AP209">
        <v>1.0159</v>
      </c>
      <c r="AQ209" s="67">
        <v>1152.06</v>
      </c>
      <c r="AR209" s="67">
        <v>2022.61</v>
      </c>
      <c r="AS209" s="67">
        <v>5363.43</v>
      </c>
      <c r="AT209">
        <v>430.25</v>
      </c>
      <c r="AU209">
        <v>264.64</v>
      </c>
      <c r="AV209" s="67">
        <v>9232.99</v>
      </c>
      <c r="AW209" s="67">
        <v>5216.26</v>
      </c>
      <c r="AX209">
        <v>0.56030000000000002</v>
      </c>
      <c r="AY209" s="67">
        <v>2505.8200000000002</v>
      </c>
      <c r="AZ209">
        <v>0.26919999999999999</v>
      </c>
      <c r="BA209">
        <v>980.64</v>
      </c>
      <c r="BB209">
        <v>0.1053</v>
      </c>
      <c r="BC209">
        <v>606.96</v>
      </c>
      <c r="BD209">
        <v>6.5199999999999994E-2</v>
      </c>
      <c r="BE209" s="67">
        <v>9309.68</v>
      </c>
      <c r="BF209" s="67">
        <v>5267.52</v>
      </c>
      <c r="BG209">
        <v>1.5689</v>
      </c>
      <c r="BH209">
        <v>0.5454</v>
      </c>
      <c r="BI209">
        <v>0.22320000000000001</v>
      </c>
      <c r="BJ209">
        <v>0.1724</v>
      </c>
      <c r="BK209">
        <v>4.2299999999999997E-2</v>
      </c>
      <c r="BL209">
        <v>1.67E-2</v>
      </c>
    </row>
    <row r="210" spans="1:64" x14ac:dyDescent="0.25">
      <c r="A210" t="s">
        <v>228</v>
      </c>
      <c r="B210">
        <v>45864</v>
      </c>
      <c r="C210">
        <v>93.19</v>
      </c>
      <c r="D210">
        <v>14.08</v>
      </c>
      <c r="E210" s="67">
        <v>1312.45</v>
      </c>
      <c r="F210" s="67">
        <v>1287</v>
      </c>
      <c r="G210">
        <v>1.6999999999999999E-3</v>
      </c>
      <c r="H210">
        <v>2.9999999999999997E-4</v>
      </c>
      <c r="I210">
        <v>6.7999999999999996E-3</v>
      </c>
      <c r="J210">
        <v>8.9999999999999998E-4</v>
      </c>
      <c r="K210">
        <v>1.54E-2</v>
      </c>
      <c r="L210">
        <v>0.95669999999999999</v>
      </c>
      <c r="M210">
        <v>1.8200000000000001E-2</v>
      </c>
      <c r="N210">
        <v>0.47260000000000002</v>
      </c>
      <c r="O210">
        <v>5.9999999999999995E-4</v>
      </c>
      <c r="P210">
        <v>0.14460000000000001</v>
      </c>
      <c r="Q210" s="67">
        <v>49758.43</v>
      </c>
      <c r="R210">
        <v>0.24440000000000001</v>
      </c>
      <c r="S210">
        <v>0.19869999999999999</v>
      </c>
      <c r="T210">
        <v>0.55689999999999995</v>
      </c>
      <c r="U210">
        <v>18.27</v>
      </c>
      <c r="V210">
        <v>10.56</v>
      </c>
      <c r="W210" s="67">
        <v>61007.53</v>
      </c>
      <c r="X210">
        <v>120.23</v>
      </c>
      <c r="Y210" s="67">
        <v>103873.79</v>
      </c>
      <c r="Z210">
        <v>0.87270000000000003</v>
      </c>
      <c r="AA210">
        <v>6.8400000000000002E-2</v>
      </c>
      <c r="AB210">
        <v>5.8799999999999998E-2</v>
      </c>
      <c r="AC210">
        <v>0.1273</v>
      </c>
      <c r="AD210">
        <v>103.87</v>
      </c>
      <c r="AE210" s="67">
        <v>2431.15</v>
      </c>
      <c r="AF210">
        <v>345.94</v>
      </c>
      <c r="AG210" s="67">
        <v>100408.49</v>
      </c>
      <c r="AH210" t="s">
        <v>628</v>
      </c>
      <c r="AI210" s="67">
        <v>31398</v>
      </c>
      <c r="AJ210" s="67">
        <v>45083.31</v>
      </c>
      <c r="AK210">
        <v>34.130000000000003</v>
      </c>
      <c r="AL210">
        <v>22.62</v>
      </c>
      <c r="AM210">
        <v>25.55</v>
      </c>
      <c r="AN210">
        <v>3.9</v>
      </c>
      <c r="AO210">
        <v>918.49</v>
      </c>
      <c r="AP210">
        <v>1.1072</v>
      </c>
      <c r="AQ210" s="67">
        <v>1236.75</v>
      </c>
      <c r="AR210" s="67">
        <v>2101.1999999999998</v>
      </c>
      <c r="AS210" s="67">
        <v>5666.4</v>
      </c>
      <c r="AT210">
        <v>428</v>
      </c>
      <c r="AU210">
        <v>281.61</v>
      </c>
      <c r="AV210" s="67">
        <v>9713.9500000000007</v>
      </c>
      <c r="AW210" s="67">
        <v>5645.89</v>
      </c>
      <c r="AX210">
        <v>0.58579999999999999</v>
      </c>
      <c r="AY210" s="67">
        <v>2357.86</v>
      </c>
      <c r="AZ210">
        <v>0.2447</v>
      </c>
      <c r="BA210">
        <v>919.01</v>
      </c>
      <c r="BB210">
        <v>9.5399999999999999E-2</v>
      </c>
      <c r="BC210">
        <v>714.74</v>
      </c>
      <c r="BD210">
        <v>7.4200000000000002E-2</v>
      </c>
      <c r="BE210" s="67">
        <v>9637.5</v>
      </c>
      <c r="BF210" s="67">
        <v>5565.95</v>
      </c>
      <c r="BG210">
        <v>1.9179999999999999</v>
      </c>
      <c r="BH210">
        <v>0.52939999999999998</v>
      </c>
      <c r="BI210">
        <v>0.23119999999999999</v>
      </c>
      <c r="BJ210">
        <v>0.17530000000000001</v>
      </c>
      <c r="BK210">
        <v>4.19E-2</v>
      </c>
      <c r="BL210">
        <v>2.2200000000000001E-2</v>
      </c>
    </row>
    <row r="211" spans="1:64" x14ac:dyDescent="0.25">
      <c r="A211" t="s">
        <v>229</v>
      </c>
      <c r="B211">
        <v>44073</v>
      </c>
      <c r="C211">
        <v>22.81</v>
      </c>
      <c r="D211">
        <v>118.46</v>
      </c>
      <c r="E211" s="67">
        <v>2702.06</v>
      </c>
      <c r="F211" s="67">
        <v>2621.29</v>
      </c>
      <c r="G211">
        <v>3.0200000000000001E-2</v>
      </c>
      <c r="H211">
        <v>5.9999999999999995E-4</v>
      </c>
      <c r="I211">
        <v>2.01E-2</v>
      </c>
      <c r="J211">
        <v>8.9999999999999998E-4</v>
      </c>
      <c r="K211">
        <v>0.03</v>
      </c>
      <c r="L211">
        <v>0.89159999999999995</v>
      </c>
      <c r="M211">
        <v>2.6599999999999999E-2</v>
      </c>
      <c r="N211">
        <v>0.1197</v>
      </c>
      <c r="O211">
        <v>1.6199999999999999E-2</v>
      </c>
      <c r="P211">
        <v>0.10489999999999999</v>
      </c>
      <c r="Q211" s="67">
        <v>65841.63</v>
      </c>
      <c r="R211">
        <v>0.1991</v>
      </c>
      <c r="S211">
        <v>0.20050000000000001</v>
      </c>
      <c r="T211">
        <v>0.60040000000000004</v>
      </c>
      <c r="U211">
        <v>18.77</v>
      </c>
      <c r="V211">
        <v>15.31</v>
      </c>
      <c r="W211" s="67">
        <v>88385.01</v>
      </c>
      <c r="X211">
        <v>174.56</v>
      </c>
      <c r="Y211" s="67">
        <v>241486.79</v>
      </c>
      <c r="Z211">
        <v>0.8216</v>
      </c>
      <c r="AA211">
        <v>0.15620000000000001</v>
      </c>
      <c r="AB211">
        <v>2.2100000000000002E-2</v>
      </c>
      <c r="AC211">
        <v>0.1784</v>
      </c>
      <c r="AD211">
        <v>241.49</v>
      </c>
      <c r="AE211" s="67">
        <v>9511.4699999999993</v>
      </c>
      <c r="AF211" s="67">
        <v>1148.08</v>
      </c>
      <c r="AG211" s="67">
        <v>275842.2</v>
      </c>
      <c r="AH211" t="s">
        <v>628</v>
      </c>
      <c r="AI211" s="67">
        <v>50694</v>
      </c>
      <c r="AJ211" s="67">
        <v>111848.59</v>
      </c>
      <c r="AK211">
        <v>75.41</v>
      </c>
      <c r="AL211">
        <v>40.18</v>
      </c>
      <c r="AM211">
        <v>45.63</v>
      </c>
      <c r="AN211">
        <v>4.93</v>
      </c>
      <c r="AO211" s="67">
        <v>1218.04</v>
      </c>
      <c r="AP211">
        <v>0.64149999999999996</v>
      </c>
      <c r="AQ211" s="67">
        <v>1436.35</v>
      </c>
      <c r="AR211" s="67">
        <v>2084.84</v>
      </c>
      <c r="AS211" s="67">
        <v>6895.1</v>
      </c>
      <c r="AT211">
        <v>711.05</v>
      </c>
      <c r="AU211">
        <v>407.8</v>
      </c>
      <c r="AV211" s="67">
        <v>11535.15</v>
      </c>
      <c r="AW211" s="67">
        <v>2494.27</v>
      </c>
      <c r="AX211">
        <v>0.224</v>
      </c>
      <c r="AY211" s="67">
        <v>7514.86</v>
      </c>
      <c r="AZ211">
        <v>0.67500000000000004</v>
      </c>
      <c r="BA211">
        <v>771.84</v>
      </c>
      <c r="BB211">
        <v>6.93E-2</v>
      </c>
      <c r="BC211">
        <v>352.23</v>
      </c>
      <c r="BD211">
        <v>3.1600000000000003E-2</v>
      </c>
      <c r="BE211" s="67">
        <v>11133.21</v>
      </c>
      <c r="BF211" s="67">
        <v>1111.8599999999999</v>
      </c>
      <c r="BG211">
        <v>7.6999999999999999E-2</v>
      </c>
      <c r="BH211">
        <v>0.59760000000000002</v>
      </c>
      <c r="BI211">
        <v>0.21490000000000001</v>
      </c>
      <c r="BJ211">
        <v>0.13170000000000001</v>
      </c>
      <c r="BK211">
        <v>3.5799999999999998E-2</v>
      </c>
      <c r="BL211">
        <v>0.02</v>
      </c>
    </row>
    <row r="212" spans="1:64" x14ac:dyDescent="0.25">
      <c r="A212" t="s">
        <v>230</v>
      </c>
      <c r="B212">
        <v>45393</v>
      </c>
      <c r="C212">
        <v>34.71</v>
      </c>
      <c r="D212">
        <v>89.68</v>
      </c>
      <c r="E212" s="67">
        <v>3113.3</v>
      </c>
      <c r="F212" s="67">
        <v>3042.12</v>
      </c>
      <c r="G212">
        <v>2.4500000000000001E-2</v>
      </c>
      <c r="H212">
        <v>4.0000000000000002E-4</v>
      </c>
      <c r="I212">
        <v>1.6500000000000001E-2</v>
      </c>
      <c r="J212">
        <v>8.0000000000000004E-4</v>
      </c>
      <c r="K212">
        <v>2.4899999999999999E-2</v>
      </c>
      <c r="L212">
        <v>0.90990000000000004</v>
      </c>
      <c r="M212">
        <v>2.3099999999999999E-2</v>
      </c>
      <c r="N212">
        <v>0.106</v>
      </c>
      <c r="O212">
        <v>8.3000000000000001E-3</v>
      </c>
      <c r="P212">
        <v>0.10680000000000001</v>
      </c>
      <c r="Q212" s="67">
        <v>63308.45</v>
      </c>
      <c r="R212">
        <v>0.20130000000000001</v>
      </c>
      <c r="S212">
        <v>0.20030000000000001</v>
      </c>
      <c r="T212">
        <v>0.59840000000000004</v>
      </c>
      <c r="U212">
        <v>19.21</v>
      </c>
      <c r="V212">
        <v>15.83</v>
      </c>
      <c r="W212" s="67">
        <v>87283.89</v>
      </c>
      <c r="X212">
        <v>194.38</v>
      </c>
      <c r="Y212" s="67">
        <v>204625.4</v>
      </c>
      <c r="Z212">
        <v>0.86080000000000001</v>
      </c>
      <c r="AA212">
        <v>0.1128</v>
      </c>
      <c r="AB212">
        <v>2.64E-2</v>
      </c>
      <c r="AC212">
        <v>0.13919999999999999</v>
      </c>
      <c r="AD212">
        <v>204.63</v>
      </c>
      <c r="AE212" s="67">
        <v>8296.7000000000007</v>
      </c>
      <c r="AF212" s="67">
        <v>1029.19</v>
      </c>
      <c r="AG212" s="67">
        <v>238914.67</v>
      </c>
      <c r="AH212" t="s">
        <v>628</v>
      </c>
      <c r="AI212" s="67">
        <v>52874</v>
      </c>
      <c r="AJ212" s="67">
        <v>107382.13</v>
      </c>
      <c r="AK212">
        <v>74.73</v>
      </c>
      <c r="AL212">
        <v>40.270000000000003</v>
      </c>
      <c r="AM212">
        <v>44.8</v>
      </c>
      <c r="AN212">
        <v>4.67</v>
      </c>
      <c r="AO212" s="67">
        <v>1409.9</v>
      </c>
      <c r="AP212">
        <v>0.64610000000000001</v>
      </c>
      <c r="AQ212" s="67">
        <v>1306.3900000000001</v>
      </c>
      <c r="AR212" s="67">
        <v>1888.51</v>
      </c>
      <c r="AS212" s="67">
        <v>6231.71</v>
      </c>
      <c r="AT212">
        <v>649.67999999999995</v>
      </c>
      <c r="AU212">
        <v>323.82</v>
      </c>
      <c r="AV212" s="67">
        <v>10400.1</v>
      </c>
      <c r="AW212" s="67">
        <v>2602.44</v>
      </c>
      <c r="AX212">
        <v>0.2571</v>
      </c>
      <c r="AY212" s="67">
        <v>6547.18</v>
      </c>
      <c r="AZ212">
        <v>0.64680000000000004</v>
      </c>
      <c r="BA212">
        <v>667.67</v>
      </c>
      <c r="BB212">
        <v>6.6000000000000003E-2</v>
      </c>
      <c r="BC212">
        <v>304.70999999999998</v>
      </c>
      <c r="BD212">
        <v>3.0099999999999998E-2</v>
      </c>
      <c r="BE212" s="67">
        <v>10122</v>
      </c>
      <c r="BF212" s="67">
        <v>1448.05</v>
      </c>
      <c r="BG212">
        <v>0.12180000000000001</v>
      </c>
      <c r="BH212">
        <v>0.59309999999999996</v>
      </c>
      <c r="BI212">
        <v>0.2177</v>
      </c>
      <c r="BJ212">
        <v>0.13059999999999999</v>
      </c>
      <c r="BK212">
        <v>3.78E-2</v>
      </c>
      <c r="BL212">
        <v>2.0799999999999999E-2</v>
      </c>
    </row>
    <row r="213" spans="1:64" x14ac:dyDescent="0.25">
      <c r="A213" t="s">
        <v>231</v>
      </c>
      <c r="B213">
        <v>49619</v>
      </c>
      <c r="C213">
        <v>75.650000000000006</v>
      </c>
      <c r="D213">
        <v>12.03</v>
      </c>
      <c r="E213">
        <v>866.49</v>
      </c>
      <c r="F213">
        <v>837.58</v>
      </c>
      <c r="G213">
        <v>3.0999999999999999E-3</v>
      </c>
      <c r="H213">
        <v>2.9999999999999997E-4</v>
      </c>
      <c r="I213">
        <v>5.4999999999999997E-3</v>
      </c>
      <c r="J213">
        <v>1.2999999999999999E-3</v>
      </c>
      <c r="K213">
        <v>1.4E-2</v>
      </c>
      <c r="L213">
        <v>0.95979999999999999</v>
      </c>
      <c r="M213">
        <v>1.5900000000000001E-2</v>
      </c>
      <c r="N213">
        <v>0.57830000000000004</v>
      </c>
      <c r="O213">
        <v>1.9E-3</v>
      </c>
      <c r="P213">
        <v>0.1605</v>
      </c>
      <c r="Q213" s="67">
        <v>46614.11</v>
      </c>
      <c r="R213">
        <v>0.3034</v>
      </c>
      <c r="S213">
        <v>0.18759999999999999</v>
      </c>
      <c r="T213">
        <v>0.50900000000000001</v>
      </c>
      <c r="U213">
        <v>17.399999999999999</v>
      </c>
      <c r="V213">
        <v>7.93</v>
      </c>
      <c r="W213" s="67">
        <v>62933.64</v>
      </c>
      <c r="X213">
        <v>104.7</v>
      </c>
      <c r="Y213" s="67">
        <v>118308.05</v>
      </c>
      <c r="Z213">
        <v>0.76300000000000001</v>
      </c>
      <c r="AA213">
        <v>0.12330000000000001</v>
      </c>
      <c r="AB213">
        <v>0.1137</v>
      </c>
      <c r="AC213">
        <v>0.23699999999999999</v>
      </c>
      <c r="AD213">
        <v>118.31</v>
      </c>
      <c r="AE213" s="67">
        <v>3101.45</v>
      </c>
      <c r="AF213">
        <v>388.11</v>
      </c>
      <c r="AG213" s="67">
        <v>110585.18</v>
      </c>
      <c r="AH213" t="s">
        <v>628</v>
      </c>
      <c r="AI213" s="67">
        <v>30485</v>
      </c>
      <c r="AJ213" s="67">
        <v>44867.59</v>
      </c>
      <c r="AK213">
        <v>37.950000000000003</v>
      </c>
      <c r="AL213">
        <v>24.98</v>
      </c>
      <c r="AM213">
        <v>28.42</v>
      </c>
      <c r="AN213">
        <v>3.71</v>
      </c>
      <c r="AO213" s="67">
        <v>1201.06</v>
      </c>
      <c r="AP213">
        <v>1.0803</v>
      </c>
      <c r="AQ213" s="67">
        <v>1452.11</v>
      </c>
      <c r="AR213" s="67">
        <v>2173.1799999999998</v>
      </c>
      <c r="AS213" s="67">
        <v>5763.09</v>
      </c>
      <c r="AT213">
        <v>545.55999999999995</v>
      </c>
      <c r="AU213">
        <v>356.86</v>
      </c>
      <c r="AV213" s="67">
        <v>10290.81</v>
      </c>
      <c r="AW213" s="67">
        <v>5664.81</v>
      </c>
      <c r="AX213">
        <v>0.53939999999999999</v>
      </c>
      <c r="AY213" s="67">
        <v>2815.31</v>
      </c>
      <c r="AZ213">
        <v>0.26800000000000002</v>
      </c>
      <c r="BA213" s="67">
        <v>1065.0999999999999</v>
      </c>
      <c r="BB213">
        <v>0.1014</v>
      </c>
      <c r="BC213">
        <v>957.78</v>
      </c>
      <c r="BD213">
        <v>9.1200000000000003E-2</v>
      </c>
      <c r="BE213" s="67">
        <v>10503</v>
      </c>
      <c r="BF213" s="67">
        <v>5018.3</v>
      </c>
      <c r="BG213">
        <v>1.5953999999999999</v>
      </c>
      <c r="BH213">
        <v>0.49690000000000001</v>
      </c>
      <c r="BI213">
        <v>0.2177</v>
      </c>
      <c r="BJ213">
        <v>0.2238</v>
      </c>
      <c r="BK213">
        <v>4.02E-2</v>
      </c>
      <c r="BL213">
        <v>2.1499999999999998E-2</v>
      </c>
    </row>
    <row r="214" spans="1:64" x14ac:dyDescent="0.25">
      <c r="A214" t="s">
        <v>232</v>
      </c>
      <c r="B214">
        <v>50013</v>
      </c>
      <c r="C214">
        <v>46.67</v>
      </c>
      <c r="D214">
        <v>94.88</v>
      </c>
      <c r="E214" s="67">
        <v>4427.76</v>
      </c>
      <c r="F214" s="67">
        <v>4217.2</v>
      </c>
      <c r="G214">
        <v>1.7899999999999999E-2</v>
      </c>
      <c r="H214">
        <v>5.0000000000000001E-4</v>
      </c>
      <c r="I214">
        <v>1.8499999999999999E-2</v>
      </c>
      <c r="J214">
        <v>1.1999999999999999E-3</v>
      </c>
      <c r="K214">
        <v>2.5399999999999999E-2</v>
      </c>
      <c r="L214">
        <v>0.90739999999999998</v>
      </c>
      <c r="M214">
        <v>2.9000000000000001E-2</v>
      </c>
      <c r="N214">
        <v>0.20300000000000001</v>
      </c>
      <c r="O214">
        <v>1.1900000000000001E-2</v>
      </c>
      <c r="P214">
        <v>0.1186</v>
      </c>
      <c r="Q214" s="67">
        <v>59581.32</v>
      </c>
      <c r="R214">
        <v>0.22509999999999999</v>
      </c>
      <c r="S214">
        <v>0.20630000000000001</v>
      </c>
      <c r="T214">
        <v>0.56859999999999999</v>
      </c>
      <c r="U214">
        <v>19.88</v>
      </c>
      <c r="V214">
        <v>23.15</v>
      </c>
      <c r="W214" s="67">
        <v>80570.67</v>
      </c>
      <c r="X214">
        <v>188.08</v>
      </c>
      <c r="Y214" s="67">
        <v>165032.16</v>
      </c>
      <c r="Z214">
        <v>0.8004</v>
      </c>
      <c r="AA214">
        <v>0.1706</v>
      </c>
      <c r="AB214">
        <v>2.9000000000000001E-2</v>
      </c>
      <c r="AC214">
        <v>0.1996</v>
      </c>
      <c r="AD214">
        <v>165.03</v>
      </c>
      <c r="AE214" s="67">
        <v>6441.09</v>
      </c>
      <c r="AF214">
        <v>790.24</v>
      </c>
      <c r="AG214" s="67">
        <v>182228.31</v>
      </c>
      <c r="AH214" t="s">
        <v>628</v>
      </c>
      <c r="AI214" s="67">
        <v>41960</v>
      </c>
      <c r="AJ214" s="67">
        <v>69643.3</v>
      </c>
      <c r="AK214">
        <v>61.62</v>
      </c>
      <c r="AL214">
        <v>37.909999999999997</v>
      </c>
      <c r="AM214">
        <v>40.32</v>
      </c>
      <c r="AN214">
        <v>4.55</v>
      </c>
      <c r="AO214" s="67">
        <v>1422.18</v>
      </c>
      <c r="AP214">
        <v>0.79179999999999995</v>
      </c>
      <c r="AQ214" s="67">
        <v>1188.21</v>
      </c>
      <c r="AR214" s="67">
        <v>1874.18</v>
      </c>
      <c r="AS214" s="67">
        <v>5785.34</v>
      </c>
      <c r="AT214">
        <v>547.47</v>
      </c>
      <c r="AU214">
        <v>291.88</v>
      </c>
      <c r="AV214" s="67">
        <v>9687.07</v>
      </c>
      <c r="AW214" s="67">
        <v>2991.76</v>
      </c>
      <c r="AX214">
        <v>0.32629999999999998</v>
      </c>
      <c r="AY214" s="67">
        <v>5156.17</v>
      </c>
      <c r="AZ214">
        <v>0.56230000000000002</v>
      </c>
      <c r="BA214">
        <v>645.32000000000005</v>
      </c>
      <c r="BB214">
        <v>7.0400000000000004E-2</v>
      </c>
      <c r="BC214">
        <v>376.35</v>
      </c>
      <c r="BD214">
        <v>4.1000000000000002E-2</v>
      </c>
      <c r="BE214" s="67">
        <v>9169.59</v>
      </c>
      <c r="BF214" s="67">
        <v>2089.9699999999998</v>
      </c>
      <c r="BG214">
        <v>0.29199999999999998</v>
      </c>
      <c r="BH214">
        <v>0.57820000000000005</v>
      </c>
      <c r="BI214">
        <v>0.2261</v>
      </c>
      <c r="BJ214">
        <v>0.14419999999999999</v>
      </c>
      <c r="BK214">
        <v>3.4099999999999998E-2</v>
      </c>
      <c r="BL214">
        <v>1.7399999999999999E-2</v>
      </c>
    </row>
    <row r="215" spans="1:64" x14ac:dyDescent="0.25">
      <c r="A215" t="s">
        <v>233</v>
      </c>
      <c r="B215">
        <v>50559</v>
      </c>
      <c r="C215">
        <v>70.05</v>
      </c>
      <c r="D215">
        <v>17.739999999999998</v>
      </c>
      <c r="E215" s="67">
        <v>1242.74</v>
      </c>
      <c r="F215" s="67">
        <v>1208.3599999999999</v>
      </c>
      <c r="G215">
        <v>3.3999999999999998E-3</v>
      </c>
      <c r="H215">
        <v>2.9999999999999997E-4</v>
      </c>
      <c r="I215">
        <v>5.4000000000000003E-3</v>
      </c>
      <c r="J215">
        <v>1.1999999999999999E-3</v>
      </c>
      <c r="K215">
        <v>1.2E-2</v>
      </c>
      <c r="L215">
        <v>0.95789999999999997</v>
      </c>
      <c r="M215">
        <v>1.9699999999999999E-2</v>
      </c>
      <c r="N215">
        <v>0.30819999999999997</v>
      </c>
      <c r="O215">
        <v>2E-3</v>
      </c>
      <c r="P215">
        <v>0.13070000000000001</v>
      </c>
      <c r="Q215" s="67">
        <v>51216.7</v>
      </c>
      <c r="R215">
        <v>0.2863</v>
      </c>
      <c r="S215">
        <v>0.18110000000000001</v>
      </c>
      <c r="T215">
        <v>0.53259999999999996</v>
      </c>
      <c r="U215">
        <v>18.829999999999998</v>
      </c>
      <c r="V215">
        <v>9.6199999999999992</v>
      </c>
      <c r="W215" s="67">
        <v>66852.710000000006</v>
      </c>
      <c r="X215">
        <v>124.78</v>
      </c>
      <c r="Y215" s="67">
        <v>127915.45</v>
      </c>
      <c r="Z215">
        <v>0.88749999999999996</v>
      </c>
      <c r="AA215">
        <v>6.3E-2</v>
      </c>
      <c r="AB215">
        <v>4.9500000000000002E-2</v>
      </c>
      <c r="AC215">
        <v>0.1125</v>
      </c>
      <c r="AD215">
        <v>127.92</v>
      </c>
      <c r="AE215" s="67">
        <v>3635.52</v>
      </c>
      <c r="AF215">
        <v>496.33</v>
      </c>
      <c r="AG215" s="67">
        <v>127349.57</v>
      </c>
      <c r="AH215" t="s">
        <v>628</v>
      </c>
      <c r="AI215" s="67">
        <v>34846</v>
      </c>
      <c r="AJ215" s="67">
        <v>51301.59</v>
      </c>
      <c r="AK215">
        <v>42.94</v>
      </c>
      <c r="AL215">
        <v>26.86</v>
      </c>
      <c r="AM215">
        <v>30.44</v>
      </c>
      <c r="AN215">
        <v>4.58</v>
      </c>
      <c r="AO215" s="67">
        <v>1327.86</v>
      </c>
      <c r="AP215">
        <v>1.1380999999999999</v>
      </c>
      <c r="AQ215" s="67">
        <v>1236.24</v>
      </c>
      <c r="AR215" s="67">
        <v>1922.11</v>
      </c>
      <c r="AS215" s="67">
        <v>5554.62</v>
      </c>
      <c r="AT215">
        <v>516.66999999999996</v>
      </c>
      <c r="AU215">
        <v>320.04000000000002</v>
      </c>
      <c r="AV215" s="67">
        <v>9549.68</v>
      </c>
      <c r="AW215" s="67">
        <v>4780.97</v>
      </c>
      <c r="AX215">
        <v>0.48849999999999999</v>
      </c>
      <c r="AY215" s="67">
        <v>3440.61</v>
      </c>
      <c r="AZ215">
        <v>0.35160000000000002</v>
      </c>
      <c r="BA215">
        <v>956.26</v>
      </c>
      <c r="BB215">
        <v>9.7699999999999995E-2</v>
      </c>
      <c r="BC215">
        <v>608.66999999999996</v>
      </c>
      <c r="BD215">
        <v>6.2199999999999998E-2</v>
      </c>
      <c r="BE215" s="67">
        <v>9786.51</v>
      </c>
      <c r="BF215" s="67">
        <v>4222.3</v>
      </c>
      <c r="BG215">
        <v>1.0775999999999999</v>
      </c>
      <c r="BH215">
        <v>0.54269999999999996</v>
      </c>
      <c r="BI215">
        <v>0.20880000000000001</v>
      </c>
      <c r="BJ215">
        <v>0.18590000000000001</v>
      </c>
      <c r="BK215">
        <v>3.6799999999999999E-2</v>
      </c>
      <c r="BL215">
        <v>2.58E-2</v>
      </c>
    </row>
    <row r="216" spans="1:64" x14ac:dyDescent="0.25">
      <c r="A216" t="s">
        <v>234</v>
      </c>
      <c r="B216">
        <v>47266</v>
      </c>
      <c r="C216">
        <v>80</v>
      </c>
      <c r="D216">
        <v>17.350000000000001</v>
      </c>
      <c r="E216" s="67">
        <v>1388.31</v>
      </c>
      <c r="F216" s="67">
        <v>1401.82</v>
      </c>
      <c r="G216">
        <v>3.7000000000000002E-3</v>
      </c>
      <c r="H216">
        <v>2.9999999999999997E-4</v>
      </c>
      <c r="I216">
        <v>5.8999999999999999E-3</v>
      </c>
      <c r="J216">
        <v>1.9E-3</v>
      </c>
      <c r="K216">
        <v>1.77E-2</v>
      </c>
      <c r="L216">
        <v>0.95050000000000001</v>
      </c>
      <c r="M216">
        <v>0.02</v>
      </c>
      <c r="N216">
        <v>0.30180000000000001</v>
      </c>
      <c r="O216">
        <v>2.0999999999999999E-3</v>
      </c>
      <c r="P216">
        <v>0.1298</v>
      </c>
      <c r="Q216" s="67">
        <v>52917.38</v>
      </c>
      <c r="R216">
        <v>0.29239999999999999</v>
      </c>
      <c r="S216">
        <v>0.17460000000000001</v>
      </c>
      <c r="T216">
        <v>0.53300000000000003</v>
      </c>
      <c r="U216">
        <v>18.850000000000001</v>
      </c>
      <c r="V216">
        <v>10.81</v>
      </c>
      <c r="W216" s="67">
        <v>68157.8</v>
      </c>
      <c r="X216">
        <v>123.98</v>
      </c>
      <c r="Y216" s="67">
        <v>136050.01999999999</v>
      </c>
      <c r="Z216">
        <v>0.86619999999999997</v>
      </c>
      <c r="AA216">
        <v>7.2700000000000001E-2</v>
      </c>
      <c r="AB216">
        <v>6.1100000000000002E-2</v>
      </c>
      <c r="AC216">
        <v>0.1338</v>
      </c>
      <c r="AD216">
        <v>136.05000000000001</v>
      </c>
      <c r="AE216" s="67">
        <v>3715.03</v>
      </c>
      <c r="AF216">
        <v>488.23</v>
      </c>
      <c r="AG216" s="67">
        <v>134685.76000000001</v>
      </c>
      <c r="AH216" t="s">
        <v>628</v>
      </c>
      <c r="AI216" s="67">
        <v>36086</v>
      </c>
      <c r="AJ216" s="67">
        <v>53144.68</v>
      </c>
      <c r="AK216">
        <v>41.32</v>
      </c>
      <c r="AL216">
        <v>25.89</v>
      </c>
      <c r="AM216">
        <v>28.18</v>
      </c>
      <c r="AN216">
        <v>4.38</v>
      </c>
      <c r="AO216" s="67">
        <v>1413.73</v>
      </c>
      <c r="AP216">
        <v>1.1425000000000001</v>
      </c>
      <c r="AQ216" s="67">
        <v>1223.23</v>
      </c>
      <c r="AR216" s="67">
        <v>1891.74</v>
      </c>
      <c r="AS216" s="67">
        <v>5632.48</v>
      </c>
      <c r="AT216">
        <v>488.93</v>
      </c>
      <c r="AU216">
        <v>270.70999999999998</v>
      </c>
      <c r="AV216" s="67">
        <v>9507.08</v>
      </c>
      <c r="AW216" s="67">
        <v>4447.26</v>
      </c>
      <c r="AX216">
        <v>0.45750000000000002</v>
      </c>
      <c r="AY216" s="67">
        <v>3685.45</v>
      </c>
      <c r="AZ216">
        <v>0.37909999999999999</v>
      </c>
      <c r="BA216" s="67">
        <v>1052.67</v>
      </c>
      <c r="BB216">
        <v>0.10829999999999999</v>
      </c>
      <c r="BC216">
        <v>535.54</v>
      </c>
      <c r="BD216">
        <v>5.5100000000000003E-2</v>
      </c>
      <c r="BE216" s="67">
        <v>9720.92</v>
      </c>
      <c r="BF216" s="67">
        <v>4191.32</v>
      </c>
      <c r="BG216">
        <v>0.99419999999999997</v>
      </c>
      <c r="BH216">
        <v>0.54459999999999997</v>
      </c>
      <c r="BI216">
        <v>0.20749999999999999</v>
      </c>
      <c r="BJ216">
        <v>0.18629999999999999</v>
      </c>
      <c r="BK216">
        <v>4.0099999999999997E-2</v>
      </c>
      <c r="BL216">
        <v>2.1600000000000001E-2</v>
      </c>
    </row>
    <row r="217" spans="1:64" x14ac:dyDescent="0.25">
      <c r="A217" t="s">
        <v>235</v>
      </c>
      <c r="B217">
        <v>45401</v>
      </c>
      <c r="C217">
        <v>85.9</v>
      </c>
      <c r="D217">
        <v>18.690000000000001</v>
      </c>
      <c r="E217" s="67">
        <v>1605.35</v>
      </c>
      <c r="F217" s="67">
        <v>1607.43</v>
      </c>
      <c r="G217">
        <v>1.6999999999999999E-3</v>
      </c>
      <c r="H217">
        <v>4.0000000000000002E-4</v>
      </c>
      <c r="I217">
        <v>7.7000000000000002E-3</v>
      </c>
      <c r="J217">
        <v>8.9999999999999998E-4</v>
      </c>
      <c r="K217">
        <v>1.38E-2</v>
      </c>
      <c r="L217">
        <v>0.95379999999999998</v>
      </c>
      <c r="M217">
        <v>2.1700000000000001E-2</v>
      </c>
      <c r="N217">
        <v>0.52739999999999998</v>
      </c>
      <c r="O217">
        <v>1.1999999999999999E-3</v>
      </c>
      <c r="P217">
        <v>0.15620000000000001</v>
      </c>
      <c r="Q217" s="67">
        <v>49630.1</v>
      </c>
      <c r="R217">
        <v>0.24340000000000001</v>
      </c>
      <c r="S217">
        <v>0.20130000000000001</v>
      </c>
      <c r="T217">
        <v>0.55520000000000003</v>
      </c>
      <c r="U217">
        <v>18.329999999999998</v>
      </c>
      <c r="V217">
        <v>11.94</v>
      </c>
      <c r="W217" s="67">
        <v>66211.42</v>
      </c>
      <c r="X217">
        <v>129.83000000000001</v>
      </c>
      <c r="Y217" s="67">
        <v>96087.2</v>
      </c>
      <c r="Z217">
        <v>0.84770000000000001</v>
      </c>
      <c r="AA217">
        <v>9.5399999999999999E-2</v>
      </c>
      <c r="AB217">
        <v>5.6899999999999999E-2</v>
      </c>
      <c r="AC217">
        <v>0.15229999999999999</v>
      </c>
      <c r="AD217">
        <v>96.09</v>
      </c>
      <c r="AE217" s="67">
        <v>2375.35</v>
      </c>
      <c r="AF217">
        <v>343.73</v>
      </c>
      <c r="AG217" s="67">
        <v>94562.69</v>
      </c>
      <c r="AH217" t="s">
        <v>628</v>
      </c>
      <c r="AI217" s="67">
        <v>30975</v>
      </c>
      <c r="AJ217" s="67">
        <v>43774.239999999998</v>
      </c>
      <c r="AK217">
        <v>35.15</v>
      </c>
      <c r="AL217">
        <v>23.81</v>
      </c>
      <c r="AM217">
        <v>26.63</v>
      </c>
      <c r="AN217">
        <v>3.97</v>
      </c>
      <c r="AO217">
        <v>840.28</v>
      </c>
      <c r="AP217">
        <v>1.0150999999999999</v>
      </c>
      <c r="AQ217" s="67">
        <v>1194.74</v>
      </c>
      <c r="AR217" s="67">
        <v>2057.89</v>
      </c>
      <c r="AS217" s="67">
        <v>5678.75</v>
      </c>
      <c r="AT217">
        <v>444.37</v>
      </c>
      <c r="AU217">
        <v>266.77999999999997</v>
      </c>
      <c r="AV217" s="67">
        <v>9642.5300000000007</v>
      </c>
      <c r="AW217" s="67">
        <v>5563.23</v>
      </c>
      <c r="AX217">
        <v>0.59530000000000005</v>
      </c>
      <c r="AY217" s="67">
        <v>2054.89</v>
      </c>
      <c r="AZ217">
        <v>0.21990000000000001</v>
      </c>
      <c r="BA217">
        <v>916.3</v>
      </c>
      <c r="BB217">
        <v>9.8000000000000004E-2</v>
      </c>
      <c r="BC217">
        <v>811.19</v>
      </c>
      <c r="BD217">
        <v>8.6800000000000002E-2</v>
      </c>
      <c r="BE217" s="67">
        <v>9345.61</v>
      </c>
      <c r="BF217" s="67">
        <v>5725</v>
      </c>
      <c r="BG217">
        <v>2.0512999999999999</v>
      </c>
      <c r="BH217">
        <v>0.51970000000000005</v>
      </c>
      <c r="BI217">
        <v>0.22900000000000001</v>
      </c>
      <c r="BJ217">
        <v>0.1948</v>
      </c>
      <c r="BK217">
        <v>3.7699999999999997E-2</v>
      </c>
      <c r="BL217">
        <v>1.89E-2</v>
      </c>
    </row>
    <row r="218" spans="1:64" x14ac:dyDescent="0.25">
      <c r="A218" t="s">
        <v>236</v>
      </c>
      <c r="B218">
        <v>46235</v>
      </c>
      <c r="C218">
        <v>51.67</v>
      </c>
      <c r="D218">
        <v>33.520000000000003</v>
      </c>
      <c r="E218" s="67">
        <v>1731.69</v>
      </c>
      <c r="F218" s="67">
        <v>1753.14</v>
      </c>
      <c r="G218">
        <v>8.2000000000000007E-3</v>
      </c>
      <c r="H218">
        <v>6.9999999999999999E-4</v>
      </c>
      <c r="I218">
        <v>1.11E-2</v>
      </c>
      <c r="J218">
        <v>1.6999999999999999E-3</v>
      </c>
      <c r="K218">
        <v>2.58E-2</v>
      </c>
      <c r="L218">
        <v>0.92500000000000004</v>
      </c>
      <c r="M218">
        <v>2.75E-2</v>
      </c>
      <c r="N218">
        <v>0.30270000000000002</v>
      </c>
      <c r="O218">
        <v>6.8999999999999999E-3</v>
      </c>
      <c r="P218">
        <v>0.1216</v>
      </c>
      <c r="Q218" s="67">
        <v>53352.2</v>
      </c>
      <c r="R218">
        <v>0.25840000000000002</v>
      </c>
      <c r="S218">
        <v>0.18490000000000001</v>
      </c>
      <c r="T218">
        <v>0.55669999999999997</v>
      </c>
      <c r="U218">
        <v>19.440000000000001</v>
      </c>
      <c r="V218">
        <v>12.16</v>
      </c>
      <c r="W218" s="67">
        <v>70010.16</v>
      </c>
      <c r="X218">
        <v>138.58000000000001</v>
      </c>
      <c r="Y218" s="67">
        <v>148900.6</v>
      </c>
      <c r="Z218">
        <v>0.8226</v>
      </c>
      <c r="AA218">
        <v>0.1376</v>
      </c>
      <c r="AB218">
        <v>3.9800000000000002E-2</v>
      </c>
      <c r="AC218">
        <v>0.1774</v>
      </c>
      <c r="AD218">
        <v>148.9</v>
      </c>
      <c r="AE218" s="67">
        <v>4772.99</v>
      </c>
      <c r="AF218">
        <v>599.76</v>
      </c>
      <c r="AG218" s="67">
        <v>156005.54999999999</v>
      </c>
      <c r="AH218" t="s">
        <v>628</v>
      </c>
      <c r="AI218" s="67">
        <v>36536</v>
      </c>
      <c r="AJ218" s="67">
        <v>56584.82</v>
      </c>
      <c r="AK218">
        <v>50.12</v>
      </c>
      <c r="AL218">
        <v>30.5</v>
      </c>
      <c r="AM218">
        <v>34.32</v>
      </c>
      <c r="AN218">
        <v>4.92</v>
      </c>
      <c r="AO218" s="67">
        <v>1184.0899999999999</v>
      </c>
      <c r="AP218">
        <v>0.9194</v>
      </c>
      <c r="AQ218" s="67">
        <v>1208.4000000000001</v>
      </c>
      <c r="AR218" s="67">
        <v>1713.37</v>
      </c>
      <c r="AS218" s="67">
        <v>5319.44</v>
      </c>
      <c r="AT218">
        <v>445.85</v>
      </c>
      <c r="AU218">
        <v>268.60000000000002</v>
      </c>
      <c r="AV218" s="67">
        <v>8955.66</v>
      </c>
      <c r="AW218" s="67">
        <v>3872.67</v>
      </c>
      <c r="AX218">
        <v>0.42080000000000001</v>
      </c>
      <c r="AY218" s="67">
        <v>3865.81</v>
      </c>
      <c r="AZ218">
        <v>0.42009999999999997</v>
      </c>
      <c r="BA218">
        <v>973.44</v>
      </c>
      <c r="BB218">
        <v>0.10580000000000001</v>
      </c>
      <c r="BC218">
        <v>490.87</v>
      </c>
      <c r="BD218">
        <v>5.33E-2</v>
      </c>
      <c r="BE218" s="67">
        <v>9202.7800000000007</v>
      </c>
      <c r="BF218" s="67">
        <v>3314.21</v>
      </c>
      <c r="BG218">
        <v>0.64349999999999996</v>
      </c>
      <c r="BH218">
        <v>0.52029999999999998</v>
      </c>
      <c r="BI218">
        <v>0.23769999999999999</v>
      </c>
      <c r="BJ218">
        <v>0.1777</v>
      </c>
      <c r="BK218">
        <v>4.2500000000000003E-2</v>
      </c>
      <c r="BL218">
        <v>2.1899999999999999E-2</v>
      </c>
    </row>
    <row r="219" spans="1:64" x14ac:dyDescent="0.25">
      <c r="A219" t="s">
        <v>237</v>
      </c>
      <c r="B219">
        <v>44099</v>
      </c>
      <c r="C219">
        <v>79.14</v>
      </c>
      <c r="D219">
        <v>32.44</v>
      </c>
      <c r="E219" s="67">
        <v>2567.1</v>
      </c>
      <c r="F219" s="67">
        <v>2472.94</v>
      </c>
      <c r="G219">
        <v>6.4999999999999997E-3</v>
      </c>
      <c r="H219">
        <v>5.0000000000000001E-4</v>
      </c>
      <c r="I219">
        <v>1.34E-2</v>
      </c>
      <c r="J219">
        <v>1.1999999999999999E-3</v>
      </c>
      <c r="K219">
        <v>2.5600000000000001E-2</v>
      </c>
      <c r="L219">
        <v>0.92220000000000002</v>
      </c>
      <c r="M219">
        <v>3.0499999999999999E-2</v>
      </c>
      <c r="N219">
        <v>0.48330000000000001</v>
      </c>
      <c r="O219">
        <v>8.0999999999999996E-3</v>
      </c>
      <c r="P219">
        <v>0.1555</v>
      </c>
      <c r="Q219" s="67">
        <v>52295.34</v>
      </c>
      <c r="R219">
        <v>0.2112</v>
      </c>
      <c r="S219">
        <v>0.1822</v>
      </c>
      <c r="T219">
        <v>0.60660000000000003</v>
      </c>
      <c r="U219">
        <v>18.440000000000001</v>
      </c>
      <c r="V219">
        <v>16.899999999999999</v>
      </c>
      <c r="W219" s="67">
        <v>72691.47</v>
      </c>
      <c r="X219">
        <v>147.47</v>
      </c>
      <c r="Y219" s="67">
        <v>140163.22</v>
      </c>
      <c r="Z219">
        <v>0.72460000000000002</v>
      </c>
      <c r="AA219">
        <v>0.2099</v>
      </c>
      <c r="AB219">
        <v>6.54E-2</v>
      </c>
      <c r="AC219">
        <v>0.27539999999999998</v>
      </c>
      <c r="AD219">
        <v>140.16</v>
      </c>
      <c r="AE219" s="67">
        <v>4491.53</v>
      </c>
      <c r="AF219">
        <v>535.05999999999995</v>
      </c>
      <c r="AG219" s="67">
        <v>144895.44</v>
      </c>
      <c r="AH219" t="s">
        <v>628</v>
      </c>
      <c r="AI219" s="67">
        <v>30096</v>
      </c>
      <c r="AJ219" s="67">
        <v>48309.93</v>
      </c>
      <c r="AK219">
        <v>48.57</v>
      </c>
      <c r="AL219">
        <v>29.72</v>
      </c>
      <c r="AM219">
        <v>34.04</v>
      </c>
      <c r="AN219">
        <v>3.93</v>
      </c>
      <c r="AO219">
        <v>676.69</v>
      </c>
      <c r="AP219">
        <v>1.0205</v>
      </c>
      <c r="AQ219" s="67">
        <v>1278.57</v>
      </c>
      <c r="AR219" s="67">
        <v>1787.11</v>
      </c>
      <c r="AS219" s="67">
        <v>5702.82</v>
      </c>
      <c r="AT219">
        <v>517.95000000000005</v>
      </c>
      <c r="AU219">
        <v>321.73</v>
      </c>
      <c r="AV219" s="67">
        <v>9608.18</v>
      </c>
      <c r="AW219" s="67">
        <v>4263.91</v>
      </c>
      <c r="AX219">
        <v>0.45610000000000001</v>
      </c>
      <c r="AY219" s="67">
        <v>3596.71</v>
      </c>
      <c r="AZ219">
        <v>0.38469999999999999</v>
      </c>
      <c r="BA219">
        <v>760.03</v>
      </c>
      <c r="BB219">
        <v>8.1299999999999997E-2</v>
      </c>
      <c r="BC219">
        <v>728.34</v>
      </c>
      <c r="BD219">
        <v>7.7899999999999997E-2</v>
      </c>
      <c r="BE219" s="67">
        <v>9348.98</v>
      </c>
      <c r="BF219" s="67">
        <v>3269.25</v>
      </c>
      <c r="BG219">
        <v>0.7984</v>
      </c>
      <c r="BH219">
        <v>0.55449999999999999</v>
      </c>
      <c r="BI219">
        <v>0.22370000000000001</v>
      </c>
      <c r="BJ219">
        <v>0.1643</v>
      </c>
      <c r="BK219">
        <v>3.27E-2</v>
      </c>
      <c r="BL219">
        <v>2.4899999999999999E-2</v>
      </c>
    </row>
    <row r="220" spans="1:64" x14ac:dyDescent="0.25">
      <c r="A220" t="s">
        <v>238</v>
      </c>
      <c r="B220">
        <v>46979</v>
      </c>
      <c r="C220">
        <v>34.43</v>
      </c>
      <c r="D220">
        <v>144.97</v>
      </c>
      <c r="E220" s="67">
        <v>4991.1000000000004</v>
      </c>
      <c r="F220" s="67">
        <v>4372.53</v>
      </c>
      <c r="G220">
        <v>1.0200000000000001E-2</v>
      </c>
      <c r="H220">
        <v>8.0000000000000004E-4</v>
      </c>
      <c r="I220">
        <v>0.2331</v>
      </c>
      <c r="J220">
        <v>1.4E-3</v>
      </c>
      <c r="K220">
        <v>6.5000000000000002E-2</v>
      </c>
      <c r="L220">
        <v>0.60050000000000003</v>
      </c>
      <c r="M220">
        <v>8.8999999999999996E-2</v>
      </c>
      <c r="N220">
        <v>0.63519999999999999</v>
      </c>
      <c r="O220">
        <v>2.8299999999999999E-2</v>
      </c>
      <c r="P220">
        <v>0.15429999999999999</v>
      </c>
      <c r="Q220" s="67">
        <v>56997.47</v>
      </c>
      <c r="R220">
        <v>0.2477</v>
      </c>
      <c r="S220">
        <v>0.18920000000000001</v>
      </c>
      <c r="T220">
        <v>0.56310000000000004</v>
      </c>
      <c r="U220">
        <v>18.190000000000001</v>
      </c>
      <c r="V220">
        <v>30.3</v>
      </c>
      <c r="W220" s="67">
        <v>80881.31</v>
      </c>
      <c r="X220">
        <v>161</v>
      </c>
      <c r="Y220" s="67">
        <v>117013.81</v>
      </c>
      <c r="Z220">
        <v>0.68379999999999996</v>
      </c>
      <c r="AA220">
        <v>0.27350000000000002</v>
      </c>
      <c r="AB220">
        <v>4.2700000000000002E-2</v>
      </c>
      <c r="AC220">
        <v>0.31619999999999998</v>
      </c>
      <c r="AD220">
        <v>117.01</v>
      </c>
      <c r="AE220" s="67">
        <v>4803.34</v>
      </c>
      <c r="AF220">
        <v>563.77</v>
      </c>
      <c r="AG220" s="67">
        <v>124065.95</v>
      </c>
      <c r="AH220" t="s">
        <v>628</v>
      </c>
      <c r="AI220" s="67">
        <v>28291</v>
      </c>
      <c r="AJ220" s="67">
        <v>44008.73</v>
      </c>
      <c r="AK220">
        <v>62.56</v>
      </c>
      <c r="AL220">
        <v>39.54</v>
      </c>
      <c r="AM220">
        <v>43.83</v>
      </c>
      <c r="AN220">
        <v>4.6399999999999997</v>
      </c>
      <c r="AO220">
        <v>795.33</v>
      </c>
      <c r="AP220">
        <v>1.2118</v>
      </c>
      <c r="AQ220" s="67">
        <v>1398.6</v>
      </c>
      <c r="AR220" s="67">
        <v>2052.61</v>
      </c>
      <c r="AS220" s="67">
        <v>6315.3</v>
      </c>
      <c r="AT220">
        <v>640.66</v>
      </c>
      <c r="AU220">
        <v>379.74</v>
      </c>
      <c r="AV220" s="67">
        <v>10786.91</v>
      </c>
      <c r="AW220" s="67">
        <v>4838.38</v>
      </c>
      <c r="AX220">
        <v>0.45440000000000003</v>
      </c>
      <c r="AY220" s="67">
        <v>4126.5600000000004</v>
      </c>
      <c r="AZ220">
        <v>0.38750000000000001</v>
      </c>
      <c r="BA220">
        <v>696.69</v>
      </c>
      <c r="BB220">
        <v>6.54E-2</v>
      </c>
      <c r="BC220">
        <v>986.73</v>
      </c>
      <c r="BD220">
        <v>9.2700000000000005E-2</v>
      </c>
      <c r="BE220" s="67">
        <v>10648.36</v>
      </c>
      <c r="BF220" s="67">
        <v>3037.59</v>
      </c>
      <c r="BG220">
        <v>0.88039999999999996</v>
      </c>
      <c r="BH220">
        <v>0.53239999999999998</v>
      </c>
      <c r="BI220">
        <v>0.20780000000000001</v>
      </c>
      <c r="BJ220">
        <v>0.21260000000000001</v>
      </c>
      <c r="BK220">
        <v>2.4899999999999999E-2</v>
      </c>
      <c r="BL220">
        <v>2.23E-2</v>
      </c>
    </row>
    <row r="221" spans="1:64" x14ac:dyDescent="0.25">
      <c r="A221" t="s">
        <v>239</v>
      </c>
      <c r="B221">
        <v>44107</v>
      </c>
      <c r="C221">
        <v>21.38</v>
      </c>
      <c r="D221">
        <v>358.88</v>
      </c>
      <c r="E221" s="67">
        <v>7673.27</v>
      </c>
      <c r="F221" s="67">
        <v>6484.44</v>
      </c>
      <c r="G221">
        <v>1.0500000000000001E-2</v>
      </c>
      <c r="H221">
        <v>8.9999999999999998E-4</v>
      </c>
      <c r="I221">
        <v>0.2392</v>
      </c>
      <c r="J221">
        <v>1.2999999999999999E-3</v>
      </c>
      <c r="K221">
        <v>8.0600000000000005E-2</v>
      </c>
      <c r="L221">
        <v>0.58750000000000002</v>
      </c>
      <c r="M221">
        <v>0.08</v>
      </c>
      <c r="N221">
        <v>0.70120000000000005</v>
      </c>
      <c r="O221">
        <v>3.8899999999999997E-2</v>
      </c>
      <c r="P221">
        <v>0.16320000000000001</v>
      </c>
      <c r="Q221" s="67">
        <v>57678.77</v>
      </c>
      <c r="R221">
        <v>0.19839999999999999</v>
      </c>
      <c r="S221">
        <v>0.1905</v>
      </c>
      <c r="T221">
        <v>0.61109999999999998</v>
      </c>
      <c r="U221">
        <v>18.649999999999999</v>
      </c>
      <c r="V221">
        <v>42.2</v>
      </c>
      <c r="W221" s="67">
        <v>83290.899999999994</v>
      </c>
      <c r="X221">
        <v>180.43</v>
      </c>
      <c r="Y221" s="67">
        <v>91131.21</v>
      </c>
      <c r="Z221">
        <v>0.70520000000000005</v>
      </c>
      <c r="AA221">
        <v>0.2576</v>
      </c>
      <c r="AB221">
        <v>3.7199999999999997E-2</v>
      </c>
      <c r="AC221">
        <v>0.29480000000000001</v>
      </c>
      <c r="AD221">
        <v>91.13</v>
      </c>
      <c r="AE221" s="67">
        <v>4086.78</v>
      </c>
      <c r="AF221">
        <v>557.88</v>
      </c>
      <c r="AG221" s="67">
        <v>92624.66</v>
      </c>
      <c r="AH221" t="s">
        <v>628</v>
      </c>
      <c r="AI221" s="67">
        <v>26434</v>
      </c>
      <c r="AJ221" s="67">
        <v>40138.49</v>
      </c>
      <c r="AK221">
        <v>61.43</v>
      </c>
      <c r="AL221">
        <v>42.98</v>
      </c>
      <c r="AM221">
        <v>48.34</v>
      </c>
      <c r="AN221">
        <v>4.7300000000000004</v>
      </c>
      <c r="AO221">
        <v>716.94</v>
      </c>
      <c r="AP221">
        <v>1.2408999999999999</v>
      </c>
      <c r="AQ221" s="67">
        <v>1481.76</v>
      </c>
      <c r="AR221" s="67">
        <v>2043.98</v>
      </c>
      <c r="AS221" s="67">
        <v>6501.57</v>
      </c>
      <c r="AT221">
        <v>690.21</v>
      </c>
      <c r="AU221">
        <v>419.92</v>
      </c>
      <c r="AV221" s="67">
        <v>11137.44</v>
      </c>
      <c r="AW221" s="67">
        <v>5725.87</v>
      </c>
      <c r="AX221">
        <v>0.51749999999999996</v>
      </c>
      <c r="AY221" s="67">
        <v>3578.95</v>
      </c>
      <c r="AZ221">
        <v>0.32340000000000002</v>
      </c>
      <c r="BA221">
        <v>601.26</v>
      </c>
      <c r="BB221">
        <v>5.4300000000000001E-2</v>
      </c>
      <c r="BC221" s="67">
        <v>1159.3699999999999</v>
      </c>
      <c r="BD221">
        <v>0.1048</v>
      </c>
      <c r="BE221" s="67">
        <v>11065.45</v>
      </c>
      <c r="BF221" s="67">
        <v>3927.22</v>
      </c>
      <c r="BG221">
        <v>1.5148999999999999</v>
      </c>
      <c r="BH221">
        <v>0.54200000000000004</v>
      </c>
      <c r="BI221">
        <v>0.20349999999999999</v>
      </c>
      <c r="BJ221">
        <v>0.21379999999999999</v>
      </c>
      <c r="BK221">
        <v>2.53E-2</v>
      </c>
      <c r="BL221">
        <v>1.54E-2</v>
      </c>
    </row>
    <row r="222" spans="1:64" x14ac:dyDescent="0.25">
      <c r="A222" t="s">
        <v>240</v>
      </c>
      <c r="B222">
        <v>46953</v>
      </c>
      <c r="C222">
        <v>37.19</v>
      </c>
      <c r="D222">
        <v>83.25</v>
      </c>
      <c r="E222" s="67">
        <v>3096.04</v>
      </c>
      <c r="F222" s="67">
        <v>2792.47</v>
      </c>
      <c r="G222">
        <v>6.7999999999999996E-3</v>
      </c>
      <c r="H222">
        <v>5.0000000000000001E-4</v>
      </c>
      <c r="I222">
        <v>7.1199999999999999E-2</v>
      </c>
      <c r="J222">
        <v>1.4E-3</v>
      </c>
      <c r="K222">
        <v>4.3700000000000003E-2</v>
      </c>
      <c r="L222">
        <v>0.79459999999999997</v>
      </c>
      <c r="M222">
        <v>8.1699999999999995E-2</v>
      </c>
      <c r="N222">
        <v>0.64639999999999997</v>
      </c>
      <c r="O222">
        <v>1.0800000000000001E-2</v>
      </c>
      <c r="P222">
        <v>0.16400000000000001</v>
      </c>
      <c r="Q222" s="67">
        <v>51535.77</v>
      </c>
      <c r="R222">
        <v>0.24540000000000001</v>
      </c>
      <c r="S222">
        <v>0.18820000000000001</v>
      </c>
      <c r="T222">
        <v>0.56640000000000001</v>
      </c>
      <c r="U222">
        <v>18.329999999999998</v>
      </c>
      <c r="V222">
        <v>21.18</v>
      </c>
      <c r="W222" s="67">
        <v>67558.399999999994</v>
      </c>
      <c r="X222">
        <v>142.83000000000001</v>
      </c>
      <c r="Y222" s="67">
        <v>93209.75</v>
      </c>
      <c r="Z222">
        <v>0.7056</v>
      </c>
      <c r="AA222">
        <v>0.246</v>
      </c>
      <c r="AB222">
        <v>4.8399999999999999E-2</v>
      </c>
      <c r="AC222">
        <v>0.2944</v>
      </c>
      <c r="AD222">
        <v>93.21</v>
      </c>
      <c r="AE222" s="67">
        <v>3024.77</v>
      </c>
      <c r="AF222">
        <v>409.34</v>
      </c>
      <c r="AG222" s="67">
        <v>93100.26</v>
      </c>
      <c r="AH222" t="s">
        <v>628</v>
      </c>
      <c r="AI222" s="67">
        <v>26628</v>
      </c>
      <c r="AJ222" s="67">
        <v>41164.29</v>
      </c>
      <c r="AK222">
        <v>47.68</v>
      </c>
      <c r="AL222">
        <v>30.18</v>
      </c>
      <c r="AM222">
        <v>34.119999999999997</v>
      </c>
      <c r="AN222">
        <v>4.3099999999999996</v>
      </c>
      <c r="AO222">
        <v>704.34</v>
      </c>
      <c r="AP222">
        <v>0.99509999999999998</v>
      </c>
      <c r="AQ222" s="67">
        <v>1246.04</v>
      </c>
      <c r="AR222" s="67">
        <v>1891.53</v>
      </c>
      <c r="AS222" s="67">
        <v>5897.59</v>
      </c>
      <c r="AT222">
        <v>516.88</v>
      </c>
      <c r="AU222">
        <v>294.95</v>
      </c>
      <c r="AV222" s="67">
        <v>9847</v>
      </c>
      <c r="AW222" s="67">
        <v>5487.35</v>
      </c>
      <c r="AX222">
        <v>0.56169999999999998</v>
      </c>
      <c r="AY222" s="67">
        <v>2595.4</v>
      </c>
      <c r="AZ222">
        <v>0.26569999999999999</v>
      </c>
      <c r="BA222">
        <v>672.26</v>
      </c>
      <c r="BB222">
        <v>6.88E-2</v>
      </c>
      <c r="BC222" s="67">
        <v>1014.49</v>
      </c>
      <c r="BD222">
        <v>0.1038</v>
      </c>
      <c r="BE222" s="67">
        <v>9769.5</v>
      </c>
      <c r="BF222" s="67">
        <v>4334.37</v>
      </c>
      <c r="BG222">
        <v>1.5596000000000001</v>
      </c>
      <c r="BH222">
        <v>0.53349999999999997</v>
      </c>
      <c r="BI222">
        <v>0.21990000000000001</v>
      </c>
      <c r="BJ222">
        <v>0.2036</v>
      </c>
      <c r="BK222">
        <v>2.81E-2</v>
      </c>
      <c r="BL222">
        <v>1.4999999999999999E-2</v>
      </c>
    </row>
    <row r="223" spans="1:64" x14ac:dyDescent="0.25">
      <c r="A223" t="s">
        <v>241</v>
      </c>
      <c r="B223">
        <v>47498</v>
      </c>
      <c r="C223">
        <v>82.14</v>
      </c>
      <c r="D223">
        <v>8.18</v>
      </c>
      <c r="E223">
        <v>671.92</v>
      </c>
      <c r="F223">
        <v>674.95</v>
      </c>
      <c r="G223">
        <v>2.5999999999999999E-3</v>
      </c>
      <c r="H223">
        <v>2.0000000000000001E-4</v>
      </c>
      <c r="I223">
        <v>3.7000000000000002E-3</v>
      </c>
      <c r="J223">
        <v>1.4E-3</v>
      </c>
      <c r="K223">
        <v>1.55E-2</v>
      </c>
      <c r="L223">
        <v>0.9597</v>
      </c>
      <c r="M223">
        <v>1.7000000000000001E-2</v>
      </c>
      <c r="N223">
        <v>0.4304</v>
      </c>
      <c r="O223">
        <v>1.1999999999999999E-3</v>
      </c>
      <c r="P223">
        <v>0.14899999999999999</v>
      </c>
      <c r="Q223" s="67">
        <v>45708.36</v>
      </c>
      <c r="R223">
        <v>0.25230000000000002</v>
      </c>
      <c r="S223">
        <v>0.2036</v>
      </c>
      <c r="T223">
        <v>0.54400000000000004</v>
      </c>
      <c r="U223">
        <v>16.14</v>
      </c>
      <c r="V223">
        <v>6.29</v>
      </c>
      <c r="W223" s="67">
        <v>61331.06</v>
      </c>
      <c r="X223">
        <v>102.97</v>
      </c>
      <c r="Y223" s="67">
        <v>113153.59</v>
      </c>
      <c r="Z223">
        <v>0.9133</v>
      </c>
      <c r="AA223">
        <v>4.19E-2</v>
      </c>
      <c r="AB223">
        <v>4.48E-2</v>
      </c>
      <c r="AC223">
        <v>8.6699999999999999E-2</v>
      </c>
      <c r="AD223">
        <v>113.15</v>
      </c>
      <c r="AE223" s="67">
        <v>2676.01</v>
      </c>
      <c r="AF223">
        <v>399.68</v>
      </c>
      <c r="AG223" s="67">
        <v>98576.85</v>
      </c>
      <c r="AH223" t="s">
        <v>628</v>
      </c>
      <c r="AI223" s="67">
        <v>33180</v>
      </c>
      <c r="AJ223" s="67">
        <v>47102.63</v>
      </c>
      <c r="AK223">
        <v>36.840000000000003</v>
      </c>
      <c r="AL223">
        <v>22.96</v>
      </c>
      <c r="AM223">
        <v>25.7</v>
      </c>
      <c r="AN223">
        <v>4.6399999999999997</v>
      </c>
      <c r="AO223" s="67">
        <v>1515.95</v>
      </c>
      <c r="AP223">
        <v>1.3545</v>
      </c>
      <c r="AQ223" s="67">
        <v>1457.63</v>
      </c>
      <c r="AR223" s="67">
        <v>2132.79</v>
      </c>
      <c r="AS223" s="67">
        <v>5776.46</v>
      </c>
      <c r="AT223">
        <v>410.94</v>
      </c>
      <c r="AU223">
        <v>321.26</v>
      </c>
      <c r="AV223" s="67">
        <v>10099.06</v>
      </c>
      <c r="AW223" s="67">
        <v>5711.29</v>
      </c>
      <c r="AX223">
        <v>0.53800000000000003</v>
      </c>
      <c r="AY223" s="67">
        <v>2931.13</v>
      </c>
      <c r="AZ223">
        <v>0.27610000000000001</v>
      </c>
      <c r="BA223" s="67">
        <v>1208.43</v>
      </c>
      <c r="BB223">
        <v>0.1138</v>
      </c>
      <c r="BC223">
        <v>765.76</v>
      </c>
      <c r="BD223">
        <v>7.2099999999999997E-2</v>
      </c>
      <c r="BE223" s="67">
        <v>10616.6</v>
      </c>
      <c r="BF223" s="67">
        <v>5515.4</v>
      </c>
      <c r="BG223">
        <v>1.6978</v>
      </c>
      <c r="BH223">
        <v>0.51690000000000003</v>
      </c>
      <c r="BI223">
        <v>0.2097</v>
      </c>
      <c r="BJ223">
        <v>0.21340000000000001</v>
      </c>
      <c r="BK223">
        <v>3.5799999999999998E-2</v>
      </c>
      <c r="BL223">
        <v>2.4199999999999999E-2</v>
      </c>
    </row>
    <row r="224" spans="1:64" x14ac:dyDescent="0.25">
      <c r="A224" t="s">
        <v>242</v>
      </c>
      <c r="B224">
        <v>49791</v>
      </c>
      <c r="C224">
        <v>92.1</v>
      </c>
      <c r="D224">
        <v>11.1</v>
      </c>
      <c r="E224">
        <v>973.97</v>
      </c>
      <c r="F224">
        <v>947.96</v>
      </c>
      <c r="G224">
        <v>2.8999999999999998E-3</v>
      </c>
      <c r="H224">
        <v>4.0000000000000002E-4</v>
      </c>
      <c r="I224">
        <v>3.8999999999999998E-3</v>
      </c>
      <c r="J224">
        <v>1.9E-3</v>
      </c>
      <c r="K224">
        <v>1.8100000000000002E-2</v>
      </c>
      <c r="L224">
        <v>0.95499999999999996</v>
      </c>
      <c r="M224">
        <v>1.7899999999999999E-2</v>
      </c>
      <c r="N224">
        <v>0.39</v>
      </c>
      <c r="O224">
        <v>1.1000000000000001E-3</v>
      </c>
      <c r="P224">
        <v>0.14199999999999999</v>
      </c>
      <c r="Q224" s="67">
        <v>49962.16</v>
      </c>
      <c r="R224">
        <v>0.22750000000000001</v>
      </c>
      <c r="S224">
        <v>0.1943</v>
      </c>
      <c r="T224">
        <v>0.57809999999999995</v>
      </c>
      <c r="U224">
        <v>17.440000000000001</v>
      </c>
      <c r="V224">
        <v>8.43</v>
      </c>
      <c r="W224" s="67">
        <v>60634.400000000001</v>
      </c>
      <c r="X224">
        <v>111.53</v>
      </c>
      <c r="Y224" s="67">
        <v>115599.45</v>
      </c>
      <c r="Z224">
        <v>0.88500000000000001</v>
      </c>
      <c r="AA224">
        <v>6.3399999999999998E-2</v>
      </c>
      <c r="AB224">
        <v>5.1700000000000003E-2</v>
      </c>
      <c r="AC224">
        <v>0.115</v>
      </c>
      <c r="AD224">
        <v>115.6</v>
      </c>
      <c r="AE224" s="67">
        <v>2901.57</v>
      </c>
      <c r="AF224">
        <v>409.88</v>
      </c>
      <c r="AG224" s="67">
        <v>110436.35</v>
      </c>
      <c r="AH224" t="s">
        <v>628</v>
      </c>
      <c r="AI224" s="67">
        <v>33180</v>
      </c>
      <c r="AJ224" s="67">
        <v>48492.85</v>
      </c>
      <c r="AK224">
        <v>38.71</v>
      </c>
      <c r="AL224">
        <v>23.71</v>
      </c>
      <c r="AM224">
        <v>27.64</v>
      </c>
      <c r="AN224">
        <v>4.45</v>
      </c>
      <c r="AO224" s="67">
        <v>1344.09</v>
      </c>
      <c r="AP224">
        <v>1.1255999999999999</v>
      </c>
      <c r="AQ224" s="67">
        <v>1388.96</v>
      </c>
      <c r="AR224" s="67">
        <v>1969.74</v>
      </c>
      <c r="AS224" s="67">
        <v>5610.24</v>
      </c>
      <c r="AT224">
        <v>460.21</v>
      </c>
      <c r="AU224">
        <v>267.81</v>
      </c>
      <c r="AV224" s="67">
        <v>9696.9599999999991</v>
      </c>
      <c r="AW224" s="67">
        <v>5285.95</v>
      </c>
      <c r="AX224">
        <v>0.5292</v>
      </c>
      <c r="AY224" s="67">
        <v>2976.55</v>
      </c>
      <c r="AZ224">
        <v>0.29799999999999999</v>
      </c>
      <c r="BA224" s="67">
        <v>1022.95</v>
      </c>
      <c r="BB224">
        <v>0.1024</v>
      </c>
      <c r="BC224">
        <v>702.2</v>
      </c>
      <c r="BD224">
        <v>7.0300000000000001E-2</v>
      </c>
      <c r="BE224" s="67">
        <v>9987.65</v>
      </c>
      <c r="BF224" s="67">
        <v>4772.72</v>
      </c>
      <c r="BG224">
        <v>1.3486</v>
      </c>
      <c r="BH224">
        <v>0.53149999999999997</v>
      </c>
      <c r="BI224">
        <v>0.2155</v>
      </c>
      <c r="BJ224">
        <v>0.19500000000000001</v>
      </c>
      <c r="BK224">
        <v>3.9800000000000002E-2</v>
      </c>
      <c r="BL224">
        <v>1.8200000000000001E-2</v>
      </c>
    </row>
    <row r="225" spans="1:64" x14ac:dyDescent="0.25">
      <c r="A225" t="s">
        <v>243</v>
      </c>
      <c r="B225">
        <v>45245</v>
      </c>
      <c r="C225">
        <v>163.33000000000001</v>
      </c>
      <c r="D225">
        <v>10.9</v>
      </c>
      <c r="E225" s="67">
        <v>1780.13</v>
      </c>
      <c r="F225" s="67">
        <v>1700.57</v>
      </c>
      <c r="G225">
        <v>3.7000000000000002E-3</v>
      </c>
      <c r="H225">
        <v>6.9999999999999999E-4</v>
      </c>
      <c r="I225">
        <v>1.5800000000000002E-2</v>
      </c>
      <c r="J225">
        <v>1.2999999999999999E-3</v>
      </c>
      <c r="K225">
        <v>1.3899999999999999E-2</v>
      </c>
      <c r="L225">
        <v>0.93799999999999994</v>
      </c>
      <c r="M225">
        <v>2.6599999999999999E-2</v>
      </c>
      <c r="N225">
        <v>0.53890000000000005</v>
      </c>
      <c r="O225">
        <v>2.5999999999999999E-3</v>
      </c>
      <c r="P225">
        <v>0.15260000000000001</v>
      </c>
      <c r="Q225" s="67">
        <v>49673.120000000003</v>
      </c>
      <c r="R225">
        <v>0.2802</v>
      </c>
      <c r="S225">
        <v>0.1845</v>
      </c>
      <c r="T225">
        <v>0.5353</v>
      </c>
      <c r="U225">
        <v>17.54</v>
      </c>
      <c r="V225">
        <v>13.86</v>
      </c>
      <c r="W225" s="67">
        <v>68632.509999999995</v>
      </c>
      <c r="X225">
        <v>123.94</v>
      </c>
      <c r="Y225" s="67">
        <v>163085.06</v>
      </c>
      <c r="Z225">
        <v>0.62919999999999998</v>
      </c>
      <c r="AA225">
        <v>0.17330000000000001</v>
      </c>
      <c r="AB225">
        <v>0.19750000000000001</v>
      </c>
      <c r="AC225">
        <v>0.37080000000000002</v>
      </c>
      <c r="AD225">
        <v>163.09</v>
      </c>
      <c r="AE225" s="67">
        <v>4450.78</v>
      </c>
      <c r="AF225">
        <v>430.37</v>
      </c>
      <c r="AG225" s="67">
        <v>147705.78</v>
      </c>
      <c r="AH225" t="s">
        <v>628</v>
      </c>
      <c r="AI225" s="67">
        <v>30750</v>
      </c>
      <c r="AJ225" s="67">
        <v>47219.72</v>
      </c>
      <c r="AK225">
        <v>36.840000000000003</v>
      </c>
      <c r="AL225">
        <v>24.9</v>
      </c>
      <c r="AM225">
        <v>27.26</v>
      </c>
      <c r="AN225">
        <v>4.0199999999999996</v>
      </c>
      <c r="AO225">
        <v>0.26</v>
      </c>
      <c r="AP225">
        <v>0.86109999999999998</v>
      </c>
      <c r="AQ225" s="67">
        <v>1436.14</v>
      </c>
      <c r="AR225" s="67">
        <v>2258.16</v>
      </c>
      <c r="AS225" s="67">
        <v>5936.86</v>
      </c>
      <c r="AT225">
        <v>490.51</v>
      </c>
      <c r="AU225">
        <v>365.13</v>
      </c>
      <c r="AV225" s="67">
        <v>10486.79</v>
      </c>
      <c r="AW225" s="67">
        <v>5085.1400000000003</v>
      </c>
      <c r="AX225">
        <v>0.48010000000000003</v>
      </c>
      <c r="AY225" s="67">
        <v>3557.81</v>
      </c>
      <c r="AZ225">
        <v>0.33589999999999998</v>
      </c>
      <c r="BA225">
        <v>911.99</v>
      </c>
      <c r="BB225">
        <v>8.6099999999999996E-2</v>
      </c>
      <c r="BC225" s="67">
        <v>1036.9100000000001</v>
      </c>
      <c r="BD225">
        <v>9.7900000000000001E-2</v>
      </c>
      <c r="BE225" s="67">
        <v>10591.86</v>
      </c>
      <c r="BF225" s="67">
        <v>3923.03</v>
      </c>
      <c r="BG225">
        <v>1.0462</v>
      </c>
      <c r="BH225">
        <v>0.52890000000000004</v>
      </c>
      <c r="BI225">
        <v>0.22839999999999999</v>
      </c>
      <c r="BJ225">
        <v>0.18190000000000001</v>
      </c>
      <c r="BK225">
        <v>3.85E-2</v>
      </c>
      <c r="BL225">
        <v>2.23E-2</v>
      </c>
    </row>
    <row r="226" spans="1:64" x14ac:dyDescent="0.25">
      <c r="A226" t="s">
        <v>244</v>
      </c>
      <c r="B226">
        <v>44115</v>
      </c>
      <c r="C226">
        <v>53.33</v>
      </c>
      <c r="D226">
        <v>35.69</v>
      </c>
      <c r="E226" s="67">
        <v>1903.47</v>
      </c>
      <c r="F226" s="67">
        <v>1906.21</v>
      </c>
      <c r="G226">
        <v>1.35E-2</v>
      </c>
      <c r="H226">
        <v>8.0000000000000004E-4</v>
      </c>
      <c r="I226">
        <v>3.4099999999999998E-2</v>
      </c>
      <c r="J226">
        <v>1.5E-3</v>
      </c>
      <c r="K226">
        <v>3.4599999999999999E-2</v>
      </c>
      <c r="L226">
        <v>0.87170000000000003</v>
      </c>
      <c r="M226">
        <v>4.3799999999999999E-2</v>
      </c>
      <c r="N226">
        <v>0.42030000000000001</v>
      </c>
      <c r="O226">
        <v>8.3999999999999995E-3</v>
      </c>
      <c r="P226">
        <v>0.1366</v>
      </c>
      <c r="Q226" s="67">
        <v>57096.92</v>
      </c>
      <c r="R226">
        <v>0.26019999999999999</v>
      </c>
      <c r="S226">
        <v>0.191</v>
      </c>
      <c r="T226">
        <v>0.54879999999999995</v>
      </c>
      <c r="U226">
        <v>17.489999999999998</v>
      </c>
      <c r="V226">
        <v>13.34</v>
      </c>
      <c r="W226" s="67">
        <v>77801.47</v>
      </c>
      <c r="X226">
        <v>138.13999999999999</v>
      </c>
      <c r="Y226" s="67">
        <v>190666.33</v>
      </c>
      <c r="Z226">
        <v>0.64170000000000005</v>
      </c>
      <c r="AA226">
        <v>0.27210000000000001</v>
      </c>
      <c r="AB226">
        <v>8.6199999999999999E-2</v>
      </c>
      <c r="AC226">
        <v>0.35830000000000001</v>
      </c>
      <c r="AD226">
        <v>190.67</v>
      </c>
      <c r="AE226" s="67">
        <v>6297.12</v>
      </c>
      <c r="AF226">
        <v>611.45000000000005</v>
      </c>
      <c r="AG226" s="67">
        <v>192029.3</v>
      </c>
      <c r="AH226" t="s">
        <v>628</v>
      </c>
      <c r="AI226" s="67">
        <v>33343</v>
      </c>
      <c r="AJ226" s="67">
        <v>52893.599999999999</v>
      </c>
      <c r="AK226">
        <v>51.91</v>
      </c>
      <c r="AL226">
        <v>31.64</v>
      </c>
      <c r="AM226">
        <v>35.700000000000003</v>
      </c>
      <c r="AN226">
        <v>4.62</v>
      </c>
      <c r="AO226" s="67">
        <v>1647.85</v>
      </c>
      <c r="AP226">
        <v>0.95889999999999997</v>
      </c>
      <c r="AQ226" s="67">
        <v>1396.32</v>
      </c>
      <c r="AR226" s="67">
        <v>2066.52</v>
      </c>
      <c r="AS226" s="67">
        <v>6339.73</v>
      </c>
      <c r="AT226">
        <v>604.71</v>
      </c>
      <c r="AU226">
        <v>307.26</v>
      </c>
      <c r="AV226" s="67">
        <v>10714.54</v>
      </c>
      <c r="AW226" s="67">
        <v>3708.26</v>
      </c>
      <c r="AX226">
        <v>0.3553</v>
      </c>
      <c r="AY226" s="67">
        <v>4965.75</v>
      </c>
      <c r="AZ226">
        <v>0.4758</v>
      </c>
      <c r="BA226" s="67">
        <v>1116.3599999999999</v>
      </c>
      <c r="BB226">
        <v>0.107</v>
      </c>
      <c r="BC226">
        <v>646.75</v>
      </c>
      <c r="BD226">
        <v>6.2E-2</v>
      </c>
      <c r="BE226" s="67">
        <v>10437.120000000001</v>
      </c>
      <c r="BF226" s="67">
        <v>2370.64</v>
      </c>
      <c r="BG226">
        <v>0.46810000000000002</v>
      </c>
      <c r="BH226">
        <v>0.56479999999999997</v>
      </c>
      <c r="BI226">
        <v>0.21759999999999999</v>
      </c>
      <c r="BJ226">
        <v>0.1638</v>
      </c>
      <c r="BK226">
        <v>3.32E-2</v>
      </c>
      <c r="BL226">
        <v>2.07E-2</v>
      </c>
    </row>
    <row r="227" spans="1:64" x14ac:dyDescent="0.25">
      <c r="A227" t="s">
        <v>245</v>
      </c>
      <c r="B227">
        <v>45419</v>
      </c>
      <c r="C227">
        <v>76.8</v>
      </c>
      <c r="D227">
        <v>13.64</v>
      </c>
      <c r="E227">
        <v>997.67</v>
      </c>
      <c r="F227">
        <v>997.46</v>
      </c>
      <c r="G227">
        <v>2.7000000000000001E-3</v>
      </c>
      <c r="H227">
        <v>2.9999999999999997E-4</v>
      </c>
      <c r="I227">
        <v>7.4999999999999997E-3</v>
      </c>
      <c r="J227">
        <v>1.6999999999999999E-3</v>
      </c>
      <c r="K227">
        <v>3.4299999999999997E-2</v>
      </c>
      <c r="L227">
        <v>0.92920000000000003</v>
      </c>
      <c r="M227">
        <v>2.4199999999999999E-2</v>
      </c>
      <c r="N227">
        <v>0.43719999999999998</v>
      </c>
      <c r="O227">
        <v>1.6000000000000001E-3</v>
      </c>
      <c r="P227">
        <v>0.14879999999999999</v>
      </c>
      <c r="Q227" s="67">
        <v>50301.88</v>
      </c>
      <c r="R227">
        <v>0.27400000000000002</v>
      </c>
      <c r="S227">
        <v>0.17560000000000001</v>
      </c>
      <c r="T227">
        <v>0.55049999999999999</v>
      </c>
      <c r="U227">
        <v>17.82</v>
      </c>
      <c r="V227">
        <v>8.4</v>
      </c>
      <c r="W227" s="67">
        <v>62878.96</v>
      </c>
      <c r="X227">
        <v>114.97</v>
      </c>
      <c r="Y227" s="67">
        <v>122993.07</v>
      </c>
      <c r="Z227">
        <v>0.87409999999999999</v>
      </c>
      <c r="AA227">
        <v>7.4800000000000005E-2</v>
      </c>
      <c r="AB227">
        <v>5.11E-2</v>
      </c>
      <c r="AC227">
        <v>0.12590000000000001</v>
      </c>
      <c r="AD227">
        <v>122.99</v>
      </c>
      <c r="AE227" s="67">
        <v>3216.27</v>
      </c>
      <c r="AF227">
        <v>458.52</v>
      </c>
      <c r="AG227" s="67">
        <v>115263.4</v>
      </c>
      <c r="AH227" t="s">
        <v>628</v>
      </c>
      <c r="AI227" s="67">
        <v>32618</v>
      </c>
      <c r="AJ227" s="67">
        <v>46428.72</v>
      </c>
      <c r="AK227">
        <v>43.55</v>
      </c>
      <c r="AL227">
        <v>24.71</v>
      </c>
      <c r="AM227">
        <v>30.78</v>
      </c>
      <c r="AN227">
        <v>4.3600000000000003</v>
      </c>
      <c r="AO227" s="67">
        <v>1029.1600000000001</v>
      </c>
      <c r="AP227">
        <v>1.1816</v>
      </c>
      <c r="AQ227" s="67">
        <v>1447.04</v>
      </c>
      <c r="AR227" s="67">
        <v>2044.2</v>
      </c>
      <c r="AS227" s="67">
        <v>5671.91</v>
      </c>
      <c r="AT227">
        <v>459.47</v>
      </c>
      <c r="AU227">
        <v>251.04</v>
      </c>
      <c r="AV227" s="67">
        <v>9873.66</v>
      </c>
      <c r="AW227" s="67">
        <v>5044.63</v>
      </c>
      <c r="AX227">
        <v>0.50049999999999994</v>
      </c>
      <c r="AY227" s="67">
        <v>3075.69</v>
      </c>
      <c r="AZ227">
        <v>0.30520000000000003</v>
      </c>
      <c r="BA227" s="67">
        <v>1248.1400000000001</v>
      </c>
      <c r="BB227">
        <v>0.12379999999999999</v>
      </c>
      <c r="BC227">
        <v>709.96</v>
      </c>
      <c r="BD227">
        <v>7.0400000000000004E-2</v>
      </c>
      <c r="BE227" s="67">
        <v>10078.43</v>
      </c>
      <c r="BF227" s="67">
        <v>4590.1099999999997</v>
      </c>
      <c r="BG227">
        <v>1.3749</v>
      </c>
      <c r="BH227">
        <v>0.52759999999999996</v>
      </c>
      <c r="BI227">
        <v>0.2142</v>
      </c>
      <c r="BJ227">
        <v>0.19800000000000001</v>
      </c>
      <c r="BK227">
        <v>4.02E-2</v>
      </c>
      <c r="BL227">
        <v>1.9900000000000001E-2</v>
      </c>
    </row>
    <row r="228" spans="1:64" x14ac:dyDescent="0.25">
      <c r="A228" t="s">
        <v>246</v>
      </c>
      <c r="B228">
        <v>48496</v>
      </c>
      <c r="C228">
        <v>40.33</v>
      </c>
      <c r="D228">
        <v>79.87</v>
      </c>
      <c r="E228" s="67">
        <v>3221.44</v>
      </c>
      <c r="F228" s="67">
        <v>3143.75</v>
      </c>
      <c r="G228">
        <v>1.66E-2</v>
      </c>
      <c r="H228">
        <v>4.0000000000000002E-4</v>
      </c>
      <c r="I228">
        <v>1.4E-2</v>
      </c>
      <c r="J228">
        <v>1E-3</v>
      </c>
      <c r="K228">
        <v>2.0500000000000001E-2</v>
      </c>
      <c r="L228">
        <v>0.9264</v>
      </c>
      <c r="M228">
        <v>2.1000000000000001E-2</v>
      </c>
      <c r="N228">
        <v>0.14050000000000001</v>
      </c>
      <c r="O228">
        <v>7.4000000000000003E-3</v>
      </c>
      <c r="P228">
        <v>0.10730000000000001</v>
      </c>
      <c r="Q228" s="67">
        <v>60888.19</v>
      </c>
      <c r="R228">
        <v>0.1893</v>
      </c>
      <c r="S228">
        <v>0.20150000000000001</v>
      </c>
      <c r="T228">
        <v>0.60919999999999996</v>
      </c>
      <c r="U228">
        <v>19.829999999999998</v>
      </c>
      <c r="V228">
        <v>17.36</v>
      </c>
      <c r="W228" s="67">
        <v>85245.73</v>
      </c>
      <c r="X228">
        <v>183.26</v>
      </c>
      <c r="Y228" s="67">
        <v>186218.9</v>
      </c>
      <c r="Z228">
        <v>0.85899999999999999</v>
      </c>
      <c r="AA228">
        <v>0.11119999999999999</v>
      </c>
      <c r="AB228">
        <v>2.98E-2</v>
      </c>
      <c r="AC228">
        <v>0.14099999999999999</v>
      </c>
      <c r="AD228">
        <v>186.22</v>
      </c>
      <c r="AE228" s="67">
        <v>7483.36</v>
      </c>
      <c r="AF228">
        <v>953.66</v>
      </c>
      <c r="AG228" s="67">
        <v>215347.12</v>
      </c>
      <c r="AH228" t="s">
        <v>628</v>
      </c>
      <c r="AI228" s="67">
        <v>49865</v>
      </c>
      <c r="AJ228" s="67">
        <v>89587.74</v>
      </c>
      <c r="AK228">
        <v>71.55</v>
      </c>
      <c r="AL228">
        <v>39.78</v>
      </c>
      <c r="AM228">
        <v>43.38</v>
      </c>
      <c r="AN228">
        <v>4.58</v>
      </c>
      <c r="AO228" s="67">
        <v>1706.07</v>
      </c>
      <c r="AP228">
        <v>0.70850000000000002</v>
      </c>
      <c r="AQ228" s="67">
        <v>1267.24</v>
      </c>
      <c r="AR228" s="67">
        <v>1901.82</v>
      </c>
      <c r="AS228" s="67">
        <v>5931.59</v>
      </c>
      <c r="AT228">
        <v>582.49</v>
      </c>
      <c r="AU228">
        <v>306.25</v>
      </c>
      <c r="AV228" s="67">
        <v>9989.39</v>
      </c>
      <c r="AW228" s="67">
        <v>2954.9</v>
      </c>
      <c r="AX228">
        <v>0.30099999999999999</v>
      </c>
      <c r="AY228" s="67">
        <v>5850.94</v>
      </c>
      <c r="AZ228">
        <v>0.59609999999999996</v>
      </c>
      <c r="BA228">
        <v>683.61</v>
      </c>
      <c r="BB228">
        <v>6.9599999999999995E-2</v>
      </c>
      <c r="BC228">
        <v>326.10000000000002</v>
      </c>
      <c r="BD228">
        <v>3.32E-2</v>
      </c>
      <c r="BE228" s="67">
        <v>9815.5499999999993</v>
      </c>
      <c r="BF228" s="67">
        <v>1832.53</v>
      </c>
      <c r="BG228">
        <v>0.18940000000000001</v>
      </c>
      <c r="BH228">
        <v>0.59299999999999997</v>
      </c>
      <c r="BI228">
        <v>0.22270000000000001</v>
      </c>
      <c r="BJ228">
        <v>0.12690000000000001</v>
      </c>
      <c r="BK228">
        <v>3.5900000000000001E-2</v>
      </c>
      <c r="BL228">
        <v>2.1499999999999998E-2</v>
      </c>
    </row>
    <row r="229" spans="1:64" x14ac:dyDescent="0.25">
      <c r="A229" t="s">
        <v>247</v>
      </c>
      <c r="B229">
        <v>48801</v>
      </c>
      <c r="C229">
        <v>89.38</v>
      </c>
      <c r="D229">
        <v>16.79</v>
      </c>
      <c r="E229" s="67">
        <v>1500.99</v>
      </c>
      <c r="F229" s="67">
        <v>1502.82</v>
      </c>
      <c r="G229">
        <v>2.2000000000000001E-3</v>
      </c>
      <c r="H229">
        <v>4.0000000000000002E-4</v>
      </c>
      <c r="I229">
        <v>6.3E-3</v>
      </c>
      <c r="J229">
        <v>1.1999999999999999E-3</v>
      </c>
      <c r="K229">
        <v>1.1599999999999999E-2</v>
      </c>
      <c r="L229">
        <v>0.9607</v>
      </c>
      <c r="M229">
        <v>1.7600000000000001E-2</v>
      </c>
      <c r="N229">
        <v>0.4501</v>
      </c>
      <c r="O229">
        <v>5.0000000000000001E-4</v>
      </c>
      <c r="P229">
        <v>0.13619999999999999</v>
      </c>
      <c r="Q229" s="67">
        <v>50167.81</v>
      </c>
      <c r="R229">
        <v>0.22459999999999999</v>
      </c>
      <c r="S229">
        <v>0.1943</v>
      </c>
      <c r="T229">
        <v>0.58109999999999995</v>
      </c>
      <c r="U229">
        <v>18.63</v>
      </c>
      <c r="V229">
        <v>10.97</v>
      </c>
      <c r="W229" s="67">
        <v>68117.95</v>
      </c>
      <c r="X229">
        <v>132.05000000000001</v>
      </c>
      <c r="Y229" s="67">
        <v>110802.96</v>
      </c>
      <c r="Z229">
        <v>0.88759999999999994</v>
      </c>
      <c r="AA229">
        <v>6.3200000000000006E-2</v>
      </c>
      <c r="AB229">
        <v>4.9200000000000001E-2</v>
      </c>
      <c r="AC229">
        <v>0.1124</v>
      </c>
      <c r="AD229">
        <v>110.8</v>
      </c>
      <c r="AE229" s="67">
        <v>2671.72</v>
      </c>
      <c r="AF229">
        <v>393.67</v>
      </c>
      <c r="AG229" s="67">
        <v>108492.3</v>
      </c>
      <c r="AH229" t="s">
        <v>628</v>
      </c>
      <c r="AI229" s="67">
        <v>32618</v>
      </c>
      <c r="AJ229" s="67">
        <v>46646.95</v>
      </c>
      <c r="AK229">
        <v>35.21</v>
      </c>
      <c r="AL229">
        <v>23.39</v>
      </c>
      <c r="AM229">
        <v>25.77</v>
      </c>
      <c r="AN229">
        <v>4.21</v>
      </c>
      <c r="AO229">
        <v>748.53</v>
      </c>
      <c r="AP229">
        <v>1.0443</v>
      </c>
      <c r="AQ229" s="67">
        <v>1242.28</v>
      </c>
      <c r="AR229" s="67">
        <v>2052.62</v>
      </c>
      <c r="AS229" s="67">
        <v>5409.67</v>
      </c>
      <c r="AT229">
        <v>402.78</v>
      </c>
      <c r="AU229">
        <v>257.87</v>
      </c>
      <c r="AV229" s="67">
        <v>9365.2099999999991</v>
      </c>
      <c r="AW229" s="67">
        <v>5244.23</v>
      </c>
      <c r="AX229">
        <v>0.56879999999999997</v>
      </c>
      <c r="AY229" s="67">
        <v>2339.1</v>
      </c>
      <c r="AZ229">
        <v>0.25369999999999998</v>
      </c>
      <c r="BA229">
        <v>934.25</v>
      </c>
      <c r="BB229">
        <v>0.1013</v>
      </c>
      <c r="BC229">
        <v>702.35</v>
      </c>
      <c r="BD229">
        <v>7.6200000000000004E-2</v>
      </c>
      <c r="BE229" s="67">
        <v>9219.93</v>
      </c>
      <c r="BF229" s="67">
        <v>5203.46</v>
      </c>
      <c r="BG229">
        <v>1.6856</v>
      </c>
      <c r="BH229">
        <v>0.52939999999999998</v>
      </c>
      <c r="BI229">
        <v>0.22620000000000001</v>
      </c>
      <c r="BJ229">
        <v>0.18260000000000001</v>
      </c>
      <c r="BK229">
        <v>4.0099999999999997E-2</v>
      </c>
      <c r="BL229">
        <v>2.1700000000000001E-2</v>
      </c>
    </row>
    <row r="230" spans="1:64" x14ac:dyDescent="0.25">
      <c r="A230" t="s">
        <v>248</v>
      </c>
      <c r="B230">
        <v>47019</v>
      </c>
      <c r="C230">
        <v>33.71</v>
      </c>
      <c r="D230">
        <v>250.04</v>
      </c>
      <c r="E230" s="67">
        <v>8429.77</v>
      </c>
      <c r="F230" s="67">
        <v>8133.8</v>
      </c>
      <c r="G230">
        <v>6.6799999999999998E-2</v>
      </c>
      <c r="H230">
        <v>6.9999999999999999E-4</v>
      </c>
      <c r="I230">
        <v>8.5999999999999993E-2</v>
      </c>
      <c r="J230">
        <v>1.1999999999999999E-3</v>
      </c>
      <c r="K230">
        <v>4.2200000000000001E-2</v>
      </c>
      <c r="L230">
        <v>0.75670000000000004</v>
      </c>
      <c r="M230">
        <v>4.6399999999999997E-2</v>
      </c>
      <c r="N230">
        <v>0.2006</v>
      </c>
      <c r="O230">
        <v>4.2200000000000001E-2</v>
      </c>
      <c r="P230">
        <v>0.11609999999999999</v>
      </c>
      <c r="Q230" s="67">
        <v>65640.649999999994</v>
      </c>
      <c r="R230">
        <v>0.23810000000000001</v>
      </c>
      <c r="S230">
        <v>0.1968</v>
      </c>
      <c r="T230">
        <v>0.56510000000000005</v>
      </c>
      <c r="U230">
        <v>19.21</v>
      </c>
      <c r="V230">
        <v>41.96</v>
      </c>
      <c r="W230" s="67">
        <v>88960.09</v>
      </c>
      <c r="X230">
        <v>198.58</v>
      </c>
      <c r="Y230" s="67">
        <v>173514.15</v>
      </c>
      <c r="Z230">
        <v>0.76319999999999999</v>
      </c>
      <c r="AA230">
        <v>0.21460000000000001</v>
      </c>
      <c r="AB230">
        <v>2.2200000000000001E-2</v>
      </c>
      <c r="AC230">
        <v>0.23680000000000001</v>
      </c>
      <c r="AD230">
        <v>173.51</v>
      </c>
      <c r="AE230" s="67">
        <v>7935.05</v>
      </c>
      <c r="AF230">
        <v>903.51</v>
      </c>
      <c r="AG230" s="67">
        <v>197669.2</v>
      </c>
      <c r="AH230" t="s">
        <v>628</v>
      </c>
      <c r="AI230" s="67">
        <v>46647</v>
      </c>
      <c r="AJ230" s="67">
        <v>82777.22</v>
      </c>
      <c r="AK230">
        <v>71.88</v>
      </c>
      <c r="AL230">
        <v>42.97</v>
      </c>
      <c r="AM230">
        <v>47.18</v>
      </c>
      <c r="AN230">
        <v>4.7699999999999996</v>
      </c>
      <c r="AO230" s="67">
        <v>1366.64</v>
      </c>
      <c r="AP230">
        <v>0.73119999999999996</v>
      </c>
      <c r="AQ230" s="67">
        <v>1272.02</v>
      </c>
      <c r="AR230" s="67">
        <v>1977.03</v>
      </c>
      <c r="AS230" s="67">
        <v>6669.27</v>
      </c>
      <c r="AT230">
        <v>678.5</v>
      </c>
      <c r="AU230">
        <v>397.7</v>
      </c>
      <c r="AV230" s="67">
        <v>10994.51</v>
      </c>
      <c r="AW230" s="67">
        <v>3074.44</v>
      </c>
      <c r="AX230">
        <v>0.29239999999999999</v>
      </c>
      <c r="AY230" s="67">
        <v>6302.06</v>
      </c>
      <c r="AZ230">
        <v>0.59940000000000004</v>
      </c>
      <c r="BA230">
        <v>748.57</v>
      </c>
      <c r="BB230">
        <v>7.1199999999999999E-2</v>
      </c>
      <c r="BC230">
        <v>388.45</v>
      </c>
      <c r="BD230">
        <v>3.6900000000000002E-2</v>
      </c>
      <c r="BE230" s="67">
        <v>10513.52</v>
      </c>
      <c r="BF230" s="67">
        <v>1824.72</v>
      </c>
      <c r="BG230">
        <v>0.21510000000000001</v>
      </c>
      <c r="BH230">
        <v>0.59930000000000005</v>
      </c>
      <c r="BI230">
        <v>0.23039999999999999</v>
      </c>
      <c r="BJ230">
        <v>0.1174</v>
      </c>
      <c r="BK230">
        <v>3.1E-2</v>
      </c>
      <c r="BL230">
        <v>2.1999999999999999E-2</v>
      </c>
    </row>
    <row r="231" spans="1:64" x14ac:dyDescent="0.25">
      <c r="A231" t="s">
        <v>249</v>
      </c>
      <c r="B231">
        <v>44123</v>
      </c>
      <c r="C231">
        <v>79.55</v>
      </c>
      <c r="D231">
        <v>31.97</v>
      </c>
      <c r="E231" s="67">
        <v>2422.17</v>
      </c>
      <c r="F231" s="67">
        <v>2281.98</v>
      </c>
      <c r="G231">
        <v>6.1999999999999998E-3</v>
      </c>
      <c r="H231">
        <v>5.9999999999999995E-4</v>
      </c>
      <c r="I231">
        <v>3.2800000000000003E-2</v>
      </c>
      <c r="J231">
        <v>1.4E-3</v>
      </c>
      <c r="K231">
        <v>2.69E-2</v>
      </c>
      <c r="L231">
        <v>0.87960000000000005</v>
      </c>
      <c r="M231">
        <v>5.2600000000000001E-2</v>
      </c>
      <c r="N231">
        <v>0.58909999999999996</v>
      </c>
      <c r="O231">
        <v>6.7000000000000002E-3</v>
      </c>
      <c r="P231">
        <v>0.16389999999999999</v>
      </c>
      <c r="Q231" s="67">
        <v>51501.24</v>
      </c>
      <c r="R231">
        <v>0.23100000000000001</v>
      </c>
      <c r="S231">
        <v>0.18160000000000001</v>
      </c>
      <c r="T231">
        <v>0.58740000000000003</v>
      </c>
      <c r="U231">
        <v>17.98</v>
      </c>
      <c r="V231">
        <v>14.87</v>
      </c>
      <c r="W231" s="67">
        <v>73409.06</v>
      </c>
      <c r="X231">
        <v>158.1</v>
      </c>
      <c r="Y231" s="67">
        <v>101632.61</v>
      </c>
      <c r="Z231">
        <v>0.73470000000000002</v>
      </c>
      <c r="AA231">
        <v>0.21590000000000001</v>
      </c>
      <c r="AB231">
        <v>4.9399999999999999E-2</v>
      </c>
      <c r="AC231">
        <v>0.26529999999999998</v>
      </c>
      <c r="AD231">
        <v>101.63</v>
      </c>
      <c r="AE231" s="67">
        <v>2868.48</v>
      </c>
      <c r="AF231">
        <v>382.87</v>
      </c>
      <c r="AG231" s="67">
        <v>96616.84</v>
      </c>
      <c r="AH231" t="s">
        <v>628</v>
      </c>
      <c r="AI231" s="67">
        <v>27581</v>
      </c>
      <c r="AJ231" s="67">
        <v>42941.78</v>
      </c>
      <c r="AK231">
        <v>42.36</v>
      </c>
      <c r="AL231">
        <v>25.64</v>
      </c>
      <c r="AM231">
        <v>30.65</v>
      </c>
      <c r="AN231">
        <v>4.0599999999999996</v>
      </c>
      <c r="AO231" s="67">
        <v>1068.27</v>
      </c>
      <c r="AP231">
        <v>1.0086999999999999</v>
      </c>
      <c r="AQ231" s="67">
        <v>1272.3</v>
      </c>
      <c r="AR231" s="67">
        <v>1918.79</v>
      </c>
      <c r="AS231" s="67">
        <v>5996.44</v>
      </c>
      <c r="AT231">
        <v>482.93</v>
      </c>
      <c r="AU231">
        <v>270.27999999999997</v>
      </c>
      <c r="AV231" s="67">
        <v>9940.74</v>
      </c>
      <c r="AW231" s="67">
        <v>5378.69</v>
      </c>
      <c r="AX231">
        <v>0.55769999999999997</v>
      </c>
      <c r="AY231" s="67">
        <v>2553.31</v>
      </c>
      <c r="AZ231">
        <v>0.26479999999999998</v>
      </c>
      <c r="BA231">
        <v>735.46</v>
      </c>
      <c r="BB231">
        <v>7.6300000000000007E-2</v>
      </c>
      <c r="BC231">
        <v>976.29</v>
      </c>
      <c r="BD231">
        <v>0.1012</v>
      </c>
      <c r="BE231" s="67">
        <v>9643.75</v>
      </c>
      <c r="BF231" s="67">
        <v>4586.51</v>
      </c>
      <c r="BG231">
        <v>1.5403</v>
      </c>
      <c r="BH231">
        <v>0.53869999999999996</v>
      </c>
      <c r="BI231">
        <v>0.2298</v>
      </c>
      <c r="BJ231">
        <v>0.17829999999999999</v>
      </c>
      <c r="BK231">
        <v>3.39E-2</v>
      </c>
      <c r="BL231">
        <v>1.9199999999999998E-2</v>
      </c>
    </row>
    <row r="232" spans="1:64" x14ac:dyDescent="0.25">
      <c r="A232" t="s">
        <v>250</v>
      </c>
      <c r="B232">
        <v>45823</v>
      </c>
      <c r="C232">
        <v>70.19</v>
      </c>
      <c r="D232">
        <v>15.15</v>
      </c>
      <c r="E232" s="67">
        <v>1063.1099999999999</v>
      </c>
      <c r="F232" s="67">
        <v>1085.1300000000001</v>
      </c>
      <c r="G232">
        <v>3.2000000000000002E-3</v>
      </c>
      <c r="H232">
        <v>2.0000000000000001E-4</v>
      </c>
      <c r="I232">
        <v>5.7000000000000002E-3</v>
      </c>
      <c r="J232">
        <v>1.1999999999999999E-3</v>
      </c>
      <c r="K232">
        <v>1.03E-2</v>
      </c>
      <c r="L232">
        <v>0.96540000000000004</v>
      </c>
      <c r="M232">
        <v>1.4E-2</v>
      </c>
      <c r="N232">
        <v>0.34820000000000001</v>
      </c>
      <c r="O232">
        <v>1.5E-3</v>
      </c>
      <c r="P232">
        <v>0.13439999999999999</v>
      </c>
      <c r="Q232" s="67">
        <v>50677.97</v>
      </c>
      <c r="R232">
        <v>0.24629999999999999</v>
      </c>
      <c r="S232">
        <v>0.18160000000000001</v>
      </c>
      <c r="T232">
        <v>0.57210000000000005</v>
      </c>
      <c r="U232">
        <v>17.77</v>
      </c>
      <c r="V232">
        <v>8.82</v>
      </c>
      <c r="W232" s="67">
        <v>65020.34</v>
      </c>
      <c r="X232">
        <v>115.88</v>
      </c>
      <c r="Y232" s="67">
        <v>139293.82</v>
      </c>
      <c r="Z232">
        <v>0.8206</v>
      </c>
      <c r="AA232">
        <v>0.1033</v>
      </c>
      <c r="AB232">
        <v>7.6100000000000001E-2</v>
      </c>
      <c r="AC232">
        <v>0.1794</v>
      </c>
      <c r="AD232">
        <v>139.29</v>
      </c>
      <c r="AE232" s="67">
        <v>4152.28</v>
      </c>
      <c r="AF232">
        <v>524.85</v>
      </c>
      <c r="AG232" s="67">
        <v>136523.79999999999</v>
      </c>
      <c r="AH232" t="s">
        <v>628</v>
      </c>
      <c r="AI232" s="67">
        <v>33379</v>
      </c>
      <c r="AJ232" s="67">
        <v>51334.400000000001</v>
      </c>
      <c r="AK232">
        <v>46.06</v>
      </c>
      <c r="AL232">
        <v>28.74</v>
      </c>
      <c r="AM232">
        <v>32.97</v>
      </c>
      <c r="AN232">
        <v>4.72</v>
      </c>
      <c r="AO232" s="67">
        <v>1253.26</v>
      </c>
      <c r="AP232">
        <v>1.0851</v>
      </c>
      <c r="AQ232" s="67">
        <v>1383.13</v>
      </c>
      <c r="AR232" s="67">
        <v>1829.03</v>
      </c>
      <c r="AS232" s="67">
        <v>5638.66</v>
      </c>
      <c r="AT232">
        <v>411.47</v>
      </c>
      <c r="AU232">
        <v>300.07</v>
      </c>
      <c r="AV232" s="67">
        <v>9562.36</v>
      </c>
      <c r="AW232" s="67">
        <v>4339.04</v>
      </c>
      <c r="AX232">
        <v>0.44819999999999999</v>
      </c>
      <c r="AY232" s="67">
        <v>3624.13</v>
      </c>
      <c r="AZ232">
        <v>0.37440000000000001</v>
      </c>
      <c r="BA232" s="67">
        <v>1070.9000000000001</v>
      </c>
      <c r="BB232">
        <v>0.1106</v>
      </c>
      <c r="BC232">
        <v>646.98</v>
      </c>
      <c r="BD232">
        <v>6.6799999999999998E-2</v>
      </c>
      <c r="BE232" s="67">
        <v>9681.0499999999993</v>
      </c>
      <c r="BF232" s="67">
        <v>3911.64</v>
      </c>
      <c r="BG232">
        <v>0.87329999999999997</v>
      </c>
      <c r="BH232">
        <v>0.55189999999999995</v>
      </c>
      <c r="BI232">
        <v>0.2266</v>
      </c>
      <c r="BJ232">
        <v>0.15970000000000001</v>
      </c>
      <c r="BK232">
        <v>3.78E-2</v>
      </c>
      <c r="BL232">
        <v>2.4E-2</v>
      </c>
    </row>
    <row r="233" spans="1:64" x14ac:dyDescent="0.25">
      <c r="A233" t="s">
        <v>251</v>
      </c>
      <c r="B233">
        <v>47571</v>
      </c>
      <c r="C233">
        <v>59.65</v>
      </c>
      <c r="D233">
        <v>11.02</v>
      </c>
      <c r="E233">
        <v>626.08000000000004</v>
      </c>
      <c r="F233">
        <v>649.88</v>
      </c>
      <c r="G233">
        <v>5.7000000000000002E-3</v>
      </c>
      <c r="H233">
        <v>2.9999999999999997E-4</v>
      </c>
      <c r="I233">
        <v>7.7999999999999996E-3</v>
      </c>
      <c r="J233">
        <v>1.9E-3</v>
      </c>
      <c r="K233">
        <v>5.4600000000000003E-2</v>
      </c>
      <c r="L233">
        <v>0.90410000000000001</v>
      </c>
      <c r="M233">
        <v>2.5700000000000001E-2</v>
      </c>
      <c r="N233">
        <v>0.35510000000000003</v>
      </c>
      <c r="O233">
        <v>2.3E-3</v>
      </c>
      <c r="P233">
        <v>0.13830000000000001</v>
      </c>
      <c r="Q233" s="67">
        <v>49231.61</v>
      </c>
      <c r="R233">
        <v>0.30819999999999997</v>
      </c>
      <c r="S233">
        <v>0.1603</v>
      </c>
      <c r="T233">
        <v>0.53149999999999997</v>
      </c>
      <c r="U233">
        <v>16.86</v>
      </c>
      <c r="V233">
        <v>6.41</v>
      </c>
      <c r="W233" s="67">
        <v>65583.72</v>
      </c>
      <c r="X233">
        <v>94.95</v>
      </c>
      <c r="Y233" s="67">
        <v>124506.34</v>
      </c>
      <c r="Z233">
        <v>0.89610000000000001</v>
      </c>
      <c r="AA233">
        <v>6.2300000000000001E-2</v>
      </c>
      <c r="AB233">
        <v>4.1599999999999998E-2</v>
      </c>
      <c r="AC233">
        <v>0.10390000000000001</v>
      </c>
      <c r="AD233">
        <v>124.51</v>
      </c>
      <c r="AE233" s="67">
        <v>3094.36</v>
      </c>
      <c r="AF233">
        <v>455.84</v>
      </c>
      <c r="AG233" s="67">
        <v>110850.52</v>
      </c>
      <c r="AH233" t="s">
        <v>628</v>
      </c>
      <c r="AI233" s="67">
        <v>34299</v>
      </c>
      <c r="AJ233" s="67">
        <v>48232.92</v>
      </c>
      <c r="AK233">
        <v>42.34</v>
      </c>
      <c r="AL233">
        <v>23.74</v>
      </c>
      <c r="AM233">
        <v>30.26</v>
      </c>
      <c r="AN233">
        <v>4.55</v>
      </c>
      <c r="AO233" s="67">
        <v>1502.68</v>
      </c>
      <c r="AP233">
        <v>1.3179000000000001</v>
      </c>
      <c r="AQ233" s="67">
        <v>1489.22</v>
      </c>
      <c r="AR233" s="67">
        <v>1948.17</v>
      </c>
      <c r="AS233" s="67">
        <v>5950.69</v>
      </c>
      <c r="AT233">
        <v>372.25</v>
      </c>
      <c r="AU233">
        <v>497.29</v>
      </c>
      <c r="AV233" s="67">
        <v>10257.629999999999</v>
      </c>
      <c r="AW233" s="67">
        <v>5224.05</v>
      </c>
      <c r="AX233">
        <v>0.49080000000000001</v>
      </c>
      <c r="AY233" s="67">
        <v>3518.02</v>
      </c>
      <c r="AZ233">
        <v>0.33050000000000002</v>
      </c>
      <c r="BA233" s="67">
        <v>1290.01</v>
      </c>
      <c r="BB233">
        <v>0.1212</v>
      </c>
      <c r="BC233">
        <v>612.58000000000004</v>
      </c>
      <c r="BD233">
        <v>5.7500000000000002E-2</v>
      </c>
      <c r="BE233" s="67">
        <v>10644.67</v>
      </c>
      <c r="BF233" s="67">
        <v>4923.41</v>
      </c>
      <c r="BG233">
        <v>1.3626</v>
      </c>
      <c r="BH233">
        <v>0.54179999999999995</v>
      </c>
      <c r="BI233">
        <v>0.2077</v>
      </c>
      <c r="BJ233">
        <v>0.188</v>
      </c>
      <c r="BK233">
        <v>3.7999999999999999E-2</v>
      </c>
      <c r="BL233">
        <v>2.4500000000000001E-2</v>
      </c>
    </row>
    <row r="234" spans="1:64" x14ac:dyDescent="0.25">
      <c r="A234" t="s">
        <v>252</v>
      </c>
      <c r="B234">
        <v>49700</v>
      </c>
      <c r="C234">
        <v>76.569999999999993</v>
      </c>
      <c r="D234">
        <v>13.25</v>
      </c>
      <c r="E234" s="67">
        <v>1014.25</v>
      </c>
      <c r="F234" s="67">
        <v>1040.75</v>
      </c>
      <c r="G234">
        <v>6.0000000000000001E-3</v>
      </c>
      <c r="H234">
        <v>5.0000000000000001E-4</v>
      </c>
      <c r="I234">
        <v>6.1000000000000004E-3</v>
      </c>
      <c r="J234">
        <v>1.6999999999999999E-3</v>
      </c>
      <c r="K234">
        <v>4.0399999999999998E-2</v>
      </c>
      <c r="L234">
        <v>0.92259999999999998</v>
      </c>
      <c r="M234">
        <v>2.29E-2</v>
      </c>
      <c r="N234">
        <v>0.31900000000000001</v>
      </c>
      <c r="O234">
        <v>4.0000000000000001E-3</v>
      </c>
      <c r="P234">
        <v>0.13039999999999999</v>
      </c>
      <c r="Q234" s="67">
        <v>52344.03</v>
      </c>
      <c r="R234">
        <v>0.23139999999999999</v>
      </c>
      <c r="S234">
        <v>0.17760000000000001</v>
      </c>
      <c r="T234">
        <v>0.59099999999999997</v>
      </c>
      <c r="U234">
        <v>18.010000000000002</v>
      </c>
      <c r="V234">
        <v>8.67</v>
      </c>
      <c r="W234" s="67">
        <v>65196.99</v>
      </c>
      <c r="X234">
        <v>112.89</v>
      </c>
      <c r="Y234" s="67">
        <v>152543.32</v>
      </c>
      <c r="Z234">
        <v>0.82299999999999995</v>
      </c>
      <c r="AA234">
        <v>0.11550000000000001</v>
      </c>
      <c r="AB234">
        <v>6.1499999999999999E-2</v>
      </c>
      <c r="AC234">
        <v>0.17699999999999999</v>
      </c>
      <c r="AD234">
        <v>152.54</v>
      </c>
      <c r="AE234" s="67">
        <v>4413.12</v>
      </c>
      <c r="AF234">
        <v>530.05999999999995</v>
      </c>
      <c r="AG234" s="67">
        <v>141640.97</v>
      </c>
      <c r="AH234" t="s">
        <v>628</v>
      </c>
      <c r="AI234" s="67">
        <v>34806</v>
      </c>
      <c r="AJ234" s="67">
        <v>53406.15</v>
      </c>
      <c r="AK234">
        <v>44.03</v>
      </c>
      <c r="AL234">
        <v>27.16</v>
      </c>
      <c r="AM234">
        <v>31.83</v>
      </c>
      <c r="AN234">
        <v>4.8099999999999996</v>
      </c>
      <c r="AO234" s="67">
        <v>1725.95</v>
      </c>
      <c r="AP234">
        <v>1.1792</v>
      </c>
      <c r="AQ234" s="67">
        <v>1497.4</v>
      </c>
      <c r="AR234" s="67">
        <v>1912.72</v>
      </c>
      <c r="AS234" s="67">
        <v>5893.96</v>
      </c>
      <c r="AT234">
        <v>494.25</v>
      </c>
      <c r="AU234">
        <v>318.42</v>
      </c>
      <c r="AV234" s="67">
        <v>10116.75</v>
      </c>
      <c r="AW234" s="67">
        <v>4182.63</v>
      </c>
      <c r="AX234">
        <v>0.40770000000000001</v>
      </c>
      <c r="AY234" s="67">
        <v>4202.1899999999996</v>
      </c>
      <c r="AZ234">
        <v>0.40960000000000002</v>
      </c>
      <c r="BA234" s="67">
        <v>1309.53</v>
      </c>
      <c r="BB234">
        <v>0.12759999999999999</v>
      </c>
      <c r="BC234">
        <v>565.97</v>
      </c>
      <c r="BD234">
        <v>5.5199999999999999E-2</v>
      </c>
      <c r="BE234" s="67">
        <v>10260.32</v>
      </c>
      <c r="BF234" s="67">
        <v>3651.73</v>
      </c>
      <c r="BG234">
        <v>0.78169999999999995</v>
      </c>
      <c r="BH234">
        <v>0.55020000000000002</v>
      </c>
      <c r="BI234">
        <v>0.2089</v>
      </c>
      <c r="BJ234">
        <v>0.17169999999999999</v>
      </c>
      <c r="BK234">
        <v>3.6700000000000003E-2</v>
      </c>
      <c r="BL234">
        <v>3.2500000000000001E-2</v>
      </c>
    </row>
    <row r="235" spans="1:64" x14ac:dyDescent="0.25">
      <c r="A235" t="s">
        <v>253</v>
      </c>
      <c r="B235">
        <v>50161</v>
      </c>
      <c r="C235">
        <v>39.520000000000003</v>
      </c>
      <c r="D235">
        <v>70.3</v>
      </c>
      <c r="E235" s="67">
        <v>2778.63</v>
      </c>
      <c r="F235" s="67">
        <v>2752.94</v>
      </c>
      <c r="G235">
        <v>2.0199999999999999E-2</v>
      </c>
      <c r="H235">
        <v>6.9999999999999999E-4</v>
      </c>
      <c r="I235">
        <v>5.4600000000000003E-2</v>
      </c>
      <c r="J235">
        <v>1.4E-3</v>
      </c>
      <c r="K235">
        <v>3.5200000000000002E-2</v>
      </c>
      <c r="L235">
        <v>0.83640000000000003</v>
      </c>
      <c r="M235">
        <v>5.1499999999999997E-2</v>
      </c>
      <c r="N235">
        <v>0.37569999999999998</v>
      </c>
      <c r="O235">
        <v>1.6299999999999999E-2</v>
      </c>
      <c r="P235">
        <v>0.1351</v>
      </c>
      <c r="Q235" s="67">
        <v>58776.09</v>
      </c>
      <c r="R235">
        <v>0.23269999999999999</v>
      </c>
      <c r="S235">
        <v>0.18759999999999999</v>
      </c>
      <c r="T235">
        <v>0.5796</v>
      </c>
      <c r="U235">
        <v>17.98</v>
      </c>
      <c r="V235">
        <v>17.25</v>
      </c>
      <c r="W235" s="67">
        <v>81738.710000000006</v>
      </c>
      <c r="X235">
        <v>157.16999999999999</v>
      </c>
      <c r="Y235" s="67">
        <v>178083.91</v>
      </c>
      <c r="Z235">
        <v>0.65839999999999999</v>
      </c>
      <c r="AA235">
        <v>0.2984</v>
      </c>
      <c r="AB235">
        <v>4.3200000000000002E-2</v>
      </c>
      <c r="AC235">
        <v>0.34160000000000001</v>
      </c>
      <c r="AD235">
        <v>178.08</v>
      </c>
      <c r="AE235" s="67">
        <v>7102.28</v>
      </c>
      <c r="AF235">
        <v>759.92</v>
      </c>
      <c r="AG235" s="67">
        <v>188769.56</v>
      </c>
      <c r="AH235" t="s">
        <v>628</v>
      </c>
      <c r="AI235" s="67">
        <v>34302</v>
      </c>
      <c r="AJ235" s="67">
        <v>55397.1</v>
      </c>
      <c r="AK235">
        <v>59.64</v>
      </c>
      <c r="AL235">
        <v>37.5</v>
      </c>
      <c r="AM235">
        <v>41.19</v>
      </c>
      <c r="AN235">
        <v>4.66</v>
      </c>
      <c r="AO235" s="67">
        <v>1431.12</v>
      </c>
      <c r="AP235">
        <v>0.98240000000000005</v>
      </c>
      <c r="AQ235" s="67">
        <v>1346.18</v>
      </c>
      <c r="AR235" s="67">
        <v>1978.93</v>
      </c>
      <c r="AS235" s="67">
        <v>6462.52</v>
      </c>
      <c r="AT235">
        <v>633.9</v>
      </c>
      <c r="AU235">
        <v>300.38</v>
      </c>
      <c r="AV235" s="67">
        <v>10721.92</v>
      </c>
      <c r="AW235" s="67">
        <v>3147.65</v>
      </c>
      <c r="AX235">
        <v>0.30880000000000002</v>
      </c>
      <c r="AY235" s="67">
        <v>5480.96</v>
      </c>
      <c r="AZ235">
        <v>0.53769999999999996</v>
      </c>
      <c r="BA235">
        <v>983.16</v>
      </c>
      <c r="BB235">
        <v>9.6500000000000002E-2</v>
      </c>
      <c r="BC235">
        <v>581.39</v>
      </c>
      <c r="BD235">
        <v>5.7000000000000002E-2</v>
      </c>
      <c r="BE235" s="67">
        <v>10193.17</v>
      </c>
      <c r="BF235" s="67">
        <v>1950.76</v>
      </c>
      <c r="BG235">
        <v>0.33189999999999997</v>
      </c>
      <c r="BH235">
        <v>0.57620000000000005</v>
      </c>
      <c r="BI235">
        <v>0.2233</v>
      </c>
      <c r="BJ235">
        <v>0.14879999999999999</v>
      </c>
      <c r="BK235">
        <v>3.0800000000000001E-2</v>
      </c>
      <c r="BL235">
        <v>2.0899999999999998E-2</v>
      </c>
    </row>
    <row r="236" spans="1:64" x14ac:dyDescent="0.25">
      <c r="A236" t="s">
        <v>254</v>
      </c>
      <c r="B236">
        <v>45427</v>
      </c>
      <c r="C236">
        <v>65.900000000000006</v>
      </c>
      <c r="D236">
        <v>32.9</v>
      </c>
      <c r="E236" s="67">
        <v>2168.36</v>
      </c>
      <c r="F236" s="67">
        <v>2165.5100000000002</v>
      </c>
      <c r="G236">
        <v>6.7000000000000002E-3</v>
      </c>
      <c r="H236">
        <v>8.0000000000000004E-4</v>
      </c>
      <c r="I236">
        <v>1.29E-2</v>
      </c>
      <c r="J236">
        <v>1.1999999999999999E-3</v>
      </c>
      <c r="K236">
        <v>3.73E-2</v>
      </c>
      <c r="L236">
        <v>0.9133</v>
      </c>
      <c r="M236">
        <v>2.7799999999999998E-2</v>
      </c>
      <c r="N236">
        <v>0.41099999999999998</v>
      </c>
      <c r="O236">
        <v>7.7999999999999996E-3</v>
      </c>
      <c r="P236">
        <v>0.1452</v>
      </c>
      <c r="Q236" s="67">
        <v>53317.01</v>
      </c>
      <c r="R236">
        <v>0.19589999999999999</v>
      </c>
      <c r="S236">
        <v>0.18340000000000001</v>
      </c>
      <c r="T236">
        <v>0.62070000000000003</v>
      </c>
      <c r="U236">
        <v>18.88</v>
      </c>
      <c r="V236">
        <v>15.38</v>
      </c>
      <c r="W236" s="67">
        <v>70769.25</v>
      </c>
      <c r="X236">
        <v>137.16999999999999</v>
      </c>
      <c r="Y236" s="67">
        <v>123185.57</v>
      </c>
      <c r="Z236">
        <v>0.80530000000000002</v>
      </c>
      <c r="AA236">
        <v>0.15890000000000001</v>
      </c>
      <c r="AB236">
        <v>3.5799999999999998E-2</v>
      </c>
      <c r="AC236">
        <v>0.19470000000000001</v>
      </c>
      <c r="AD236">
        <v>123.19</v>
      </c>
      <c r="AE236" s="67">
        <v>4065.41</v>
      </c>
      <c r="AF236">
        <v>551.86</v>
      </c>
      <c r="AG236" s="67">
        <v>124664.34</v>
      </c>
      <c r="AH236" t="s">
        <v>628</v>
      </c>
      <c r="AI236" s="67">
        <v>31716</v>
      </c>
      <c r="AJ236" s="67">
        <v>47297.53</v>
      </c>
      <c r="AK236">
        <v>50.98</v>
      </c>
      <c r="AL236">
        <v>30.53</v>
      </c>
      <c r="AM236">
        <v>37.840000000000003</v>
      </c>
      <c r="AN236">
        <v>4.1399999999999997</v>
      </c>
      <c r="AO236" s="67">
        <v>1024.33</v>
      </c>
      <c r="AP236">
        <v>1.1263000000000001</v>
      </c>
      <c r="AQ236" s="67">
        <v>1401.08</v>
      </c>
      <c r="AR236" s="67">
        <v>1813</v>
      </c>
      <c r="AS236" s="67">
        <v>5628.95</v>
      </c>
      <c r="AT236">
        <v>539.12</v>
      </c>
      <c r="AU236">
        <v>248.18</v>
      </c>
      <c r="AV236" s="67">
        <v>9630.33</v>
      </c>
      <c r="AW236" s="67">
        <v>4258.25</v>
      </c>
      <c r="AX236">
        <v>0.44729999999999998</v>
      </c>
      <c r="AY236" s="67">
        <v>3567.54</v>
      </c>
      <c r="AZ236">
        <v>0.37480000000000002</v>
      </c>
      <c r="BA236" s="67">
        <v>1035.49</v>
      </c>
      <c r="BB236">
        <v>0.10879999999999999</v>
      </c>
      <c r="BC236">
        <v>658.14</v>
      </c>
      <c r="BD236">
        <v>6.9099999999999995E-2</v>
      </c>
      <c r="BE236" s="67">
        <v>9519.43</v>
      </c>
      <c r="BF236" s="67">
        <v>3695.99</v>
      </c>
      <c r="BG236">
        <v>0.96250000000000002</v>
      </c>
      <c r="BH236">
        <v>0.55379999999999996</v>
      </c>
      <c r="BI236">
        <v>0.22309999999999999</v>
      </c>
      <c r="BJ236">
        <v>0.17150000000000001</v>
      </c>
      <c r="BK236">
        <v>3.2199999999999999E-2</v>
      </c>
      <c r="BL236">
        <v>1.9400000000000001E-2</v>
      </c>
    </row>
    <row r="237" spans="1:64" x14ac:dyDescent="0.25">
      <c r="A237" t="s">
        <v>255</v>
      </c>
      <c r="B237">
        <v>48751</v>
      </c>
      <c r="C237">
        <v>39.479999999999997</v>
      </c>
      <c r="D237">
        <v>127.05</v>
      </c>
      <c r="E237" s="67">
        <v>5015.42</v>
      </c>
      <c r="F237" s="67">
        <v>4762.7299999999996</v>
      </c>
      <c r="G237">
        <v>1.4E-2</v>
      </c>
      <c r="H237">
        <v>8.0000000000000004E-4</v>
      </c>
      <c r="I237">
        <v>0.14169999999999999</v>
      </c>
      <c r="J237">
        <v>1.4E-3</v>
      </c>
      <c r="K237">
        <v>5.7599999999999998E-2</v>
      </c>
      <c r="L237">
        <v>0.71040000000000003</v>
      </c>
      <c r="M237">
        <v>7.4099999999999999E-2</v>
      </c>
      <c r="N237">
        <v>0.48249999999999998</v>
      </c>
      <c r="O237">
        <v>2.18E-2</v>
      </c>
      <c r="P237">
        <v>0.1411</v>
      </c>
      <c r="Q237" s="67">
        <v>56914.77</v>
      </c>
      <c r="R237">
        <v>0.2382</v>
      </c>
      <c r="S237">
        <v>0.21210000000000001</v>
      </c>
      <c r="T237">
        <v>0.54969999999999997</v>
      </c>
      <c r="U237">
        <v>18.28</v>
      </c>
      <c r="V237">
        <v>30.34</v>
      </c>
      <c r="W237" s="67">
        <v>80586.399999999994</v>
      </c>
      <c r="X237">
        <v>162.11000000000001</v>
      </c>
      <c r="Y237" s="67">
        <v>124292.58</v>
      </c>
      <c r="Z237">
        <v>0.74760000000000004</v>
      </c>
      <c r="AA237">
        <v>0.21929999999999999</v>
      </c>
      <c r="AB237">
        <v>3.3099999999999997E-2</v>
      </c>
      <c r="AC237">
        <v>0.25240000000000001</v>
      </c>
      <c r="AD237">
        <v>124.29</v>
      </c>
      <c r="AE237" s="67">
        <v>4927.99</v>
      </c>
      <c r="AF237">
        <v>639.22</v>
      </c>
      <c r="AG237" s="67">
        <v>130518.25</v>
      </c>
      <c r="AH237" t="s">
        <v>628</v>
      </c>
      <c r="AI237" s="67">
        <v>30915</v>
      </c>
      <c r="AJ237" s="67">
        <v>49760.959999999999</v>
      </c>
      <c r="AK237">
        <v>61.25</v>
      </c>
      <c r="AL237">
        <v>38.25</v>
      </c>
      <c r="AM237">
        <v>43.2</v>
      </c>
      <c r="AN237">
        <v>5.21</v>
      </c>
      <c r="AO237">
        <v>960.25</v>
      </c>
      <c r="AP237">
        <v>1.0981000000000001</v>
      </c>
      <c r="AQ237" s="67">
        <v>1206.42</v>
      </c>
      <c r="AR237" s="67">
        <v>1872.39</v>
      </c>
      <c r="AS237" s="67">
        <v>6082.05</v>
      </c>
      <c r="AT237">
        <v>560.61</v>
      </c>
      <c r="AU237">
        <v>294.55</v>
      </c>
      <c r="AV237" s="67">
        <v>10016.02</v>
      </c>
      <c r="AW237" s="67">
        <v>4150.1000000000004</v>
      </c>
      <c r="AX237">
        <v>0.42499999999999999</v>
      </c>
      <c r="AY237" s="67">
        <v>4119.24</v>
      </c>
      <c r="AZ237">
        <v>0.4219</v>
      </c>
      <c r="BA237">
        <v>721.75</v>
      </c>
      <c r="BB237">
        <v>7.3899999999999993E-2</v>
      </c>
      <c r="BC237">
        <v>773.31</v>
      </c>
      <c r="BD237">
        <v>7.9200000000000007E-2</v>
      </c>
      <c r="BE237" s="67">
        <v>9764.4</v>
      </c>
      <c r="BF237" s="67">
        <v>2948.13</v>
      </c>
      <c r="BG237">
        <v>0.69089999999999996</v>
      </c>
      <c r="BH237">
        <v>0.5595</v>
      </c>
      <c r="BI237">
        <v>0.2235</v>
      </c>
      <c r="BJ237">
        <v>0.1623</v>
      </c>
      <c r="BK237">
        <v>3.0800000000000001E-2</v>
      </c>
      <c r="BL237">
        <v>2.4E-2</v>
      </c>
    </row>
    <row r="238" spans="1:64" x14ac:dyDescent="0.25">
      <c r="A238" t="s">
        <v>256</v>
      </c>
      <c r="B238">
        <v>50021</v>
      </c>
      <c r="C238">
        <v>28.52</v>
      </c>
      <c r="D238">
        <v>163.02000000000001</v>
      </c>
      <c r="E238" s="67">
        <v>4649.99</v>
      </c>
      <c r="F238" s="67">
        <v>4573.12</v>
      </c>
      <c r="G238">
        <v>6.25E-2</v>
      </c>
      <c r="H238">
        <v>5.0000000000000001E-4</v>
      </c>
      <c r="I238">
        <v>2.64E-2</v>
      </c>
      <c r="J238">
        <v>8.9999999999999998E-4</v>
      </c>
      <c r="K238">
        <v>2.6599999999999999E-2</v>
      </c>
      <c r="L238">
        <v>0.8518</v>
      </c>
      <c r="M238">
        <v>3.1399999999999997E-2</v>
      </c>
      <c r="N238">
        <v>8.6699999999999999E-2</v>
      </c>
      <c r="O238">
        <v>1.6E-2</v>
      </c>
      <c r="P238">
        <v>0.10390000000000001</v>
      </c>
      <c r="Q238" s="67">
        <v>65833</v>
      </c>
      <c r="R238">
        <v>0.1913</v>
      </c>
      <c r="S238">
        <v>0.2104</v>
      </c>
      <c r="T238">
        <v>0.59830000000000005</v>
      </c>
      <c r="U238">
        <v>18.66</v>
      </c>
      <c r="V238">
        <v>23.22</v>
      </c>
      <c r="W238" s="67">
        <v>88848.58</v>
      </c>
      <c r="X238">
        <v>198.66</v>
      </c>
      <c r="Y238" s="67">
        <v>201514.43</v>
      </c>
      <c r="Z238">
        <v>0.84670000000000001</v>
      </c>
      <c r="AA238">
        <v>0.12889999999999999</v>
      </c>
      <c r="AB238">
        <v>2.4299999999999999E-2</v>
      </c>
      <c r="AC238">
        <v>0.15329999999999999</v>
      </c>
      <c r="AD238">
        <v>201.51</v>
      </c>
      <c r="AE238" s="67">
        <v>8598.32</v>
      </c>
      <c r="AF238" s="67">
        <v>1053.9100000000001</v>
      </c>
      <c r="AG238" s="67">
        <v>256615.26</v>
      </c>
      <c r="AH238" t="s">
        <v>628</v>
      </c>
      <c r="AI238" s="67">
        <v>59006</v>
      </c>
      <c r="AJ238" s="67">
        <v>123999.44</v>
      </c>
      <c r="AK238">
        <v>75.650000000000006</v>
      </c>
      <c r="AL238">
        <v>41.61</v>
      </c>
      <c r="AM238">
        <v>46.76</v>
      </c>
      <c r="AN238">
        <v>5.01</v>
      </c>
      <c r="AO238" s="67">
        <v>1218.04</v>
      </c>
      <c r="AP238">
        <v>0.57150000000000001</v>
      </c>
      <c r="AQ238" s="67">
        <v>1247.21</v>
      </c>
      <c r="AR238" s="67">
        <v>1893.14</v>
      </c>
      <c r="AS238" s="67">
        <v>6680.79</v>
      </c>
      <c r="AT238">
        <v>668.21</v>
      </c>
      <c r="AU238">
        <v>377.46</v>
      </c>
      <c r="AV238" s="67">
        <v>10866.82</v>
      </c>
      <c r="AW238" s="67">
        <v>2437.87</v>
      </c>
      <c r="AX238">
        <v>0.2361</v>
      </c>
      <c r="AY238" s="67">
        <v>6647.93</v>
      </c>
      <c r="AZ238">
        <v>0.64400000000000002</v>
      </c>
      <c r="BA238">
        <v>958.36</v>
      </c>
      <c r="BB238">
        <v>9.2799999999999994E-2</v>
      </c>
      <c r="BC238">
        <v>279.41000000000003</v>
      </c>
      <c r="BD238">
        <v>2.7099999999999999E-2</v>
      </c>
      <c r="BE238" s="67">
        <v>10323.56</v>
      </c>
      <c r="BF238" s="67">
        <v>1332.66</v>
      </c>
      <c r="BG238">
        <v>0.10390000000000001</v>
      </c>
      <c r="BH238">
        <v>0.60719999999999996</v>
      </c>
      <c r="BI238">
        <v>0.22470000000000001</v>
      </c>
      <c r="BJ238">
        <v>0.10879999999999999</v>
      </c>
      <c r="BK238">
        <v>3.56E-2</v>
      </c>
      <c r="BL238">
        <v>2.3599999999999999E-2</v>
      </c>
    </row>
    <row r="239" spans="1:64" x14ac:dyDescent="0.25">
      <c r="A239" t="s">
        <v>257</v>
      </c>
      <c r="B239">
        <v>49502</v>
      </c>
      <c r="C239">
        <v>82.14</v>
      </c>
      <c r="D239">
        <v>13.72</v>
      </c>
      <c r="E239" s="67">
        <v>1126.74</v>
      </c>
      <c r="F239" s="67">
        <v>1107.58</v>
      </c>
      <c r="G239">
        <v>1.6000000000000001E-3</v>
      </c>
      <c r="H239">
        <v>2.0000000000000001E-4</v>
      </c>
      <c r="I239">
        <v>5.0000000000000001E-3</v>
      </c>
      <c r="J239">
        <v>1.1999999999999999E-3</v>
      </c>
      <c r="K239">
        <v>1.03E-2</v>
      </c>
      <c r="L239">
        <v>0.96399999999999997</v>
      </c>
      <c r="M239">
        <v>1.7600000000000001E-2</v>
      </c>
      <c r="N239">
        <v>0.58189999999999997</v>
      </c>
      <c r="O239">
        <v>1E-3</v>
      </c>
      <c r="P239">
        <v>0.1535</v>
      </c>
      <c r="Q239" s="67">
        <v>49264.97</v>
      </c>
      <c r="R239">
        <v>0.20799999999999999</v>
      </c>
      <c r="S239">
        <v>0.21079999999999999</v>
      </c>
      <c r="T239">
        <v>0.58120000000000005</v>
      </c>
      <c r="U239">
        <v>17.86</v>
      </c>
      <c r="V239">
        <v>8.9499999999999993</v>
      </c>
      <c r="W239" s="67">
        <v>65103.66</v>
      </c>
      <c r="X239">
        <v>120.99</v>
      </c>
      <c r="Y239" s="67">
        <v>83820.25</v>
      </c>
      <c r="Z239">
        <v>0.90339999999999998</v>
      </c>
      <c r="AA239">
        <v>5.04E-2</v>
      </c>
      <c r="AB239">
        <v>4.6199999999999998E-2</v>
      </c>
      <c r="AC239">
        <v>9.6600000000000005E-2</v>
      </c>
      <c r="AD239">
        <v>83.82</v>
      </c>
      <c r="AE239" s="67">
        <v>1986.34</v>
      </c>
      <c r="AF239">
        <v>298.26</v>
      </c>
      <c r="AG239" s="67">
        <v>80492.02</v>
      </c>
      <c r="AH239" t="s">
        <v>628</v>
      </c>
      <c r="AI239" s="67">
        <v>30769</v>
      </c>
      <c r="AJ239" s="67">
        <v>44033.17</v>
      </c>
      <c r="AK239">
        <v>32.299999999999997</v>
      </c>
      <c r="AL239">
        <v>23.33</v>
      </c>
      <c r="AM239">
        <v>25.14</v>
      </c>
      <c r="AN239">
        <v>4.62</v>
      </c>
      <c r="AO239" s="67">
        <v>1099.57</v>
      </c>
      <c r="AP239">
        <v>1.0101</v>
      </c>
      <c r="AQ239" s="67">
        <v>1303.02</v>
      </c>
      <c r="AR239" s="67">
        <v>2205.3000000000002</v>
      </c>
      <c r="AS239" s="67">
        <v>5803.35</v>
      </c>
      <c r="AT239">
        <v>456.86</v>
      </c>
      <c r="AU239">
        <v>269.44</v>
      </c>
      <c r="AV239" s="67">
        <v>10037.98</v>
      </c>
      <c r="AW239" s="67">
        <v>6482.64</v>
      </c>
      <c r="AX239">
        <v>0.63660000000000005</v>
      </c>
      <c r="AY239" s="67">
        <v>1820.74</v>
      </c>
      <c r="AZ239">
        <v>0.17879999999999999</v>
      </c>
      <c r="BA239" s="67">
        <v>1025</v>
      </c>
      <c r="BB239">
        <v>0.1007</v>
      </c>
      <c r="BC239">
        <v>854.16</v>
      </c>
      <c r="BD239">
        <v>8.3900000000000002E-2</v>
      </c>
      <c r="BE239" s="67">
        <v>10182.530000000001</v>
      </c>
      <c r="BF239" s="67">
        <v>6429.22</v>
      </c>
      <c r="BG239">
        <v>2.4904999999999999</v>
      </c>
      <c r="BH239">
        <v>0.52270000000000005</v>
      </c>
      <c r="BI239">
        <v>0.22159999999999999</v>
      </c>
      <c r="BJ239">
        <v>0.1865</v>
      </c>
      <c r="BK239">
        <v>4.4299999999999999E-2</v>
      </c>
      <c r="BL239">
        <v>2.4899999999999999E-2</v>
      </c>
    </row>
    <row r="240" spans="1:64" x14ac:dyDescent="0.25">
      <c r="A240" t="s">
        <v>258</v>
      </c>
      <c r="B240">
        <v>44131</v>
      </c>
      <c r="C240">
        <v>47.19</v>
      </c>
      <c r="D240">
        <v>35.799999999999997</v>
      </c>
      <c r="E240" s="67">
        <v>1689.48</v>
      </c>
      <c r="F240" s="67">
        <v>1699.92</v>
      </c>
      <c r="G240">
        <v>9.4000000000000004E-3</v>
      </c>
      <c r="H240">
        <v>8.0000000000000004E-4</v>
      </c>
      <c r="I240">
        <v>1.1599999999999999E-2</v>
      </c>
      <c r="J240">
        <v>1.8E-3</v>
      </c>
      <c r="K240">
        <v>2.46E-2</v>
      </c>
      <c r="L240">
        <v>0.92320000000000002</v>
      </c>
      <c r="M240">
        <v>2.86E-2</v>
      </c>
      <c r="N240">
        <v>0.27929999999999999</v>
      </c>
      <c r="O240">
        <v>7.6E-3</v>
      </c>
      <c r="P240">
        <v>0.11849999999999999</v>
      </c>
      <c r="Q240" s="67">
        <v>54167.55</v>
      </c>
      <c r="R240">
        <v>0.2482</v>
      </c>
      <c r="S240">
        <v>0.19359999999999999</v>
      </c>
      <c r="T240">
        <v>0.55830000000000002</v>
      </c>
      <c r="U240">
        <v>19.22</v>
      </c>
      <c r="V240">
        <v>11.16</v>
      </c>
      <c r="W240" s="67">
        <v>72762.58</v>
      </c>
      <c r="X240">
        <v>147.54</v>
      </c>
      <c r="Y240" s="67">
        <v>159456.54</v>
      </c>
      <c r="Z240">
        <v>0.80879999999999996</v>
      </c>
      <c r="AA240">
        <v>0.13700000000000001</v>
      </c>
      <c r="AB240">
        <v>5.4199999999999998E-2</v>
      </c>
      <c r="AC240">
        <v>0.19120000000000001</v>
      </c>
      <c r="AD240">
        <v>159.46</v>
      </c>
      <c r="AE240" s="67">
        <v>5277.26</v>
      </c>
      <c r="AF240">
        <v>655.59</v>
      </c>
      <c r="AG240" s="67">
        <v>166396.51</v>
      </c>
      <c r="AH240" t="s">
        <v>628</v>
      </c>
      <c r="AI240" s="67">
        <v>37092</v>
      </c>
      <c r="AJ240" s="67">
        <v>59543.94</v>
      </c>
      <c r="AK240">
        <v>50.2</v>
      </c>
      <c r="AL240">
        <v>31.31</v>
      </c>
      <c r="AM240">
        <v>34.39</v>
      </c>
      <c r="AN240">
        <v>4.84</v>
      </c>
      <c r="AO240" s="67">
        <v>1377.82</v>
      </c>
      <c r="AP240">
        <v>0.89439999999999997</v>
      </c>
      <c r="AQ240" s="67">
        <v>1248.56</v>
      </c>
      <c r="AR240" s="67">
        <v>1726.64</v>
      </c>
      <c r="AS240" s="67">
        <v>5325.44</v>
      </c>
      <c r="AT240">
        <v>446.23</v>
      </c>
      <c r="AU240">
        <v>279.57</v>
      </c>
      <c r="AV240" s="67">
        <v>9026.44</v>
      </c>
      <c r="AW240" s="67">
        <v>3600.87</v>
      </c>
      <c r="AX240">
        <v>0.3871</v>
      </c>
      <c r="AY240" s="67">
        <v>4276.1899999999996</v>
      </c>
      <c r="AZ240">
        <v>0.45979999999999999</v>
      </c>
      <c r="BA240">
        <v>965.96</v>
      </c>
      <c r="BB240">
        <v>0.10390000000000001</v>
      </c>
      <c r="BC240">
        <v>458.1</v>
      </c>
      <c r="BD240">
        <v>4.9299999999999997E-2</v>
      </c>
      <c r="BE240" s="67">
        <v>9301.11</v>
      </c>
      <c r="BF240" s="67">
        <v>2776.72</v>
      </c>
      <c r="BG240">
        <v>0.49059999999999998</v>
      </c>
      <c r="BH240">
        <v>0.51980000000000004</v>
      </c>
      <c r="BI240">
        <v>0.2331</v>
      </c>
      <c r="BJ240">
        <v>0.1807</v>
      </c>
      <c r="BK240">
        <v>4.2099999999999999E-2</v>
      </c>
      <c r="BL240">
        <v>2.4299999999999999E-2</v>
      </c>
    </row>
    <row r="241" spans="1:64" x14ac:dyDescent="0.25">
      <c r="A241" t="s">
        <v>259</v>
      </c>
      <c r="B241">
        <v>46565</v>
      </c>
      <c r="C241">
        <v>54.68</v>
      </c>
      <c r="D241">
        <v>21.96</v>
      </c>
      <c r="E241" s="67">
        <v>1200.74</v>
      </c>
      <c r="F241" s="67">
        <v>1226.1300000000001</v>
      </c>
      <c r="G241">
        <v>6.3E-3</v>
      </c>
      <c r="H241">
        <v>5.0000000000000001E-4</v>
      </c>
      <c r="I241">
        <v>7.4000000000000003E-3</v>
      </c>
      <c r="J241">
        <v>1.1000000000000001E-3</v>
      </c>
      <c r="K241">
        <v>2.4199999999999999E-2</v>
      </c>
      <c r="L241">
        <v>0.93810000000000004</v>
      </c>
      <c r="M241">
        <v>2.24E-2</v>
      </c>
      <c r="N241">
        <v>0.29909999999999998</v>
      </c>
      <c r="O241">
        <v>4.8999999999999998E-3</v>
      </c>
      <c r="P241">
        <v>0.13100000000000001</v>
      </c>
      <c r="Q241" s="67">
        <v>58078.32</v>
      </c>
      <c r="R241">
        <v>0.2064</v>
      </c>
      <c r="S241">
        <v>0.1852</v>
      </c>
      <c r="T241">
        <v>0.60840000000000005</v>
      </c>
      <c r="U241">
        <v>17.649999999999999</v>
      </c>
      <c r="V241">
        <v>8.8699999999999992</v>
      </c>
      <c r="W241" s="67">
        <v>77572.47</v>
      </c>
      <c r="X241">
        <v>131.25</v>
      </c>
      <c r="Y241" s="67">
        <v>239411.84</v>
      </c>
      <c r="Z241">
        <v>0.60680000000000001</v>
      </c>
      <c r="AA241">
        <v>0.22289999999999999</v>
      </c>
      <c r="AB241">
        <v>0.17030000000000001</v>
      </c>
      <c r="AC241">
        <v>0.39319999999999999</v>
      </c>
      <c r="AD241">
        <v>239.41</v>
      </c>
      <c r="AE241" s="67">
        <v>7338.92</v>
      </c>
      <c r="AF241">
        <v>575.94000000000005</v>
      </c>
      <c r="AG241" s="67">
        <v>257611.61</v>
      </c>
      <c r="AH241" t="s">
        <v>628</v>
      </c>
      <c r="AI241" s="67">
        <v>36141</v>
      </c>
      <c r="AJ241" s="67">
        <v>62487.65</v>
      </c>
      <c r="AK241">
        <v>42.19</v>
      </c>
      <c r="AL241">
        <v>27.64</v>
      </c>
      <c r="AM241">
        <v>31.82</v>
      </c>
      <c r="AN241">
        <v>4.34</v>
      </c>
      <c r="AO241" s="67">
        <v>1660.51</v>
      </c>
      <c r="AP241">
        <v>0.93810000000000004</v>
      </c>
      <c r="AQ241" s="67">
        <v>1540.05</v>
      </c>
      <c r="AR241" s="67">
        <v>2306.7800000000002</v>
      </c>
      <c r="AS241" s="67">
        <v>6386.36</v>
      </c>
      <c r="AT241">
        <v>544.46</v>
      </c>
      <c r="AU241">
        <v>328.37</v>
      </c>
      <c r="AV241" s="67">
        <v>11106.02</v>
      </c>
      <c r="AW241" s="67">
        <v>3633.15</v>
      </c>
      <c r="AX241">
        <v>0.31850000000000001</v>
      </c>
      <c r="AY241" s="67">
        <v>5986.86</v>
      </c>
      <c r="AZ241">
        <v>0.52490000000000003</v>
      </c>
      <c r="BA241" s="67">
        <v>1228.96</v>
      </c>
      <c r="BB241">
        <v>0.1077</v>
      </c>
      <c r="BC241">
        <v>557.37</v>
      </c>
      <c r="BD241">
        <v>4.8899999999999999E-2</v>
      </c>
      <c r="BE241" s="67">
        <v>11406.34</v>
      </c>
      <c r="BF241" s="67">
        <v>1946.33</v>
      </c>
      <c r="BG241">
        <v>0.32050000000000001</v>
      </c>
      <c r="BH241">
        <v>0.55520000000000003</v>
      </c>
      <c r="BI241">
        <v>0.2107</v>
      </c>
      <c r="BJ241">
        <v>0.17419999999999999</v>
      </c>
      <c r="BK241">
        <v>3.78E-2</v>
      </c>
      <c r="BL241">
        <v>2.2200000000000001E-2</v>
      </c>
    </row>
    <row r="242" spans="1:64" x14ac:dyDescent="0.25">
      <c r="A242" t="s">
        <v>260</v>
      </c>
      <c r="B242">
        <v>47803</v>
      </c>
      <c r="C242">
        <v>66.33</v>
      </c>
      <c r="D242">
        <v>36.07</v>
      </c>
      <c r="E242" s="67">
        <v>2392.5300000000002</v>
      </c>
      <c r="F242" s="67">
        <v>2329.17</v>
      </c>
      <c r="G242">
        <v>7.9000000000000008E-3</v>
      </c>
      <c r="H242">
        <v>5.9999999999999995E-4</v>
      </c>
      <c r="I242">
        <v>2.01E-2</v>
      </c>
      <c r="J242">
        <v>1.1999999999999999E-3</v>
      </c>
      <c r="K242">
        <v>2.7199999999999998E-2</v>
      </c>
      <c r="L242">
        <v>0.90749999999999997</v>
      </c>
      <c r="M242">
        <v>3.5499999999999997E-2</v>
      </c>
      <c r="N242">
        <v>0.49830000000000002</v>
      </c>
      <c r="O242">
        <v>8.9999999999999993E-3</v>
      </c>
      <c r="P242">
        <v>0.15570000000000001</v>
      </c>
      <c r="Q242" s="67">
        <v>52442.09</v>
      </c>
      <c r="R242">
        <v>0.2099</v>
      </c>
      <c r="S242">
        <v>0.18529999999999999</v>
      </c>
      <c r="T242">
        <v>0.60489999999999999</v>
      </c>
      <c r="U242">
        <v>18.39</v>
      </c>
      <c r="V242">
        <v>15.98</v>
      </c>
      <c r="W242" s="67">
        <v>73302.070000000007</v>
      </c>
      <c r="X242">
        <v>145.71</v>
      </c>
      <c r="Y242" s="67">
        <v>138763.37</v>
      </c>
      <c r="Z242">
        <v>0.72989999999999999</v>
      </c>
      <c r="AA242">
        <v>0.2172</v>
      </c>
      <c r="AB242">
        <v>5.2999999999999999E-2</v>
      </c>
      <c r="AC242">
        <v>0.27010000000000001</v>
      </c>
      <c r="AD242">
        <v>138.76</v>
      </c>
      <c r="AE242" s="67">
        <v>4399.96</v>
      </c>
      <c r="AF242">
        <v>546.94000000000005</v>
      </c>
      <c r="AG242" s="67">
        <v>140505.07</v>
      </c>
      <c r="AH242" t="s">
        <v>628</v>
      </c>
      <c r="AI242" s="67">
        <v>29699</v>
      </c>
      <c r="AJ242" s="67">
        <v>48440.67</v>
      </c>
      <c r="AK242">
        <v>48.44</v>
      </c>
      <c r="AL242">
        <v>29.62</v>
      </c>
      <c r="AM242">
        <v>34.56</v>
      </c>
      <c r="AN242">
        <v>4.12</v>
      </c>
      <c r="AO242">
        <v>851.67</v>
      </c>
      <c r="AP242">
        <v>0.98860000000000003</v>
      </c>
      <c r="AQ242" s="67">
        <v>1287.08</v>
      </c>
      <c r="AR242" s="67">
        <v>1739.01</v>
      </c>
      <c r="AS242" s="67">
        <v>5601.97</v>
      </c>
      <c r="AT242">
        <v>472.32</v>
      </c>
      <c r="AU242">
        <v>334.81</v>
      </c>
      <c r="AV242" s="67">
        <v>9435.18</v>
      </c>
      <c r="AW242" s="67">
        <v>4145.21</v>
      </c>
      <c r="AX242">
        <v>0.44159999999999999</v>
      </c>
      <c r="AY242" s="67">
        <v>3557.27</v>
      </c>
      <c r="AZ242">
        <v>0.37890000000000001</v>
      </c>
      <c r="BA242">
        <v>882.76</v>
      </c>
      <c r="BB242">
        <v>9.4E-2</v>
      </c>
      <c r="BC242">
        <v>802.32</v>
      </c>
      <c r="BD242">
        <v>8.5500000000000007E-2</v>
      </c>
      <c r="BE242" s="67">
        <v>9387.5499999999993</v>
      </c>
      <c r="BF242" s="67">
        <v>3213.14</v>
      </c>
      <c r="BG242">
        <v>0.74670000000000003</v>
      </c>
      <c r="BH242">
        <v>0.54549999999999998</v>
      </c>
      <c r="BI242">
        <v>0.21820000000000001</v>
      </c>
      <c r="BJ242">
        <v>0.18490000000000001</v>
      </c>
      <c r="BK242">
        <v>3.04E-2</v>
      </c>
      <c r="BL242">
        <v>2.1000000000000001E-2</v>
      </c>
    </row>
    <row r="243" spans="1:64" x14ac:dyDescent="0.25">
      <c r="A243" t="s">
        <v>261</v>
      </c>
      <c r="B243">
        <v>45435</v>
      </c>
      <c r="C243">
        <v>22.62</v>
      </c>
      <c r="D243">
        <v>144.91999999999999</v>
      </c>
      <c r="E243" s="67">
        <v>3277.95</v>
      </c>
      <c r="F243" s="67">
        <v>3190.24</v>
      </c>
      <c r="G243">
        <v>5.7500000000000002E-2</v>
      </c>
      <c r="H243">
        <v>5.0000000000000001E-4</v>
      </c>
      <c r="I243">
        <v>4.87E-2</v>
      </c>
      <c r="J243">
        <v>8.9999999999999998E-4</v>
      </c>
      <c r="K243">
        <v>2.7199999999999998E-2</v>
      </c>
      <c r="L243">
        <v>0.83240000000000003</v>
      </c>
      <c r="M243">
        <v>3.2800000000000003E-2</v>
      </c>
      <c r="N243">
        <v>0.1032</v>
      </c>
      <c r="O243">
        <v>1.8800000000000001E-2</v>
      </c>
      <c r="P243">
        <v>0.1027</v>
      </c>
      <c r="Q243" s="67">
        <v>67360.75</v>
      </c>
      <c r="R243">
        <v>0.2021</v>
      </c>
      <c r="S243">
        <v>0.2054</v>
      </c>
      <c r="T243">
        <v>0.59250000000000003</v>
      </c>
      <c r="U243">
        <v>18.350000000000001</v>
      </c>
      <c r="V243">
        <v>18.010000000000002</v>
      </c>
      <c r="W243" s="67">
        <v>93294.1</v>
      </c>
      <c r="X243">
        <v>180.46</v>
      </c>
      <c r="Y243" s="67">
        <v>241103.48</v>
      </c>
      <c r="Z243">
        <v>0.79059999999999997</v>
      </c>
      <c r="AA243">
        <v>0.18440000000000001</v>
      </c>
      <c r="AB243">
        <v>2.5000000000000001E-2</v>
      </c>
      <c r="AC243">
        <v>0.2094</v>
      </c>
      <c r="AD243">
        <v>241.1</v>
      </c>
      <c r="AE243" s="67">
        <v>9998.36</v>
      </c>
      <c r="AF243" s="67">
        <v>1129.4100000000001</v>
      </c>
      <c r="AG243" s="67">
        <v>287725.87</v>
      </c>
      <c r="AH243" t="s">
        <v>628</v>
      </c>
      <c r="AI243" s="67">
        <v>54966</v>
      </c>
      <c r="AJ243" s="67">
        <v>129957.61</v>
      </c>
      <c r="AK243">
        <v>75.56</v>
      </c>
      <c r="AL243">
        <v>40.65</v>
      </c>
      <c r="AM243">
        <v>47.41</v>
      </c>
      <c r="AN243">
        <v>4.95</v>
      </c>
      <c r="AO243" s="67">
        <v>1218.04</v>
      </c>
      <c r="AP243">
        <v>0.57699999999999996</v>
      </c>
      <c r="AQ243" s="67">
        <v>1497.45</v>
      </c>
      <c r="AR243" s="67">
        <v>2147.9299999999998</v>
      </c>
      <c r="AS243" s="67">
        <v>7248.88</v>
      </c>
      <c r="AT243">
        <v>775.64</v>
      </c>
      <c r="AU243">
        <v>408.01</v>
      </c>
      <c r="AV243" s="67">
        <v>12077.91</v>
      </c>
      <c r="AW243" s="67">
        <v>2505.21</v>
      </c>
      <c r="AX243">
        <v>0.21709999999999999</v>
      </c>
      <c r="AY243" s="67">
        <v>7906.77</v>
      </c>
      <c r="AZ243">
        <v>0.68520000000000003</v>
      </c>
      <c r="BA243">
        <v>793.74</v>
      </c>
      <c r="BB243">
        <v>6.88E-2</v>
      </c>
      <c r="BC243">
        <v>333.85</v>
      </c>
      <c r="BD243">
        <v>2.8899999999999999E-2</v>
      </c>
      <c r="BE243" s="67">
        <v>11539.57</v>
      </c>
      <c r="BF243">
        <v>984.36</v>
      </c>
      <c r="BG243">
        <v>6.4199999999999993E-2</v>
      </c>
      <c r="BH243">
        <v>0.60850000000000004</v>
      </c>
      <c r="BI243">
        <v>0.21299999999999999</v>
      </c>
      <c r="BJ243">
        <v>0.1212</v>
      </c>
      <c r="BK243">
        <v>3.5400000000000001E-2</v>
      </c>
      <c r="BL243">
        <v>2.1899999999999999E-2</v>
      </c>
    </row>
    <row r="244" spans="1:64" x14ac:dyDescent="0.25">
      <c r="A244" t="s">
        <v>262</v>
      </c>
      <c r="B244">
        <v>48082</v>
      </c>
      <c r="C244">
        <v>78.48</v>
      </c>
      <c r="D244">
        <v>24.16</v>
      </c>
      <c r="E244" s="67">
        <v>1896.27</v>
      </c>
      <c r="F244" s="67">
        <v>1807.22</v>
      </c>
      <c r="G244">
        <v>6.7999999999999996E-3</v>
      </c>
      <c r="H244">
        <v>5.0000000000000001E-4</v>
      </c>
      <c r="I244">
        <v>1.34E-2</v>
      </c>
      <c r="J244">
        <v>1.4E-3</v>
      </c>
      <c r="K244">
        <v>2.6499999999999999E-2</v>
      </c>
      <c r="L244">
        <v>0.92200000000000004</v>
      </c>
      <c r="M244">
        <v>2.93E-2</v>
      </c>
      <c r="N244">
        <v>0.46739999999999998</v>
      </c>
      <c r="O244">
        <v>8.8000000000000005E-3</v>
      </c>
      <c r="P244">
        <v>0.15229999999999999</v>
      </c>
      <c r="Q244" s="67">
        <v>52390.42</v>
      </c>
      <c r="R244">
        <v>0.2293</v>
      </c>
      <c r="S244">
        <v>0.18720000000000001</v>
      </c>
      <c r="T244">
        <v>0.58350000000000002</v>
      </c>
      <c r="U244">
        <v>18.43</v>
      </c>
      <c r="V244">
        <v>12.01</v>
      </c>
      <c r="W244" s="67">
        <v>73136</v>
      </c>
      <c r="X244">
        <v>153.63</v>
      </c>
      <c r="Y244" s="67">
        <v>133642.95000000001</v>
      </c>
      <c r="Z244">
        <v>0.7732</v>
      </c>
      <c r="AA244">
        <v>0.18079999999999999</v>
      </c>
      <c r="AB244">
        <v>4.5999999999999999E-2</v>
      </c>
      <c r="AC244">
        <v>0.2268</v>
      </c>
      <c r="AD244">
        <v>133.63999999999999</v>
      </c>
      <c r="AE244" s="67">
        <v>3816.77</v>
      </c>
      <c r="AF244">
        <v>515.16999999999996</v>
      </c>
      <c r="AG244" s="67">
        <v>137016.09</v>
      </c>
      <c r="AH244" t="s">
        <v>628</v>
      </c>
      <c r="AI244" s="67">
        <v>31568</v>
      </c>
      <c r="AJ244" s="67">
        <v>47992.13</v>
      </c>
      <c r="AK244">
        <v>44.15</v>
      </c>
      <c r="AL244">
        <v>27.01</v>
      </c>
      <c r="AM244">
        <v>32.01</v>
      </c>
      <c r="AN244">
        <v>4.03</v>
      </c>
      <c r="AO244" s="67">
        <v>1111.96</v>
      </c>
      <c r="AP244">
        <v>1.0980000000000001</v>
      </c>
      <c r="AQ244" s="67">
        <v>1253.8399999999999</v>
      </c>
      <c r="AR244" s="67">
        <v>1849.74</v>
      </c>
      <c r="AS244" s="67">
        <v>5778.23</v>
      </c>
      <c r="AT244">
        <v>519.54</v>
      </c>
      <c r="AU244">
        <v>300.86</v>
      </c>
      <c r="AV244" s="67">
        <v>9702.2099999999991</v>
      </c>
      <c r="AW244" s="67">
        <v>4455.67</v>
      </c>
      <c r="AX244">
        <v>0.45789999999999997</v>
      </c>
      <c r="AY244" s="67">
        <v>3654.38</v>
      </c>
      <c r="AZ244">
        <v>0.37559999999999999</v>
      </c>
      <c r="BA244">
        <v>860.16</v>
      </c>
      <c r="BB244">
        <v>8.8400000000000006E-2</v>
      </c>
      <c r="BC244">
        <v>760.07</v>
      </c>
      <c r="BD244">
        <v>7.8100000000000003E-2</v>
      </c>
      <c r="BE244" s="67">
        <v>9730.2900000000009</v>
      </c>
      <c r="BF244" s="67">
        <v>3441.88</v>
      </c>
      <c r="BG244">
        <v>0.86990000000000001</v>
      </c>
      <c r="BH244">
        <v>0.54400000000000004</v>
      </c>
      <c r="BI244">
        <v>0.21940000000000001</v>
      </c>
      <c r="BJ244">
        <v>0.18160000000000001</v>
      </c>
      <c r="BK244">
        <v>3.49E-2</v>
      </c>
      <c r="BL244">
        <v>2.01E-2</v>
      </c>
    </row>
    <row r="245" spans="1:64" x14ac:dyDescent="0.25">
      <c r="A245" t="s">
        <v>263</v>
      </c>
      <c r="B245">
        <v>50286</v>
      </c>
      <c r="C245">
        <v>117.38</v>
      </c>
      <c r="D245">
        <v>15.03</v>
      </c>
      <c r="E245" s="67">
        <v>1764.27</v>
      </c>
      <c r="F245" s="67">
        <v>1754.33</v>
      </c>
      <c r="G245">
        <v>2.5000000000000001E-3</v>
      </c>
      <c r="H245">
        <v>2.9999999999999997E-4</v>
      </c>
      <c r="I245">
        <v>6.1000000000000004E-3</v>
      </c>
      <c r="J245">
        <v>8.0000000000000004E-4</v>
      </c>
      <c r="K245">
        <v>9.1000000000000004E-3</v>
      </c>
      <c r="L245">
        <v>0.96719999999999995</v>
      </c>
      <c r="M245">
        <v>1.3899999999999999E-2</v>
      </c>
      <c r="N245">
        <v>0.41830000000000001</v>
      </c>
      <c r="O245">
        <v>5.4999999999999997E-3</v>
      </c>
      <c r="P245">
        <v>0.1409</v>
      </c>
      <c r="Q245" s="67">
        <v>51161.85</v>
      </c>
      <c r="R245">
        <v>0.20680000000000001</v>
      </c>
      <c r="S245">
        <v>0.1832</v>
      </c>
      <c r="T245">
        <v>0.61</v>
      </c>
      <c r="U245">
        <v>18.68</v>
      </c>
      <c r="V245">
        <v>13.37</v>
      </c>
      <c r="W245" s="67">
        <v>65892.179999999993</v>
      </c>
      <c r="X245">
        <v>127.37</v>
      </c>
      <c r="Y245" s="67">
        <v>122700.77</v>
      </c>
      <c r="Z245">
        <v>0.82689999999999997</v>
      </c>
      <c r="AA245">
        <v>0.10979999999999999</v>
      </c>
      <c r="AB245">
        <v>6.3299999999999995E-2</v>
      </c>
      <c r="AC245">
        <v>0.1731</v>
      </c>
      <c r="AD245">
        <v>122.7</v>
      </c>
      <c r="AE245" s="67">
        <v>3380.32</v>
      </c>
      <c r="AF245">
        <v>441.24</v>
      </c>
      <c r="AG245" s="67">
        <v>118909.17</v>
      </c>
      <c r="AH245" t="s">
        <v>628</v>
      </c>
      <c r="AI245" s="67">
        <v>32325</v>
      </c>
      <c r="AJ245" s="67">
        <v>46512.79</v>
      </c>
      <c r="AK245">
        <v>41.35</v>
      </c>
      <c r="AL245">
        <v>26.58</v>
      </c>
      <c r="AM245">
        <v>29.35</v>
      </c>
      <c r="AN245">
        <v>4.34</v>
      </c>
      <c r="AO245" s="67">
        <v>1190.33</v>
      </c>
      <c r="AP245">
        <v>1.0195000000000001</v>
      </c>
      <c r="AQ245" s="67">
        <v>1204.8699999999999</v>
      </c>
      <c r="AR245" s="67">
        <v>2013.89</v>
      </c>
      <c r="AS245" s="67">
        <v>5524.44</v>
      </c>
      <c r="AT245">
        <v>433.77</v>
      </c>
      <c r="AU245">
        <v>221.11</v>
      </c>
      <c r="AV245" s="67">
        <v>9398.08</v>
      </c>
      <c r="AW245" s="67">
        <v>4985.33</v>
      </c>
      <c r="AX245">
        <v>0.52029999999999998</v>
      </c>
      <c r="AY245" s="67">
        <v>2968.35</v>
      </c>
      <c r="AZ245">
        <v>0.30980000000000002</v>
      </c>
      <c r="BA245">
        <v>938.36</v>
      </c>
      <c r="BB245">
        <v>9.7900000000000001E-2</v>
      </c>
      <c r="BC245">
        <v>690.51</v>
      </c>
      <c r="BD245">
        <v>7.2099999999999997E-2</v>
      </c>
      <c r="BE245" s="67">
        <v>9582.56</v>
      </c>
      <c r="BF245" s="67">
        <v>4679.9799999999996</v>
      </c>
      <c r="BG245">
        <v>1.2712000000000001</v>
      </c>
      <c r="BH245">
        <v>0.53410000000000002</v>
      </c>
      <c r="BI245">
        <v>0.2281</v>
      </c>
      <c r="BJ245">
        <v>0.1754</v>
      </c>
      <c r="BK245">
        <v>4.1599999999999998E-2</v>
      </c>
      <c r="BL245">
        <v>2.0799999999999999E-2</v>
      </c>
    </row>
    <row r="246" spans="1:64" x14ac:dyDescent="0.25">
      <c r="A246" t="s">
        <v>264</v>
      </c>
      <c r="B246">
        <v>44149</v>
      </c>
      <c r="C246">
        <v>25.4</v>
      </c>
      <c r="D246">
        <v>96.59</v>
      </c>
      <c r="E246" s="67">
        <v>2336.6799999999998</v>
      </c>
      <c r="F246" s="67">
        <v>2126.1999999999998</v>
      </c>
      <c r="G246">
        <v>5.4999999999999997E-3</v>
      </c>
      <c r="H246">
        <v>4.0000000000000002E-4</v>
      </c>
      <c r="I246">
        <v>4.4499999999999998E-2</v>
      </c>
      <c r="J246">
        <v>1E-3</v>
      </c>
      <c r="K246">
        <v>2.7699999999999999E-2</v>
      </c>
      <c r="L246">
        <v>0.86570000000000003</v>
      </c>
      <c r="M246">
        <v>5.5300000000000002E-2</v>
      </c>
      <c r="N246">
        <v>0.62029999999999996</v>
      </c>
      <c r="O246">
        <v>5.7999999999999996E-3</v>
      </c>
      <c r="P246">
        <v>0.17249999999999999</v>
      </c>
      <c r="Q246" s="67">
        <v>51561.24</v>
      </c>
      <c r="R246">
        <v>0.24759999999999999</v>
      </c>
      <c r="S246">
        <v>0.18140000000000001</v>
      </c>
      <c r="T246">
        <v>0.57099999999999995</v>
      </c>
      <c r="U246">
        <v>17.68</v>
      </c>
      <c r="V246">
        <v>13.71</v>
      </c>
      <c r="W246" s="67">
        <v>73995.429999999993</v>
      </c>
      <c r="X246">
        <v>166.19</v>
      </c>
      <c r="Y246" s="67">
        <v>95514.28</v>
      </c>
      <c r="Z246">
        <v>0.71879999999999999</v>
      </c>
      <c r="AA246">
        <v>0.2316</v>
      </c>
      <c r="AB246">
        <v>4.9599999999999998E-2</v>
      </c>
      <c r="AC246">
        <v>0.28120000000000001</v>
      </c>
      <c r="AD246">
        <v>95.51</v>
      </c>
      <c r="AE246" s="67">
        <v>3028.31</v>
      </c>
      <c r="AF246">
        <v>409.06</v>
      </c>
      <c r="AG246" s="67">
        <v>94638.06</v>
      </c>
      <c r="AH246" t="s">
        <v>628</v>
      </c>
      <c r="AI246" s="67">
        <v>26936</v>
      </c>
      <c r="AJ246" s="67">
        <v>41157.449999999997</v>
      </c>
      <c r="AK246">
        <v>46.99</v>
      </c>
      <c r="AL246">
        <v>29.29</v>
      </c>
      <c r="AM246">
        <v>34</v>
      </c>
      <c r="AN246">
        <v>4.29</v>
      </c>
      <c r="AO246">
        <v>632.48</v>
      </c>
      <c r="AP246">
        <v>0.89059999999999995</v>
      </c>
      <c r="AQ246" s="67">
        <v>1330.57</v>
      </c>
      <c r="AR246" s="67">
        <v>1880.52</v>
      </c>
      <c r="AS246" s="67">
        <v>5910.38</v>
      </c>
      <c r="AT246">
        <v>530.71</v>
      </c>
      <c r="AU246">
        <v>293.06</v>
      </c>
      <c r="AV246" s="67">
        <v>9945.23</v>
      </c>
      <c r="AW246" s="67">
        <v>5597.81</v>
      </c>
      <c r="AX246">
        <v>0.56969999999999998</v>
      </c>
      <c r="AY246" s="67">
        <v>2492.65</v>
      </c>
      <c r="AZ246">
        <v>0.25369999999999998</v>
      </c>
      <c r="BA246">
        <v>733.52</v>
      </c>
      <c r="BB246">
        <v>7.46E-2</v>
      </c>
      <c r="BC246" s="67">
        <v>1002.48</v>
      </c>
      <c r="BD246">
        <v>0.10199999999999999</v>
      </c>
      <c r="BE246" s="67">
        <v>9826.4699999999993</v>
      </c>
      <c r="BF246" s="67">
        <v>4399.43</v>
      </c>
      <c r="BG246">
        <v>1.5404</v>
      </c>
      <c r="BH246">
        <v>0.52449999999999997</v>
      </c>
      <c r="BI246">
        <v>0.22189999999999999</v>
      </c>
      <c r="BJ246">
        <v>0.20630000000000001</v>
      </c>
      <c r="BK246">
        <v>2.86E-2</v>
      </c>
      <c r="BL246">
        <v>1.8700000000000001E-2</v>
      </c>
    </row>
    <row r="247" spans="1:64" x14ac:dyDescent="0.25">
      <c r="A247" t="s">
        <v>265</v>
      </c>
      <c r="B247">
        <v>49809</v>
      </c>
      <c r="C247">
        <v>71.05</v>
      </c>
      <c r="D247">
        <v>10.37</v>
      </c>
      <c r="E247">
        <v>736.97</v>
      </c>
      <c r="F247">
        <v>743</v>
      </c>
      <c r="G247">
        <v>2.5000000000000001E-3</v>
      </c>
      <c r="H247">
        <v>2.9999999999999997E-4</v>
      </c>
      <c r="I247">
        <v>5.1999999999999998E-3</v>
      </c>
      <c r="J247">
        <v>1.1000000000000001E-3</v>
      </c>
      <c r="K247">
        <v>1.6299999999999999E-2</v>
      </c>
      <c r="L247">
        <v>0.95799999999999996</v>
      </c>
      <c r="M247">
        <v>1.67E-2</v>
      </c>
      <c r="N247">
        <v>0.38090000000000002</v>
      </c>
      <c r="O247">
        <v>1.2999999999999999E-3</v>
      </c>
      <c r="P247">
        <v>0.1323</v>
      </c>
      <c r="Q247" s="67">
        <v>47712.29</v>
      </c>
      <c r="R247">
        <v>0.22120000000000001</v>
      </c>
      <c r="S247">
        <v>0.22070000000000001</v>
      </c>
      <c r="T247">
        <v>0.55810000000000004</v>
      </c>
      <c r="U247">
        <v>16.68</v>
      </c>
      <c r="V247">
        <v>6.27</v>
      </c>
      <c r="W247" s="67">
        <v>64620.04</v>
      </c>
      <c r="X247">
        <v>112.24</v>
      </c>
      <c r="Y247" s="67">
        <v>143009.91</v>
      </c>
      <c r="Z247">
        <v>0.83499999999999996</v>
      </c>
      <c r="AA247">
        <v>8.6199999999999999E-2</v>
      </c>
      <c r="AB247">
        <v>7.8799999999999995E-2</v>
      </c>
      <c r="AC247">
        <v>0.16500000000000001</v>
      </c>
      <c r="AD247">
        <v>143.01</v>
      </c>
      <c r="AE247" s="67">
        <v>4088.39</v>
      </c>
      <c r="AF247">
        <v>507.28</v>
      </c>
      <c r="AG247" s="67">
        <v>133343.63</v>
      </c>
      <c r="AH247" t="s">
        <v>628</v>
      </c>
      <c r="AI247" s="67">
        <v>33590</v>
      </c>
      <c r="AJ247" s="67">
        <v>50118.15</v>
      </c>
      <c r="AK247">
        <v>43.96</v>
      </c>
      <c r="AL247">
        <v>26.75</v>
      </c>
      <c r="AM247">
        <v>30.21</v>
      </c>
      <c r="AN247">
        <v>4.67</v>
      </c>
      <c r="AO247" s="67">
        <v>1430.52</v>
      </c>
      <c r="AP247">
        <v>1.2587999999999999</v>
      </c>
      <c r="AQ247" s="67">
        <v>1544.55</v>
      </c>
      <c r="AR247" s="67">
        <v>1959.15</v>
      </c>
      <c r="AS247" s="67">
        <v>5826.41</v>
      </c>
      <c r="AT247">
        <v>464.36</v>
      </c>
      <c r="AU247">
        <v>304.48</v>
      </c>
      <c r="AV247" s="67">
        <v>10098.959999999999</v>
      </c>
      <c r="AW247" s="67">
        <v>4596.92</v>
      </c>
      <c r="AX247">
        <v>0.43130000000000002</v>
      </c>
      <c r="AY247" s="67">
        <v>4154.93</v>
      </c>
      <c r="AZ247">
        <v>0.38979999999999998</v>
      </c>
      <c r="BA247" s="67">
        <v>1252.07</v>
      </c>
      <c r="BB247">
        <v>0.11749999999999999</v>
      </c>
      <c r="BC247">
        <v>654.87</v>
      </c>
      <c r="BD247">
        <v>6.1400000000000003E-2</v>
      </c>
      <c r="BE247" s="67">
        <v>10658.79</v>
      </c>
      <c r="BF247" s="67">
        <v>3956.4</v>
      </c>
      <c r="BG247">
        <v>0.94379999999999997</v>
      </c>
      <c r="BH247">
        <v>0.52010000000000001</v>
      </c>
      <c r="BI247">
        <v>0.21240000000000001</v>
      </c>
      <c r="BJ247">
        <v>0.20319999999999999</v>
      </c>
      <c r="BK247">
        <v>3.85E-2</v>
      </c>
      <c r="BL247">
        <v>2.58E-2</v>
      </c>
    </row>
    <row r="248" spans="1:64" x14ac:dyDescent="0.25">
      <c r="A248" t="s">
        <v>266</v>
      </c>
      <c r="B248">
        <v>44156</v>
      </c>
      <c r="C248">
        <v>135.13999999999999</v>
      </c>
      <c r="D248">
        <v>16.75</v>
      </c>
      <c r="E248" s="67">
        <v>2264.16</v>
      </c>
      <c r="F248" s="67">
        <v>2168.42</v>
      </c>
      <c r="G248">
        <v>4.3E-3</v>
      </c>
      <c r="H248">
        <v>5.9999999999999995E-4</v>
      </c>
      <c r="I248">
        <v>5.8999999999999999E-3</v>
      </c>
      <c r="J248">
        <v>1.2999999999999999E-3</v>
      </c>
      <c r="K248">
        <v>1.1599999999999999E-2</v>
      </c>
      <c r="L248">
        <v>0.95669999999999999</v>
      </c>
      <c r="M248">
        <v>1.9699999999999999E-2</v>
      </c>
      <c r="N248">
        <v>0.4728</v>
      </c>
      <c r="O248">
        <v>2.7000000000000001E-3</v>
      </c>
      <c r="P248">
        <v>0.1545</v>
      </c>
      <c r="Q248" s="67">
        <v>51648.47</v>
      </c>
      <c r="R248">
        <v>0.19939999999999999</v>
      </c>
      <c r="S248">
        <v>0.19289999999999999</v>
      </c>
      <c r="T248">
        <v>0.60770000000000002</v>
      </c>
      <c r="U248">
        <v>18.14</v>
      </c>
      <c r="V248">
        <v>14.64</v>
      </c>
      <c r="W248" s="67">
        <v>71248.77</v>
      </c>
      <c r="X248">
        <v>149.91999999999999</v>
      </c>
      <c r="Y248" s="67">
        <v>128529.74</v>
      </c>
      <c r="Z248">
        <v>0.80200000000000005</v>
      </c>
      <c r="AA248">
        <v>0.13719999999999999</v>
      </c>
      <c r="AB248">
        <v>6.0699999999999997E-2</v>
      </c>
      <c r="AC248">
        <v>0.19800000000000001</v>
      </c>
      <c r="AD248">
        <v>128.53</v>
      </c>
      <c r="AE248" s="67">
        <v>3456.79</v>
      </c>
      <c r="AF248">
        <v>459.19</v>
      </c>
      <c r="AG248" s="67">
        <v>129922.73</v>
      </c>
      <c r="AH248" t="s">
        <v>628</v>
      </c>
      <c r="AI248" s="67">
        <v>32057</v>
      </c>
      <c r="AJ248" s="67">
        <v>46259.48</v>
      </c>
      <c r="AK248">
        <v>39.54</v>
      </c>
      <c r="AL248">
        <v>25.8</v>
      </c>
      <c r="AM248">
        <v>28.38</v>
      </c>
      <c r="AN248">
        <v>4.1399999999999997</v>
      </c>
      <c r="AO248">
        <v>813.03</v>
      </c>
      <c r="AP248">
        <v>1.0338000000000001</v>
      </c>
      <c r="AQ248" s="67">
        <v>1395.52</v>
      </c>
      <c r="AR248" s="67">
        <v>2037.64</v>
      </c>
      <c r="AS248" s="67">
        <v>5651.59</v>
      </c>
      <c r="AT248">
        <v>504.64</v>
      </c>
      <c r="AU248">
        <v>261.63</v>
      </c>
      <c r="AV248" s="67">
        <v>9851.0300000000007</v>
      </c>
      <c r="AW248" s="67">
        <v>5094.2299999999996</v>
      </c>
      <c r="AX248">
        <v>0.52600000000000002</v>
      </c>
      <c r="AY248" s="67">
        <v>3066.88</v>
      </c>
      <c r="AZ248">
        <v>0.31669999999999998</v>
      </c>
      <c r="BA248">
        <v>728.29</v>
      </c>
      <c r="BB248">
        <v>7.5200000000000003E-2</v>
      </c>
      <c r="BC248">
        <v>795.5</v>
      </c>
      <c r="BD248">
        <v>8.2100000000000006E-2</v>
      </c>
      <c r="BE248" s="67">
        <v>9684.89</v>
      </c>
      <c r="BF248" s="67">
        <v>4208.04</v>
      </c>
      <c r="BG248">
        <v>1.1597</v>
      </c>
      <c r="BH248">
        <v>0.53320000000000001</v>
      </c>
      <c r="BI248">
        <v>0.23219999999999999</v>
      </c>
      <c r="BJ248">
        <v>0.1792</v>
      </c>
      <c r="BK248">
        <v>3.44E-2</v>
      </c>
      <c r="BL248">
        <v>2.0899999999999998E-2</v>
      </c>
    </row>
    <row r="249" spans="1:64" x14ac:dyDescent="0.25">
      <c r="A249" t="s">
        <v>267</v>
      </c>
      <c r="B249">
        <v>49858</v>
      </c>
      <c r="C249">
        <v>39.479999999999997</v>
      </c>
      <c r="D249">
        <v>125.09</v>
      </c>
      <c r="E249" s="67">
        <v>4938.18</v>
      </c>
      <c r="F249" s="67">
        <v>4734.8900000000003</v>
      </c>
      <c r="G249">
        <v>3.0700000000000002E-2</v>
      </c>
      <c r="H249">
        <v>6.9999999999999999E-4</v>
      </c>
      <c r="I249">
        <v>2.6599999999999999E-2</v>
      </c>
      <c r="J249">
        <v>8.9999999999999998E-4</v>
      </c>
      <c r="K249">
        <v>2.46E-2</v>
      </c>
      <c r="L249">
        <v>0.88770000000000004</v>
      </c>
      <c r="M249">
        <v>2.8799999999999999E-2</v>
      </c>
      <c r="N249">
        <v>0.18759999999999999</v>
      </c>
      <c r="O249">
        <v>1.78E-2</v>
      </c>
      <c r="P249">
        <v>0.1176</v>
      </c>
      <c r="Q249" s="67">
        <v>63207.82</v>
      </c>
      <c r="R249">
        <v>0.2273</v>
      </c>
      <c r="S249">
        <v>0.2112</v>
      </c>
      <c r="T249">
        <v>0.56159999999999999</v>
      </c>
      <c r="U249">
        <v>19.829999999999998</v>
      </c>
      <c r="V249">
        <v>25.91</v>
      </c>
      <c r="W249" s="67">
        <v>85775.99</v>
      </c>
      <c r="X249">
        <v>188.02</v>
      </c>
      <c r="Y249" s="67">
        <v>189537.5</v>
      </c>
      <c r="Z249">
        <v>0.77139999999999997</v>
      </c>
      <c r="AA249">
        <v>0.2029</v>
      </c>
      <c r="AB249">
        <v>2.5700000000000001E-2</v>
      </c>
      <c r="AC249">
        <v>0.2286</v>
      </c>
      <c r="AD249">
        <v>189.54</v>
      </c>
      <c r="AE249" s="67">
        <v>7593.01</v>
      </c>
      <c r="AF249">
        <v>900.87</v>
      </c>
      <c r="AG249" s="67">
        <v>209363.15</v>
      </c>
      <c r="AH249" t="s">
        <v>628</v>
      </c>
      <c r="AI249" s="67">
        <v>43177</v>
      </c>
      <c r="AJ249" s="67">
        <v>76021.3</v>
      </c>
      <c r="AK249">
        <v>67.72</v>
      </c>
      <c r="AL249">
        <v>38.94</v>
      </c>
      <c r="AM249">
        <v>41.73</v>
      </c>
      <c r="AN249">
        <v>4.58</v>
      </c>
      <c r="AO249">
        <v>0</v>
      </c>
      <c r="AP249">
        <v>0.72899999999999998</v>
      </c>
      <c r="AQ249" s="67">
        <v>1279.3499999999999</v>
      </c>
      <c r="AR249" s="67">
        <v>1990.88</v>
      </c>
      <c r="AS249" s="67">
        <v>6283.92</v>
      </c>
      <c r="AT249">
        <v>625.53</v>
      </c>
      <c r="AU249">
        <v>317.02999999999997</v>
      </c>
      <c r="AV249" s="67">
        <v>10496.72</v>
      </c>
      <c r="AW249" s="67">
        <v>2762.41</v>
      </c>
      <c r="AX249">
        <v>0.28499999999999998</v>
      </c>
      <c r="AY249" s="67">
        <v>5917.77</v>
      </c>
      <c r="AZ249">
        <v>0.61050000000000004</v>
      </c>
      <c r="BA249">
        <v>646.21</v>
      </c>
      <c r="BB249">
        <v>6.6699999999999995E-2</v>
      </c>
      <c r="BC249">
        <v>366.66</v>
      </c>
      <c r="BD249">
        <v>3.78E-2</v>
      </c>
      <c r="BE249" s="67">
        <v>9693.0499999999993</v>
      </c>
      <c r="BF249" s="67">
        <v>1731.18</v>
      </c>
      <c r="BG249">
        <v>0.20150000000000001</v>
      </c>
      <c r="BH249">
        <v>0.5857</v>
      </c>
      <c r="BI249">
        <v>0.2329</v>
      </c>
      <c r="BJ249">
        <v>0.12590000000000001</v>
      </c>
      <c r="BK249">
        <v>3.4500000000000003E-2</v>
      </c>
      <c r="BL249">
        <v>2.1000000000000001E-2</v>
      </c>
    </row>
    <row r="250" spans="1:64" x14ac:dyDescent="0.25">
      <c r="A250" t="s">
        <v>268</v>
      </c>
      <c r="B250">
        <v>48322</v>
      </c>
      <c r="C250">
        <v>121.71</v>
      </c>
      <c r="D250">
        <v>10.49</v>
      </c>
      <c r="E250" s="67">
        <v>1276.4100000000001</v>
      </c>
      <c r="F250" s="67">
        <v>1217.5999999999999</v>
      </c>
      <c r="G250">
        <v>2.8999999999999998E-3</v>
      </c>
      <c r="H250">
        <v>5.0000000000000001E-4</v>
      </c>
      <c r="I250">
        <v>8.3000000000000001E-3</v>
      </c>
      <c r="J250">
        <v>1.1999999999999999E-3</v>
      </c>
      <c r="K250">
        <v>9.7000000000000003E-3</v>
      </c>
      <c r="L250">
        <v>0.96319999999999995</v>
      </c>
      <c r="M250">
        <v>1.44E-2</v>
      </c>
      <c r="N250">
        <v>0.48859999999999998</v>
      </c>
      <c r="O250">
        <v>2.7000000000000001E-3</v>
      </c>
      <c r="P250">
        <v>0.15340000000000001</v>
      </c>
      <c r="Q250" s="67">
        <v>49040.35</v>
      </c>
      <c r="R250">
        <v>0.27800000000000002</v>
      </c>
      <c r="S250">
        <v>0.1971</v>
      </c>
      <c r="T250">
        <v>0.52490000000000003</v>
      </c>
      <c r="U250">
        <v>17.670000000000002</v>
      </c>
      <c r="V250">
        <v>10.09</v>
      </c>
      <c r="W250" s="67">
        <v>67033.36</v>
      </c>
      <c r="X250">
        <v>121.63</v>
      </c>
      <c r="Y250" s="67">
        <v>169778.26</v>
      </c>
      <c r="Z250">
        <v>0.66169999999999995</v>
      </c>
      <c r="AA250">
        <v>0.15509999999999999</v>
      </c>
      <c r="AB250">
        <v>0.1832</v>
      </c>
      <c r="AC250">
        <v>0.33829999999999999</v>
      </c>
      <c r="AD250">
        <v>169.78</v>
      </c>
      <c r="AE250" s="67">
        <v>4922.9399999999996</v>
      </c>
      <c r="AF250">
        <v>463</v>
      </c>
      <c r="AG250" s="67">
        <v>159131.57</v>
      </c>
      <c r="AH250" t="s">
        <v>628</v>
      </c>
      <c r="AI250" s="67">
        <v>31090</v>
      </c>
      <c r="AJ250" s="67">
        <v>50383.39</v>
      </c>
      <c r="AK250">
        <v>39.85</v>
      </c>
      <c r="AL250">
        <v>26.34</v>
      </c>
      <c r="AM250">
        <v>28.66</v>
      </c>
      <c r="AN250">
        <v>4.03</v>
      </c>
      <c r="AO250" s="67">
        <v>1066.56</v>
      </c>
      <c r="AP250">
        <v>1.0002</v>
      </c>
      <c r="AQ250" s="67">
        <v>1486.93</v>
      </c>
      <c r="AR250" s="67">
        <v>2188.13</v>
      </c>
      <c r="AS250" s="67">
        <v>5969.85</v>
      </c>
      <c r="AT250">
        <v>430.38</v>
      </c>
      <c r="AU250">
        <v>394.35</v>
      </c>
      <c r="AV250" s="67">
        <v>10469.64</v>
      </c>
      <c r="AW250" s="67">
        <v>4741.45</v>
      </c>
      <c r="AX250">
        <v>0.43490000000000001</v>
      </c>
      <c r="AY250" s="67">
        <v>4174.93</v>
      </c>
      <c r="AZ250">
        <v>0.38300000000000001</v>
      </c>
      <c r="BA250">
        <v>989.76</v>
      </c>
      <c r="BB250">
        <v>9.0800000000000006E-2</v>
      </c>
      <c r="BC250">
        <v>995.37</v>
      </c>
      <c r="BD250">
        <v>9.1300000000000006E-2</v>
      </c>
      <c r="BE250" s="67">
        <v>10901.51</v>
      </c>
      <c r="BF250" s="67">
        <v>3632.14</v>
      </c>
      <c r="BG250">
        <v>0.82699999999999996</v>
      </c>
      <c r="BH250">
        <v>0.51629999999999998</v>
      </c>
      <c r="BI250">
        <v>0.2268</v>
      </c>
      <c r="BJ250">
        <v>0.1918</v>
      </c>
      <c r="BK250">
        <v>3.8899999999999997E-2</v>
      </c>
      <c r="BL250">
        <v>2.6200000000000001E-2</v>
      </c>
    </row>
    <row r="251" spans="1:64" x14ac:dyDescent="0.25">
      <c r="A251" t="s">
        <v>269</v>
      </c>
      <c r="B251">
        <v>49205</v>
      </c>
      <c r="C251">
        <v>83.95</v>
      </c>
      <c r="D251">
        <v>18.73</v>
      </c>
      <c r="E251" s="67">
        <v>1572.7</v>
      </c>
      <c r="F251" s="67">
        <v>1579.2</v>
      </c>
      <c r="G251">
        <v>2.2000000000000001E-3</v>
      </c>
      <c r="H251">
        <v>2.9999999999999997E-4</v>
      </c>
      <c r="I251">
        <v>5.8999999999999999E-3</v>
      </c>
      <c r="J251">
        <v>6.9999999999999999E-4</v>
      </c>
      <c r="K251">
        <v>7.7999999999999996E-3</v>
      </c>
      <c r="L251">
        <v>0.96889999999999998</v>
      </c>
      <c r="M251">
        <v>1.4200000000000001E-2</v>
      </c>
      <c r="N251">
        <v>0.38</v>
      </c>
      <c r="O251">
        <v>8.0000000000000004E-4</v>
      </c>
      <c r="P251">
        <v>0.1333</v>
      </c>
      <c r="Q251" s="67">
        <v>51207.519999999997</v>
      </c>
      <c r="R251">
        <v>0.23830000000000001</v>
      </c>
      <c r="S251">
        <v>0.18440000000000001</v>
      </c>
      <c r="T251">
        <v>0.57730000000000004</v>
      </c>
      <c r="U251">
        <v>19.21</v>
      </c>
      <c r="V251">
        <v>12.69</v>
      </c>
      <c r="W251" s="67">
        <v>66213.16</v>
      </c>
      <c r="X251">
        <v>119.82</v>
      </c>
      <c r="Y251" s="67">
        <v>120085.04</v>
      </c>
      <c r="Z251">
        <v>0.87180000000000002</v>
      </c>
      <c r="AA251">
        <v>7.2099999999999997E-2</v>
      </c>
      <c r="AB251">
        <v>5.6099999999999997E-2</v>
      </c>
      <c r="AC251">
        <v>0.12820000000000001</v>
      </c>
      <c r="AD251">
        <v>120.09</v>
      </c>
      <c r="AE251" s="67">
        <v>3330.11</v>
      </c>
      <c r="AF251">
        <v>447.5</v>
      </c>
      <c r="AG251" s="67">
        <v>118202.29</v>
      </c>
      <c r="AH251" t="s">
        <v>628</v>
      </c>
      <c r="AI251" s="67">
        <v>33743</v>
      </c>
      <c r="AJ251" s="67">
        <v>49512.95</v>
      </c>
      <c r="AK251">
        <v>43.01</v>
      </c>
      <c r="AL251">
        <v>26.6</v>
      </c>
      <c r="AM251">
        <v>29.22</v>
      </c>
      <c r="AN251">
        <v>4.5599999999999996</v>
      </c>
      <c r="AO251" s="67">
        <v>1051.32</v>
      </c>
      <c r="AP251">
        <v>1.0279</v>
      </c>
      <c r="AQ251" s="67">
        <v>1210.6400000000001</v>
      </c>
      <c r="AR251" s="67">
        <v>1999.24</v>
      </c>
      <c r="AS251" s="67">
        <v>5528.09</v>
      </c>
      <c r="AT251">
        <v>425.81</v>
      </c>
      <c r="AU251">
        <v>265.10000000000002</v>
      </c>
      <c r="AV251" s="67">
        <v>9428.8799999999992</v>
      </c>
      <c r="AW251" s="67">
        <v>5082.45</v>
      </c>
      <c r="AX251">
        <v>0.53010000000000002</v>
      </c>
      <c r="AY251" s="67">
        <v>2946.2</v>
      </c>
      <c r="AZ251">
        <v>0.30730000000000002</v>
      </c>
      <c r="BA251">
        <v>945.84</v>
      </c>
      <c r="BB251">
        <v>9.8699999999999996E-2</v>
      </c>
      <c r="BC251">
        <v>613.23</v>
      </c>
      <c r="BD251">
        <v>6.4000000000000001E-2</v>
      </c>
      <c r="BE251" s="67">
        <v>9587.7199999999993</v>
      </c>
      <c r="BF251" s="67">
        <v>4911.41</v>
      </c>
      <c r="BG251">
        <v>1.3119000000000001</v>
      </c>
      <c r="BH251">
        <v>0.54390000000000005</v>
      </c>
      <c r="BI251">
        <v>0.22539999999999999</v>
      </c>
      <c r="BJ251">
        <v>0.17199999999999999</v>
      </c>
      <c r="BK251">
        <v>4.2000000000000003E-2</v>
      </c>
      <c r="BL251">
        <v>1.6799999999999999E-2</v>
      </c>
    </row>
    <row r="252" spans="1:64" x14ac:dyDescent="0.25">
      <c r="A252" t="s">
        <v>270</v>
      </c>
      <c r="B252">
        <v>45872</v>
      </c>
      <c r="C252">
        <v>100.29</v>
      </c>
      <c r="D252">
        <v>17.649999999999999</v>
      </c>
      <c r="E252" s="67">
        <v>1770.47</v>
      </c>
      <c r="F252" s="67">
        <v>1732.3</v>
      </c>
      <c r="G252">
        <v>3.2000000000000002E-3</v>
      </c>
      <c r="H252">
        <v>2.9999999999999997E-4</v>
      </c>
      <c r="I252">
        <v>5.7000000000000002E-3</v>
      </c>
      <c r="J252">
        <v>1.2999999999999999E-3</v>
      </c>
      <c r="K252">
        <v>1.2699999999999999E-2</v>
      </c>
      <c r="L252">
        <v>0.95669999999999999</v>
      </c>
      <c r="M252">
        <v>2.01E-2</v>
      </c>
      <c r="N252">
        <v>0.41270000000000001</v>
      </c>
      <c r="O252">
        <v>2E-3</v>
      </c>
      <c r="P252">
        <v>0.13650000000000001</v>
      </c>
      <c r="Q252" s="67">
        <v>51209.69</v>
      </c>
      <c r="R252">
        <v>0.23849999999999999</v>
      </c>
      <c r="S252">
        <v>0.1885</v>
      </c>
      <c r="T252">
        <v>0.57299999999999995</v>
      </c>
      <c r="U252">
        <v>18.68</v>
      </c>
      <c r="V252">
        <v>12.86</v>
      </c>
      <c r="W252" s="67">
        <v>66635.66</v>
      </c>
      <c r="X252">
        <v>132.9</v>
      </c>
      <c r="Y252" s="67">
        <v>123538.01</v>
      </c>
      <c r="Z252">
        <v>0.82940000000000003</v>
      </c>
      <c r="AA252">
        <v>0.115</v>
      </c>
      <c r="AB252">
        <v>5.5599999999999997E-2</v>
      </c>
      <c r="AC252">
        <v>0.1706</v>
      </c>
      <c r="AD252">
        <v>123.54</v>
      </c>
      <c r="AE252" s="67">
        <v>3284.53</v>
      </c>
      <c r="AF252">
        <v>451.69</v>
      </c>
      <c r="AG252" s="67">
        <v>123756.19</v>
      </c>
      <c r="AH252" t="s">
        <v>628</v>
      </c>
      <c r="AI252" s="67">
        <v>33122</v>
      </c>
      <c r="AJ252" s="67">
        <v>47471.34</v>
      </c>
      <c r="AK252">
        <v>39.75</v>
      </c>
      <c r="AL252">
        <v>25.33</v>
      </c>
      <c r="AM252">
        <v>28.93</v>
      </c>
      <c r="AN252">
        <v>4.1900000000000004</v>
      </c>
      <c r="AO252" s="67">
        <v>1083.29</v>
      </c>
      <c r="AP252">
        <v>1.0649999999999999</v>
      </c>
      <c r="AQ252" s="67">
        <v>1216.24</v>
      </c>
      <c r="AR252" s="67">
        <v>2033.76</v>
      </c>
      <c r="AS252" s="67">
        <v>5439.77</v>
      </c>
      <c r="AT252">
        <v>446.82</v>
      </c>
      <c r="AU252">
        <v>238.22</v>
      </c>
      <c r="AV252" s="67">
        <v>9374.81</v>
      </c>
      <c r="AW252" s="67">
        <v>4832.29</v>
      </c>
      <c r="AX252">
        <v>0.50680000000000003</v>
      </c>
      <c r="AY252" s="67">
        <v>3195.81</v>
      </c>
      <c r="AZ252">
        <v>0.3352</v>
      </c>
      <c r="BA252">
        <v>891.94</v>
      </c>
      <c r="BB252">
        <v>9.35E-2</v>
      </c>
      <c r="BC252">
        <v>615.04999999999995</v>
      </c>
      <c r="BD252">
        <v>6.4500000000000002E-2</v>
      </c>
      <c r="BE252" s="67">
        <v>9535.09</v>
      </c>
      <c r="BF252" s="67">
        <v>4343.72</v>
      </c>
      <c r="BG252">
        <v>1.1465000000000001</v>
      </c>
      <c r="BH252">
        <v>0.53400000000000003</v>
      </c>
      <c r="BI252">
        <v>0.22420000000000001</v>
      </c>
      <c r="BJ252">
        <v>0.18190000000000001</v>
      </c>
      <c r="BK252">
        <v>3.85E-2</v>
      </c>
      <c r="BL252">
        <v>2.1499999999999998E-2</v>
      </c>
    </row>
    <row r="253" spans="1:64" x14ac:dyDescent="0.25">
      <c r="A253" t="s">
        <v>271</v>
      </c>
      <c r="B253">
        <v>48256</v>
      </c>
      <c r="C253">
        <v>101.1</v>
      </c>
      <c r="D253">
        <v>13.94</v>
      </c>
      <c r="E253" s="67">
        <v>1409.65</v>
      </c>
      <c r="F253" s="67">
        <v>1393.13</v>
      </c>
      <c r="G253">
        <v>3.2000000000000002E-3</v>
      </c>
      <c r="H253">
        <v>2.0000000000000001E-4</v>
      </c>
      <c r="I253">
        <v>5.3E-3</v>
      </c>
      <c r="J253">
        <v>1.1999999999999999E-3</v>
      </c>
      <c r="K253">
        <v>1.0200000000000001E-2</v>
      </c>
      <c r="L253">
        <v>0.96440000000000003</v>
      </c>
      <c r="M253">
        <v>1.55E-2</v>
      </c>
      <c r="N253">
        <v>0.41789999999999999</v>
      </c>
      <c r="O253">
        <v>2.2200000000000001E-2</v>
      </c>
      <c r="P253">
        <v>0.1406</v>
      </c>
      <c r="Q253" s="67">
        <v>51185.27</v>
      </c>
      <c r="R253">
        <v>0.2432</v>
      </c>
      <c r="S253">
        <v>0.19889999999999999</v>
      </c>
      <c r="T253">
        <v>0.55789999999999995</v>
      </c>
      <c r="U253">
        <v>17.77</v>
      </c>
      <c r="V253">
        <v>10.78</v>
      </c>
      <c r="W253" s="67">
        <v>67588.33</v>
      </c>
      <c r="X253">
        <v>126.86</v>
      </c>
      <c r="Y253" s="67">
        <v>162444.79</v>
      </c>
      <c r="Z253">
        <v>0.75209999999999999</v>
      </c>
      <c r="AA253">
        <v>0.15210000000000001</v>
      </c>
      <c r="AB253">
        <v>9.5799999999999996E-2</v>
      </c>
      <c r="AC253">
        <v>0.24790000000000001</v>
      </c>
      <c r="AD253">
        <v>162.44</v>
      </c>
      <c r="AE253" s="67">
        <v>4359.47</v>
      </c>
      <c r="AF253">
        <v>486.81</v>
      </c>
      <c r="AG253" s="67">
        <v>155969.04999999999</v>
      </c>
      <c r="AH253" t="s">
        <v>628</v>
      </c>
      <c r="AI253" s="67">
        <v>32891</v>
      </c>
      <c r="AJ253" s="67">
        <v>49594.01</v>
      </c>
      <c r="AK253">
        <v>39.6</v>
      </c>
      <c r="AL253">
        <v>25.78</v>
      </c>
      <c r="AM253">
        <v>28</v>
      </c>
      <c r="AN253">
        <v>3.97</v>
      </c>
      <c r="AO253" s="67">
        <v>1015.59</v>
      </c>
      <c r="AP253">
        <v>1.0165999999999999</v>
      </c>
      <c r="AQ253" s="67">
        <v>1337.62</v>
      </c>
      <c r="AR253" s="67">
        <v>2011.67</v>
      </c>
      <c r="AS253" s="67">
        <v>5696.7</v>
      </c>
      <c r="AT253">
        <v>397.02</v>
      </c>
      <c r="AU253">
        <v>334.14</v>
      </c>
      <c r="AV253" s="67">
        <v>9777.15</v>
      </c>
      <c r="AW253" s="67">
        <v>4604.95</v>
      </c>
      <c r="AX253">
        <v>0.45500000000000002</v>
      </c>
      <c r="AY253" s="67">
        <v>3667.78</v>
      </c>
      <c r="AZ253">
        <v>0.3624</v>
      </c>
      <c r="BA253" s="67">
        <v>1013.31</v>
      </c>
      <c r="BB253">
        <v>0.10009999999999999</v>
      </c>
      <c r="BC253">
        <v>835.08</v>
      </c>
      <c r="BD253">
        <v>8.2500000000000004E-2</v>
      </c>
      <c r="BE253" s="67">
        <v>10121.120000000001</v>
      </c>
      <c r="BF253" s="67">
        <v>3594.39</v>
      </c>
      <c r="BG253">
        <v>0.76770000000000005</v>
      </c>
      <c r="BH253">
        <v>0.52739999999999998</v>
      </c>
      <c r="BI253">
        <v>0.2228</v>
      </c>
      <c r="BJ253">
        <v>0.1913</v>
      </c>
      <c r="BK253">
        <v>3.6900000000000002E-2</v>
      </c>
      <c r="BL253">
        <v>2.1600000000000001E-2</v>
      </c>
    </row>
    <row r="254" spans="1:64" x14ac:dyDescent="0.25">
      <c r="A254" t="s">
        <v>272</v>
      </c>
      <c r="B254">
        <v>48686</v>
      </c>
      <c r="C254">
        <v>21.18</v>
      </c>
      <c r="D254">
        <v>63.3</v>
      </c>
      <c r="E254" s="67">
        <v>1265.97</v>
      </c>
      <c r="F254" s="67">
        <v>1139.54</v>
      </c>
      <c r="G254">
        <v>3.3E-3</v>
      </c>
      <c r="H254">
        <v>5.0000000000000001E-4</v>
      </c>
      <c r="I254">
        <v>0.24610000000000001</v>
      </c>
      <c r="J254">
        <v>1.1999999999999999E-3</v>
      </c>
      <c r="K254">
        <v>0.1009</v>
      </c>
      <c r="L254">
        <v>0.57279999999999998</v>
      </c>
      <c r="M254">
        <v>7.5200000000000003E-2</v>
      </c>
      <c r="N254">
        <v>0.80220000000000002</v>
      </c>
      <c r="O254">
        <v>1.9800000000000002E-2</v>
      </c>
      <c r="P254">
        <v>0.1666</v>
      </c>
      <c r="Q254" s="67">
        <v>52094.59</v>
      </c>
      <c r="R254">
        <v>0.29470000000000002</v>
      </c>
      <c r="S254">
        <v>0.19520000000000001</v>
      </c>
      <c r="T254">
        <v>0.5101</v>
      </c>
      <c r="U254">
        <v>16.850000000000001</v>
      </c>
      <c r="V254">
        <v>9.6999999999999993</v>
      </c>
      <c r="W254" s="67">
        <v>72121.55</v>
      </c>
      <c r="X254">
        <v>127.12</v>
      </c>
      <c r="Y254" s="67">
        <v>90495.35</v>
      </c>
      <c r="Z254">
        <v>0.66659999999999997</v>
      </c>
      <c r="AA254">
        <v>0.27660000000000001</v>
      </c>
      <c r="AB254">
        <v>5.6800000000000003E-2</v>
      </c>
      <c r="AC254">
        <v>0.33339999999999997</v>
      </c>
      <c r="AD254">
        <v>90.5</v>
      </c>
      <c r="AE254" s="67">
        <v>3332.62</v>
      </c>
      <c r="AF254">
        <v>435.41</v>
      </c>
      <c r="AG254" s="67">
        <v>87433.97</v>
      </c>
      <c r="AH254" t="s">
        <v>628</v>
      </c>
      <c r="AI254" s="67">
        <v>25161</v>
      </c>
      <c r="AJ254" s="67">
        <v>39140.14</v>
      </c>
      <c r="AK254">
        <v>47.22</v>
      </c>
      <c r="AL254">
        <v>33.590000000000003</v>
      </c>
      <c r="AM254">
        <v>37.71</v>
      </c>
      <c r="AN254">
        <v>4.82</v>
      </c>
      <c r="AO254">
        <v>647.14</v>
      </c>
      <c r="AP254">
        <v>1.1598999999999999</v>
      </c>
      <c r="AQ254" s="67">
        <v>1738.56</v>
      </c>
      <c r="AR254" s="67">
        <v>2159.73</v>
      </c>
      <c r="AS254" s="67">
        <v>6301.19</v>
      </c>
      <c r="AT254">
        <v>551.59</v>
      </c>
      <c r="AU254">
        <v>333.54</v>
      </c>
      <c r="AV254" s="67">
        <v>11084.63</v>
      </c>
      <c r="AW254" s="67">
        <v>6558.31</v>
      </c>
      <c r="AX254">
        <v>0.5675</v>
      </c>
      <c r="AY254" s="67">
        <v>2716.9</v>
      </c>
      <c r="AZ254">
        <v>0.2351</v>
      </c>
      <c r="BA254" s="67">
        <v>1049.48</v>
      </c>
      <c r="BB254">
        <v>9.0800000000000006E-2</v>
      </c>
      <c r="BC254" s="67">
        <v>1230.9100000000001</v>
      </c>
      <c r="BD254">
        <v>0.1065</v>
      </c>
      <c r="BE254" s="67">
        <v>11555.6</v>
      </c>
      <c r="BF254" s="67">
        <v>4775.78</v>
      </c>
      <c r="BG254">
        <v>1.9066000000000001</v>
      </c>
      <c r="BH254">
        <v>0.48780000000000001</v>
      </c>
      <c r="BI254">
        <v>0.20030000000000001</v>
      </c>
      <c r="BJ254">
        <v>0.25990000000000002</v>
      </c>
      <c r="BK254">
        <v>2.7900000000000001E-2</v>
      </c>
      <c r="BL254">
        <v>2.4199999999999999E-2</v>
      </c>
    </row>
    <row r="255" spans="1:64" x14ac:dyDescent="0.25">
      <c r="A255" t="s">
        <v>273</v>
      </c>
      <c r="B255">
        <v>49338</v>
      </c>
      <c r="C255">
        <v>54.86</v>
      </c>
      <c r="D255">
        <v>10.38</v>
      </c>
      <c r="E255">
        <v>569.29</v>
      </c>
      <c r="F255">
        <v>619.04999999999995</v>
      </c>
      <c r="G255">
        <v>2.5999999999999999E-3</v>
      </c>
      <c r="H255">
        <v>1.6000000000000001E-3</v>
      </c>
      <c r="I255">
        <v>3.8E-3</v>
      </c>
      <c r="J255">
        <v>6.9999999999999999E-4</v>
      </c>
      <c r="K255">
        <v>1.01E-2</v>
      </c>
      <c r="L255">
        <v>0.97219999999999995</v>
      </c>
      <c r="M255">
        <v>9.1000000000000004E-3</v>
      </c>
      <c r="N255">
        <v>0.22090000000000001</v>
      </c>
      <c r="O255">
        <v>1.5E-3</v>
      </c>
      <c r="P255">
        <v>0.12189999999999999</v>
      </c>
      <c r="Q255" s="67">
        <v>49052.74</v>
      </c>
      <c r="R255">
        <v>0.22570000000000001</v>
      </c>
      <c r="S255">
        <v>0.18410000000000001</v>
      </c>
      <c r="T255">
        <v>0.59019999999999995</v>
      </c>
      <c r="U255">
        <v>16.63</v>
      </c>
      <c r="V255">
        <v>5.39</v>
      </c>
      <c r="W255" s="67">
        <v>65862.37</v>
      </c>
      <c r="X255">
        <v>103.2</v>
      </c>
      <c r="Y255" s="67">
        <v>124984.94</v>
      </c>
      <c r="Z255">
        <v>0.9032</v>
      </c>
      <c r="AA255">
        <v>5.7000000000000002E-2</v>
      </c>
      <c r="AB255">
        <v>3.9899999999999998E-2</v>
      </c>
      <c r="AC255">
        <v>9.6799999999999997E-2</v>
      </c>
      <c r="AD255">
        <v>124.98</v>
      </c>
      <c r="AE255" s="67">
        <v>3033.7</v>
      </c>
      <c r="AF255">
        <v>462.61</v>
      </c>
      <c r="AG255" s="67">
        <v>108195.34</v>
      </c>
      <c r="AH255" t="s">
        <v>628</v>
      </c>
      <c r="AI255" s="67">
        <v>36952</v>
      </c>
      <c r="AJ255" s="67">
        <v>55124.71</v>
      </c>
      <c r="AK255">
        <v>35.57</v>
      </c>
      <c r="AL255">
        <v>23.38</v>
      </c>
      <c r="AM255">
        <v>26.24</v>
      </c>
      <c r="AN255">
        <v>4.99</v>
      </c>
      <c r="AO255" s="67">
        <v>1672.01</v>
      </c>
      <c r="AP255">
        <v>1.2007000000000001</v>
      </c>
      <c r="AQ255" s="67">
        <v>1365.51</v>
      </c>
      <c r="AR255" s="67">
        <v>1881.18</v>
      </c>
      <c r="AS255" s="67">
        <v>5903.02</v>
      </c>
      <c r="AT255">
        <v>368.29</v>
      </c>
      <c r="AU255">
        <v>326.82</v>
      </c>
      <c r="AV255" s="67">
        <v>9844.83</v>
      </c>
      <c r="AW255" s="67">
        <v>4894.84</v>
      </c>
      <c r="AX255">
        <v>0.48110000000000003</v>
      </c>
      <c r="AY255" s="67">
        <v>3332.43</v>
      </c>
      <c r="AZ255">
        <v>0.32750000000000001</v>
      </c>
      <c r="BA255" s="67">
        <v>1434.41</v>
      </c>
      <c r="BB255">
        <v>0.14099999999999999</v>
      </c>
      <c r="BC255">
        <v>512.65</v>
      </c>
      <c r="BD255">
        <v>5.04E-2</v>
      </c>
      <c r="BE255" s="67">
        <v>10174.34</v>
      </c>
      <c r="BF255" s="67">
        <v>5461.59</v>
      </c>
      <c r="BG255">
        <v>1.258</v>
      </c>
      <c r="BH255">
        <v>0.5585</v>
      </c>
      <c r="BI255">
        <v>0.21640000000000001</v>
      </c>
      <c r="BJ255">
        <v>0.15859999999999999</v>
      </c>
      <c r="BK255">
        <v>4.0300000000000002E-2</v>
      </c>
      <c r="BL255">
        <v>2.6200000000000001E-2</v>
      </c>
    </row>
    <row r="256" spans="1:64" x14ac:dyDescent="0.25">
      <c r="A256" t="s">
        <v>274</v>
      </c>
      <c r="B256">
        <v>47985</v>
      </c>
      <c r="C256">
        <v>49.43</v>
      </c>
      <c r="D256">
        <v>33.64</v>
      </c>
      <c r="E256" s="67">
        <v>1662.83</v>
      </c>
      <c r="F256" s="67">
        <v>1677.73</v>
      </c>
      <c r="G256">
        <v>8.3000000000000001E-3</v>
      </c>
      <c r="H256">
        <v>4.0000000000000002E-4</v>
      </c>
      <c r="I256">
        <v>8.3000000000000001E-3</v>
      </c>
      <c r="J256">
        <v>1.6999999999999999E-3</v>
      </c>
      <c r="K256">
        <v>0.02</v>
      </c>
      <c r="L256">
        <v>0.93840000000000001</v>
      </c>
      <c r="M256">
        <v>2.29E-2</v>
      </c>
      <c r="N256">
        <v>0.25690000000000002</v>
      </c>
      <c r="O256">
        <v>5.5999999999999999E-3</v>
      </c>
      <c r="P256">
        <v>0.11749999999999999</v>
      </c>
      <c r="Q256" s="67">
        <v>53704.04</v>
      </c>
      <c r="R256">
        <v>0.25309999999999999</v>
      </c>
      <c r="S256">
        <v>0.1993</v>
      </c>
      <c r="T256">
        <v>0.54759999999999998</v>
      </c>
      <c r="U256">
        <v>19.28</v>
      </c>
      <c r="V256">
        <v>11.58</v>
      </c>
      <c r="W256" s="67">
        <v>72295.990000000005</v>
      </c>
      <c r="X256">
        <v>139.83000000000001</v>
      </c>
      <c r="Y256" s="67">
        <v>162866.66</v>
      </c>
      <c r="Z256">
        <v>0.83209999999999995</v>
      </c>
      <c r="AA256">
        <v>0.11849999999999999</v>
      </c>
      <c r="AB256">
        <v>4.9299999999999997E-2</v>
      </c>
      <c r="AC256">
        <v>0.16789999999999999</v>
      </c>
      <c r="AD256">
        <v>162.87</v>
      </c>
      <c r="AE256" s="67">
        <v>5306.69</v>
      </c>
      <c r="AF256">
        <v>668.95</v>
      </c>
      <c r="AG256" s="67">
        <v>168544.37</v>
      </c>
      <c r="AH256" t="s">
        <v>628</v>
      </c>
      <c r="AI256" s="67">
        <v>38088</v>
      </c>
      <c r="AJ256" s="67">
        <v>62446.67</v>
      </c>
      <c r="AK256">
        <v>49.82</v>
      </c>
      <c r="AL256">
        <v>31.12</v>
      </c>
      <c r="AM256">
        <v>33.25</v>
      </c>
      <c r="AN256">
        <v>4.75</v>
      </c>
      <c r="AO256" s="67">
        <v>1438.53</v>
      </c>
      <c r="AP256">
        <v>0.91120000000000001</v>
      </c>
      <c r="AQ256" s="67">
        <v>1264.93</v>
      </c>
      <c r="AR256" s="67">
        <v>1734.59</v>
      </c>
      <c r="AS256" s="67">
        <v>5389.62</v>
      </c>
      <c r="AT256">
        <v>430.11</v>
      </c>
      <c r="AU256">
        <v>289.58</v>
      </c>
      <c r="AV256" s="67">
        <v>9108.82</v>
      </c>
      <c r="AW256" s="67">
        <v>3735.98</v>
      </c>
      <c r="AX256">
        <v>0.39629999999999999</v>
      </c>
      <c r="AY256" s="67">
        <v>4397.55</v>
      </c>
      <c r="AZ256">
        <v>0.46650000000000003</v>
      </c>
      <c r="BA256">
        <v>860.73</v>
      </c>
      <c r="BB256">
        <v>9.1300000000000006E-2</v>
      </c>
      <c r="BC256">
        <v>432.4</v>
      </c>
      <c r="BD256">
        <v>4.5900000000000003E-2</v>
      </c>
      <c r="BE256" s="67">
        <v>9426.66</v>
      </c>
      <c r="BF256" s="67">
        <v>3023.92</v>
      </c>
      <c r="BG256">
        <v>0.49609999999999999</v>
      </c>
      <c r="BH256">
        <v>0.52529999999999999</v>
      </c>
      <c r="BI256">
        <v>0.23830000000000001</v>
      </c>
      <c r="BJ256">
        <v>0.1701</v>
      </c>
      <c r="BK256">
        <v>4.36E-2</v>
      </c>
      <c r="BL256">
        <v>2.2700000000000001E-2</v>
      </c>
    </row>
    <row r="257" spans="1:64" x14ac:dyDescent="0.25">
      <c r="A257" t="s">
        <v>275</v>
      </c>
      <c r="B257">
        <v>48264</v>
      </c>
      <c r="C257">
        <v>65</v>
      </c>
      <c r="D257">
        <v>28.3</v>
      </c>
      <c r="E257" s="67">
        <v>1839.8</v>
      </c>
      <c r="F257" s="67">
        <v>1837.04</v>
      </c>
      <c r="G257">
        <v>7.0000000000000001E-3</v>
      </c>
      <c r="H257">
        <v>5.0000000000000001E-4</v>
      </c>
      <c r="I257">
        <v>8.8000000000000005E-3</v>
      </c>
      <c r="J257">
        <v>1.8E-3</v>
      </c>
      <c r="K257">
        <v>1.8200000000000001E-2</v>
      </c>
      <c r="L257">
        <v>0.94259999999999999</v>
      </c>
      <c r="M257">
        <v>2.1000000000000001E-2</v>
      </c>
      <c r="N257">
        <v>0.28649999999999998</v>
      </c>
      <c r="O257">
        <v>4.8999999999999998E-3</v>
      </c>
      <c r="P257">
        <v>0.11890000000000001</v>
      </c>
      <c r="Q257" s="67">
        <v>54065.58</v>
      </c>
      <c r="R257">
        <v>0.27560000000000001</v>
      </c>
      <c r="S257">
        <v>0.1812</v>
      </c>
      <c r="T257">
        <v>0.54320000000000002</v>
      </c>
      <c r="U257">
        <v>19.440000000000001</v>
      </c>
      <c r="V257">
        <v>12.38</v>
      </c>
      <c r="W257" s="67">
        <v>69180.38</v>
      </c>
      <c r="X257">
        <v>143.6</v>
      </c>
      <c r="Y257" s="67">
        <v>146576.1</v>
      </c>
      <c r="Z257">
        <v>0.83479999999999999</v>
      </c>
      <c r="AA257">
        <v>0.11559999999999999</v>
      </c>
      <c r="AB257">
        <v>4.9500000000000002E-2</v>
      </c>
      <c r="AC257">
        <v>0.16520000000000001</v>
      </c>
      <c r="AD257">
        <v>146.58000000000001</v>
      </c>
      <c r="AE257" s="67">
        <v>4423.29</v>
      </c>
      <c r="AF257">
        <v>562.16</v>
      </c>
      <c r="AG257" s="67">
        <v>150084.12</v>
      </c>
      <c r="AH257" t="s">
        <v>628</v>
      </c>
      <c r="AI257" s="67">
        <v>36790</v>
      </c>
      <c r="AJ257" s="67">
        <v>55486.89</v>
      </c>
      <c r="AK257">
        <v>47.46</v>
      </c>
      <c r="AL257">
        <v>29.02</v>
      </c>
      <c r="AM257">
        <v>31.58</v>
      </c>
      <c r="AN257">
        <v>4.87</v>
      </c>
      <c r="AO257" s="67">
        <v>1180.81</v>
      </c>
      <c r="AP257">
        <v>0.95479999999999998</v>
      </c>
      <c r="AQ257" s="67">
        <v>1192.33</v>
      </c>
      <c r="AR257" s="67">
        <v>1796.34</v>
      </c>
      <c r="AS257" s="67">
        <v>5523.59</v>
      </c>
      <c r="AT257">
        <v>464.58</v>
      </c>
      <c r="AU257">
        <v>260.72000000000003</v>
      </c>
      <c r="AV257" s="67">
        <v>9237.56</v>
      </c>
      <c r="AW257" s="67">
        <v>4058.28</v>
      </c>
      <c r="AX257">
        <v>0.43540000000000001</v>
      </c>
      <c r="AY257" s="67">
        <v>3868.76</v>
      </c>
      <c r="AZ257">
        <v>0.41510000000000002</v>
      </c>
      <c r="BA257">
        <v>917.6</v>
      </c>
      <c r="BB257">
        <v>9.8400000000000001E-2</v>
      </c>
      <c r="BC257">
        <v>476.43</v>
      </c>
      <c r="BD257">
        <v>5.11E-2</v>
      </c>
      <c r="BE257" s="67">
        <v>9321.07</v>
      </c>
      <c r="BF257" s="67">
        <v>3468.33</v>
      </c>
      <c r="BG257">
        <v>0.71020000000000005</v>
      </c>
      <c r="BH257">
        <v>0.52159999999999995</v>
      </c>
      <c r="BI257">
        <v>0.24229999999999999</v>
      </c>
      <c r="BJ257">
        <v>0.16769999999999999</v>
      </c>
      <c r="BK257">
        <v>4.3099999999999999E-2</v>
      </c>
      <c r="BL257">
        <v>2.53E-2</v>
      </c>
    </row>
    <row r="258" spans="1:64" x14ac:dyDescent="0.25">
      <c r="A258" t="s">
        <v>276</v>
      </c>
      <c r="B258">
        <v>50179</v>
      </c>
      <c r="C258">
        <v>100.24</v>
      </c>
      <c r="D258">
        <v>10.17</v>
      </c>
      <c r="E258" s="67">
        <v>1019</v>
      </c>
      <c r="F258">
        <v>996.36</v>
      </c>
      <c r="G258">
        <v>2.0999999999999999E-3</v>
      </c>
      <c r="H258">
        <v>2.9999999999999997E-4</v>
      </c>
      <c r="I258">
        <v>4.4999999999999997E-3</v>
      </c>
      <c r="J258">
        <v>1E-3</v>
      </c>
      <c r="K258">
        <v>1.5800000000000002E-2</v>
      </c>
      <c r="L258">
        <v>0.96099999999999997</v>
      </c>
      <c r="M258">
        <v>1.52E-2</v>
      </c>
      <c r="N258">
        <v>0.41820000000000002</v>
      </c>
      <c r="O258">
        <v>1.1999999999999999E-3</v>
      </c>
      <c r="P258">
        <v>0.13750000000000001</v>
      </c>
      <c r="Q258" s="67">
        <v>49308.94</v>
      </c>
      <c r="R258">
        <v>0.22090000000000001</v>
      </c>
      <c r="S258">
        <v>0.21260000000000001</v>
      </c>
      <c r="T258">
        <v>0.5665</v>
      </c>
      <c r="U258">
        <v>17.36</v>
      </c>
      <c r="V258">
        <v>8.65</v>
      </c>
      <c r="W258" s="67">
        <v>61384.43</v>
      </c>
      <c r="X258">
        <v>113.88</v>
      </c>
      <c r="Y258" s="67">
        <v>117531.15</v>
      </c>
      <c r="Z258">
        <v>0.89259999999999995</v>
      </c>
      <c r="AA258">
        <v>5.4600000000000003E-2</v>
      </c>
      <c r="AB258">
        <v>5.28E-2</v>
      </c>
      <c r="AC258">
        <v>0.1074</v>
      </c>
      <c r="AD258">
        <v>117.53</v>
      </c>
      <c r="AE258" s="67">
        <v>2792.02</v>
      </c>
      <c r="AF258">
        <v>400.65</v>
      </c>
      <c r="AG258" s="67">
        <v>109979.59</v>
      </c>
      <c r="AH258" t="s">
        <v>628</v>
      </c>
      <c r="AI258" s="67">
        <v>33308</v>
      </c>
      <c r="AJ258" s="67">
        <v>48932.42</v>
      </c>
      <c r="AK258">
        <v>34.57</v>
      </c>
      <c r="AL258">
        <v>23</v>
      </c>
      <c r="AM258">
        <v>26.01</v>
      </c>
      <c r="AN258">
        <v>4.4400000000000004</v>
      </c>
      <c r="AO258" s="67">
        <v>1245.1400000000001</v>
      </c>
      <c r="AP258">
        <v>1.2074</v>
      </c>
      <c r="AQ258" s="67">
        <v>1351.68</v>
      </c>
      <c r="AR258" s="67">
        <v>2113.39</v>
      </c>
      <c r="AS258" s="67">
        <v>5742.56</v>
      </c>
      <c r="AT258">
        <v>409.38</v>
      </c>
      <c r="AU258">
        <v>299.08999999999997</v>
      </c>
      <c r="AV258" s="67">
        <v>9916.11</v>
      </c>
      <c r="AW258" s="67">
        <v>5363.18</v>
      </c>
      <c r="AX258">
        <v>0.5272</v>
      </c>
      <c r="AY258" s="67">
        <v>3051.66</v>
      </c>
      <c r="AZ258">
        <v>0.3</v>
      </c>
      <c r="BA258" s="67">
        <v>1067.54</v>
      </c>
      <c r="BB258">
        <v>0.10489999999999999</v>
      </c>
      <c r="BC258">
        <v>691.36</v>
      </c>
      <c r="BD258">
        <v>6.8000000000000005E-2</v>
      </c>
      <c r="BE258" s="67">
        <v>10173.73</v>
      </c>
      <c r="BF258" s="67">
        <v>4925.42</v>
      </c>
      <c r="BG258">
        <v>1.4031</v>
      </c>
      <c r="BH258">
        <v>0.5242</v>
      </c>
      <c r="BI258">
        <v>0.21970000000000001</v>
      </c>
      <c r="BJ258">
        <v>0.1925</v>
      </c>
      <c r="BK258">
        <v>4.02E-2</v>
      </c>
      <c r="BL258">
        <v>2.3400000000000001E-2</v>
      </c>
    </row>
    <row r="259" spans="1:64" x14ac:dyDescent="0.25">
      <c r="A259" t="s">
        <v>277</v>
      </c>
      <c r="B259">
        <v>49346</v>
      </c>
      <c r="C259">
        <v>65.239999999999995</v>
      </c>
      <c r="D259">
        <v>13.08</v>
      </c>
      <c r="E259">
        <v>853.02</v>
      </c>
      <c r="F259">
        <v>886.99</v>
      </c>
      <c r="G259">
        <v>4.3E-3</v>
      </c>
      <c r="H259">
        <v>8.9999999999999998E-4</v>
      </c>
      <c r="I259">
        <v>4.1000000000000003E-3</v>
      </c>
      <c r="J259">
        <v>2.9999999999999997E-4</v>
      </c>
      <c r="K259">
        <v>8.6E-3</v>
      </c>
      <c r="L259">
        <v>0.97319999999999995</v>
      </c>
      <c r="M259">
        <v>8.6E-3</v>
      </c>
      <c r="N259">
        <v>0.19089999999999999</v>
      </c>
      <c r="O259">
        <v>1.5E-3</v>
      </c>
      <c r="P259">
        <v>0.11840000000000001</v>
      </c>
      <c r="Q259" s="67">
        <v>52881.45</v>
      </c>
      <c r="R259">
        <v>0.17760000000000001</v>
      </c>
      <c r="S259">
        <v>0.18260000000000001</v>
      </c>
      <c r="T259">
        <v>0.63980000000000004</v>
      </c>
      <c r="U259">
        <v>17.95</v>
      </c>
      <c r="V259">
        <v>7.01</v>
      </c>
      <c r="W259" s="67">
        <v>65965.52</v>
      </c>
      <c r="X259">
        <v>118.73</v>
      </c>
      <c r="Y259" s="67">
        <v>146448.69</v>
      </c>
      <c r="Z259">
        <v>0.86199999999999999</v>
      </c>
      <c r="AA259">
        <v>9.98E-2</v>
      </c>
      <c r="AB259">
        <v>3.8199999999999998E-2</v>
      </c>
      <c r="AC259">
        <v>0.13800000000000001</v>
      </c>
      <c r="AD259">
        <v>146.44999999999999</v>
      </c>
      <c r="AE259" s="67">
        <v>3898.16</v>
      </c>
      <c r="AF259">
        <v>529.83000000000004</v>
      </c>
      <c r="AG259" s="67">
        <v>134815.81</v>
      </c>
      <c r="AH259" t="s">
        <v>628</v>
      </c>
      <c r="AI259" s="67">
        <v>38736</v>
      </c>
      <c r="AJ259" s="67">
        <v>60394.3</v>
      </c>
      <c r="AK259">
        <v>39.29</v>
      </c>
      <c r="AL259">
        <v>25.06</v>
      </c>
      <c r="AM259">
        <v>29.64</v>
      </c>
      <c r="AN259">
        <v>5</v>
      </c>
      <c r="AO259" s="67">
        <v>1612.54</v>
      </c>
      <c r="AP259">
        <v>0.98509999999999998</v>
      </c>
      <c r="AQ259" s="67">
        <v>1293.5999999999999</v>
      </c>
      <c r="AR259" s="67">
        <v>1885.7</v>
      </c>
      <c r="AS259" s="67">
        <v>5551.68</v>
      </c>
      <c r="AT259">
        <v>403.5</v>
      </c>
      <c r="AU259">
        <v>299.75</v>
      </c>
      <c r="AV259" s="67">
        <v>9434.23</v>
      </c>
      <c r="AW259" s="67">
        <v>4266.84</v>
      </c>
      <c r="AX259">
        <v>0.43519999999999998</v>
      </c>
      <c r="AY259" s="67">
        <v>3968.42</v>
      </c>
      <c r="AZ259">
        <v>0.40479999999999999</v>
      </c>
      <c r="BA259" s="67">
        <v>1146.92</v>
      </c>
      <c r="BB259">
        <v>0.11700000000000001</v>
      </c>
      <c r="BC259">
        <v>421.85</v>
      </c>
      <c r="BD259">
        <v>4.2999999999999997E-2</v>
      </c>
      <c r="BE259" s="67">
        <v>9804.0300000000007</v>
      </c>
      <c r="BF259" s="67">
        <v>4001.17</v>
      </c>
      <c r="BG259">
        <v>0.74039999999999995</v>
      </c>
      <c r="BH259">
        <v>0.5615</v>
      </c>
      <c r="BI259">
        <v>0.21729999999999999</v>
      </c>
      <c r="BJ259">
        <v>0.158</v>
      </c>
      <c r="BK259">
        <v>3.7499999999999999E-2</v>
      </c>
      <c r="BL259">
        <v>2.5700000000000001E-2</v>
      </c>
    </row>
    <row r="260" spans="1:64" x14ac:dyDescent="0.25">
      <c r="A260" t="s">
        <v>278</v>
      </c>
      <c r="B260">
        <v>47191</v>
      </c>
      <c r="C260">
        <v>34.950000000000003</v>
      </c>
      <c r="D260">
        <v>94.76</v>
      </c>
      <c r="E260" s="67">
        <v>3311.95</v>
      </c>
      <c r="F260" s="67">
        <v>3219.31</v>
      </c>
      <c r="G260">
        <v>2.6599999999999999E-2</v>
      </c>
      <c r="H260">
        <v>5.0000000000000001E-4</v>
      </c>
      <c r="I260">
        <v>1.7999999999999999E-2</v>
      </c>
      <c r="J260">
        <v>1.1000000000000001E-3</v>
      </c>
      <c r="K260">
        <v>2.87E-2</v>
      </c>
      <c r="L260">
        <v>0.9002</v>
      </c>
      <c r="M260">
        <v>2.4899999999999999E-2</v>
      </c>
      <c r="N260">
        <v>0.12590000000000001</v>
      </c>
      <c r="O260">
        <v>1.2500000000000001E-2</v>
      </c>
      <c r="P260">
        <v>0.1031</v>
      </c>
      <c r="Q260" s="67">
        <v>62916.59</v>
      </c>
      <c r="R260">
        <v>0.21149999999999999</v>
      </c>
      <c r="S260">
        <v>0.2051</v>
      </c>
      <c r="T260">
        <v>0.58340000000000003</v>
      </c>
      <c r="U260">
        <v>19.510000000000002</v>
      </c>
      <c r="V260">
        <v>17.239999999999998</v>
      </c>
      <c r="W260" s="67">
        <v>85942.28</v>
      </c>
      <c r="X260">
        <v>189.41</v>
      </c>
      <c r="Y260" s="67">
        <v>205354.41</v>
      </c>
      <c r="Z260">
        <v>0.82950000000000002</v>
      </c>
      <c r="AA260">
        <v>0.1426</v>
      </c>
      <c r="AB260">
        <v>2.7900000000000001E-2</v>
      </c>
      <c r="AC260">
        <v>0.17050000000000001</v>
      </c>
      <c r="AD260">
        <v>205.35</v>
      </c>
      <c r="AE260" s="67">
        <v>8217.2999999999993</v>
      </c>
      <c r="AF260">
        <v>991.05</v>
      </c>
      <c r="AG260" s="67">
        <v>233655.76</v>
      </c>
      <c r="AH260" t="s">
        <v>628</v>
      </c>
      <c r="AI260" s="67">
        <v>50202</v>
      </c>
      <c r="AJ260" s="67">
        <v>92783.09</v>
      </c>
      <c r="AK260">
        <v>71.400000000000006</v>
      </c>
      <c r="AL260">
        <v>39.700000000000003</v>
      </c>
      <c r="AM260">
        <v>43.82</v>
      </c>
      <c r="AN260">
        <v>4.71</v>
      </c>
      <c r="AO260" s="67">
        <v>1409.9</v>
      </c>
      <c r="AP260">
        <v>0.69399999999999995</v>
      </c>
      <c r="AQ260" s="67">
        <v>1305.06</v>
      </c>
      <c r="AR260" s="67">
        <v>1919.35</v>
      </c>
      <c r="AS260" s="67">
        <v>6353.5</v>
      </c>
      <c r="AT260">
        <v>608.36</v>
      </c>
      <c r="AU260">
        <v>331</v>
      </c>
      <c r="AV260" s="67">
        <v>10517.26</v>
      </c>
      <c r="AW260" s="67">
        <v>2611</v>
      </c>
      <c r="AX260">
        <v>0.25679999999999997</v>
      </c>
      <c r="AY260" s="67">
        <v>6529.99</v>
      </c>
      <c r="AZ260">
        <v>0.64229999999999998</v>
      </c>
      <c r="BA260">
        <v>685</v>
      </c>
      <c r="BB260">
        <v>6.7400000000000002E-2</v>
      </c>
      <c r="BC260">
        <v>340.2</v>
      </c>
      <c r="BD260">
        <v>3.3500000000000002E-2</v>
      </c>
      <c r="BE260" s="67">
        <v>10166.200000000001</v>
      </c>
      <c r="BF260" s="67">
        <v>1371.11</v>
      </c>
      <c r="BG260">
        <v>0.12889999999999999</v>
      </c>
      <c r="BH260">
        <v>0.58909999999999996</v>
      </c>
      <c r="BI260">
        <v>0.21870000000000001</v>
      </c>
      <c r="BJ260">
        <v>0.13539999999999999</v>
      </c>
      <c r="BK260">
        <v>3.6900000000000002E-2</v>
      </c>
      <c r="BL260">
        <v>1.9800000000000002E-2</v>
      </c>
    </row>
    <row r="261" spans="1:64" x14ac:dyDescent="0.25">
      <c r="A261" t="s">
        <v>279</v>
      </c>
      <c r="B261">
        <v>44164</v>
      </c>
      <c r="C261">
        <v>31.95</v>
      </c>
      <c r="D261">
        <v>124.23</v>
      </c>
      <c r="E261" s="67">
        <v>3969.51</v>
      </c>
      <c r="F261" s="67">
        <v>3829.5</v>
      </c>
      <c r="G261">
        <v>1.6899999999999998E-2</v>
      </c>
      <c r="H261">
        <v>8.0000000000000004E-4</v>
      </c>
      <c r="I261">
        <v>0.08</v>
      </c>
      <c r="J261">
        <v>1.6000000000000001E-3</v>
      </c>
      <c r="K261">
        <v>4.6399999999999997E-2</v>
      </c>
      <c r="L261">
        <v>0.79579999999999995</v>
      </c>
      <c r="M261">
        <v>5.8599999999999999E-2</v>
      </c>
      <c r="N261">
        <v>0.41549999999999998</v>
      </c>
      <c r="O261">
        <v>1.54E-2</v>
      </c>
      <c r="P261">
        <v>0.14119999999999999</v>
      </c>
      <c r="Q261" s="67">
        <v>57612.44</v>
      </c>
      <c r="R261">
        <v>0.2351</v>
      </c>
      <c r="S261">
        <v>0.20119999999999999</v>
      </c>
      <c r="T261">
        <v>0.56369999999999998</v>
      </c>
      <c r="U261">
        <v>18.21</v>
      </c>
      <c r="V261">
        <v>24.24</v>
      </c>
      <c r="W261" s="67">
        <v>81548.73</v>
      </c>
      <c r="X261">
        <v>160.5</v>
      </c>
      <c r="Y261" s="67">
        <v>149831.07</v>
      </c>
      <c r="Z261">
        <v>0.68979999999999997</v>
      </c>
      <c r="AA261">
        <v>0.28210000000000002</v>
      </c>
      <c r="AB261">
        <v>2.81E-2</v>
      </c>
      <c r="AC261">
        <v>0.31019999999999998</v>
      </c>
      <c r="AD261">
        <v>149.83000000000001</v>
      </c>
      <c r="AE261" s="67">
        <v>6116.3</v>
      </c>
      <c r="AF261">
        <v>707.59</v>
      </c>
      <c r="AG261" s="67">
        <v>164064.48000000001</v>
      </c>
      <c r="AH261" t="s">
        <v>628</v>
      </c>
      <c r="AI261" s="67">
        <v>32795</v>
      </c>
      <c r="AJ261" s="67">
        <v>52213.32</v>
      </c>
      <c r="AK261">
        <v>63.88</v>
      </c>
      <c r="AL261">
        <v>38.880000000000003</v>
      </c>
      <c r="AM261">
        <v>43.78</v>
      </c>
      <c r="AN261">
        <v>4.93</v>
      </c>
      <c r="AO261" s="67">
        <v>1356.71</v>
      </c>
      <c r="AP261">
        <v>1.0185</v>
      </c>
      <c r="AQ261" s="67">
        <v>1255.8599999999999</v>
      </c>
      <c r="AR261" s="67">
        <v>1871.11</v>
      </c>
      <c r="AS261" s="67">
        <v>6197.27</v>
      </c>
      <c r="AT261">
        <v>579.74</v>
      </c>
      <c r="AU261">
        <v>277.14999999999998</v>
      </c>
      <c r="AV261" s="67">
        <v>10181.129999999999</v>
      </c>
      <c r="AW261" s="67">
        <v>3497.34</v>
      </c>
      <c r="AX261">
        <v>0.35970000000000002</v>
      </c>
      <c r="AY261" s="67">
        <v>4912.97</v>
      </c>
      <c r="AZ261">
        <v>0.50519999999999998</v>
      </c>
      <c r="BA261">
        <v>655.65</v>
      </c>
      <c r="BB261">
        <v>6.7400000000000002E-2</v>
      </c>
      <c r="BC261">
        <v>657.98</v>
      </c>
      <c r="BD261">
        <v>6.7699999999999996E-2</v>
      </c>
      <c r="BE261" s="67">
        <v>9723.9500000000007</v>
      </c>
      <c r="BF261" s="67">
        <v>2143.88</v>
      </c>
      <c r="BG261">
        <v>0.42109999999999997</v>
      </c>
      <c r="BH261">
        <v>0.57340000000000002</v>
      </c>
      <c r="BI261">
        <v>0.2263</v>
      </c>
      <c r="BJ261">
        <v>0.1467</v>
      </c>
      <c r="BK261">
        <v>3.1899999999999998E-2</v>
      </c>
      <c r="BL261">
        <v>2.1700000000000001E-2</v>
      </c>
    </row>
    <row r="262" spans="1:64" x14ac:dyDescent="0.25">
      <c r="A262" t="s">
        <v>280</v>
      </c>
      <c r="B262">
        <v>44172</v>
      </c>
      <c r="C262">
        <v>110.15</v>
      </c>
      <c r="D262">
        <v>16.73</v>
      </c>
      <c r="E262" s="67">
        <v>1755.54</v>
      </c>
      <c r="F262" s="67">
        <v>1691.09</v>
      </c>
      <c r="G262">
        <v>2.8E-3</v>
      </c>
      <c r="H262">
        <v>2.9999999999999997E-4</v>
      </c>
      <c r="I262">
        <v>1.49E-2</v>
      </c>
      <c r="J262">
        <v>1.6000000000000001E-3</v>
      </c>
      <c r="K262">
        <v>1.5100000000000001E-2</v>
      </c>
      <c r="L262">
        <v>0.93420000000000003</v>
      </c>
      <c r="M262">
        <v>3.1099999999999999E-2</v>
      </c>
      <c r="N262">
        <v>0.60560000000000003</v>
      </c>
      <c r="O262">
        <v>5.1000000000000004E-3</v>
      </c>
      <c r="P262">
        <v>0.1658</v>
      </c>
      <c r="Q262" s="67">
        <v>48233.95</v>
      </c>
      <c r="R262">
        <v>0.2326</v>
      </c>
      <c r="S262">
        <v>0.1701</v>
      </c>
      <c r="T262">
        <v>0.59730000000000005</v>
      </c>
      <c r="U262">
        <v>17.72</v>
      </c>
      <c r="V262">
        <v>12.18</v>
      </c>
      <c r="W262" s="67">
        <v>65933.149999999994</v>
      </c>
      <c r="X262">
        <v>139.97999999999999</v>
      </c>
      <c r="Y262" s="67">
        <v>106435.28</v>
      </c>
      <c r="Z262">
        <v>0.77639999999999998</v>
      </c>
      <c r="AA262">
        <v>0.15989999999999999</v>
      </c>
      <c r="AB262">
        <v>6.3600000000000004E-2</v>
      </c>
      <c r="AC262">
        <v>0.22359999999999999</v>
      </c>
      <c r="AD262">
        <v>106.44</v>
      </c>
      <c r="AE262" s="67">
        <v>2857.57</v>
      </c>
      <c r="AF262">
        <v>386.96</v>
      </c>
      <c r="AG262" s="67">
        <v>100809.62</v>
      </c>
      <c r="AH262" t="s">
        <v>628</v>
      </c>
      <c r="AI262" s="67">
        <v>27199</v>
      </c>
      <c r="AJ262" s="67">
        <v>42241.68</v>
      </c>
      <c r="AK262">
        <v>38.79</v>
      </c>
      <c r="AL262">
        <v>25.33</v>
      </c>
      <c r="AM262">
        <v>28.83</v>
      </c>
      <c r="AN262">
        <v>4.33</v>
      </c>
      <c r="AO262" s="67">
        <v>1143.6400000000001</v>
      </c>
      <c r="AP262">
        <v>1.0083</v>
      </c>
      <c r="AQ262" s="67">
        <v>1266.54</v>
      </c>
      <c r="AR262" s="67">
        <v>2079.21</v>
      </c>
      <c r="AS262" s="67">
        <v>5929.27</v>
      </c>
      <c r="AT262">
        <v>569.80999999999995</v>
      </c>
      <c r="AU262">
        <v>261.38</v>
      </c>
      <c r="AV262" s="67">
        <v>10106.219999999999</v>
      </c>
      <c r="AW262" s="67">
        <v>5644.9</v>
      </c>
      <c r="AX262">
        <v>0.56889999999999996</v>
      </c>
      <c r="AY262" s="67">
        <v>2375.59</v>
      </c>
      <c r="AZ262">
        <v>0.2394</v>
      </c>
      <c r="BA262">
        <v>811.8</v>
      </c>
      <c r="BB262">
        <v>8.1799999999999998E-2</v>
      </c>
      <c r="BC262" s="67">
        <v>1090.96</v>
      </c>
      <c r="BD262">
        <v>0.1099</v>
      </c>
      <c r="BE262" s="67">
        <v>9923.26</v>
      </c>
      <c r="BF262" s="67">
        <v>5223.3599999999997</v>
      </c>
      <c r="BG262">
        <v>1.8141</v>
      </c>
      <c r="BH262">
        <v>0.52039999999999997</v>
      </c>
      <c r="BI262">
        <v>0.23680000000000001</v>
      </c>
      <c r="BJ262">
        <v>0.18559999999999999</v>
      </c>
      <c r="BK262">
        <v>3.6900000000000002E-2</v>
      </c>
      <c r="BL262">
        <v>2.0400000000000001E-2</v>
      </c>
    </row>
    <row r="263" spans="1:64" x14ac:dyDescent="0.25">
      <c r="A263" t="s">
        <v>281</v>
      </c>
      <c r="B263">
        <v>44180</v>
      </c>
      <c r="C263">
        <v>29</v>
      </c>
      <c r="D263">
        <v>237.42</v>
      </c>
      <c r="E263" s="67">
        <v>6885.3</v>
      </c>
      <c r="F263" s="67">
        <v>6487.75</v>
      </c>
      <c r="G263">
        <v>2.1399999999999999E-2</v>
      </c>
      <c r="H263">
        <v>8.0000000000000004E-4</v>
      </c>
      <c r="I263">
        <v>7.4200000000000002E-2</v>
      </c>
      <c r="J263">
        <v>1.1999999999999999E-3</v>
      </c>
      <c r="K263">
        <v>4.0300000000000002E-2</v>
      </c>
      <c r="L263">
        <v>0.81189999999999996</v>
      </c>
      <c r="M263">
        <v>5.0200000000000002E-2</v>
      </c>
      <c r="N263">
        <v>0.39960000000000001</v>
      </c>
      <c r="O263">
        <v>2.1499999999999998E-2</v>
      </c>
      <c r="P263">
        <v>0.1406</v>
      </c>
      <c r="Q263" s="67">
        <v>59217.73</v>
      </c>
      <c r="R263">
        <v>0.2361</v>
      </c>
      <c r="S263">
        <v>0.20619999999999999</v>
      </c>
      <c r="T263">
        <v>0.55769999999999997</v>
      </c>
      <c r="U263">
        <v>18.64</v>
      </c>
      <c r="V263">
        <v>36.07</v>
      </c>
      <c r="W263" s="67">
        <v>85816.58</v>
      </c>
      <c r="X263">
        <v>187.85</v>
      </c>
      <c r="Y263" s="67">
        <v>158958.21</v>
      </c>
      <c r="Z263">
        <v>0.71740000000000004</v>
      </c>
      <c r="AA263">
        <v>0.25159999999999999</v>
      </c>
      <c r="AB263">
        <v>3.1E-2</v>
      </c>
      <c r="AC263">
        <v>0.28260000000000002</v>
      </c>
      <c r="AD263">
        <v>158.96</v>
      </c>
      <c r="AE263" s="67">
        <v>6783.54</v>
      </c>
      <c r="AF263">
        <v>816.66</v>
      </c>
      <c r="AG263" s="67">
        <v>171461.14</v>
      </c>
      <c r="AH263" t="s">
        <v>628</v>
      </c>
      <c r="AI263" s="67">
        <v>34175</v>
      </c>
      <c r="AJ263" s="67">
        <v>53633.39</v>
      </c>
      <c r="AK263">
        <v>65.819999999999993</v>
      </c>
      <c r="AL263">
        <v>39.86</v>
      </c>
      <c r="AM263">
        <v>44.64</v>
      </c>
      <c r="AN263">
        <v>4.8899999999999997</v>
      </c>
      <c r="AO263" s="67">
        <v>1529.22</v>
      </c>
      <c r="AP263">
        <v>1.0125999999999999</v>
      </c>
      <c r="AQ263" s="67">
        <v>1322</v>
      </c>
      <c r="AR263" s="67">
        <v>1945.26</v>
      </c>
      <c r="AS263" s="67">
        <v>6348.38</v>
      </c>
      <c r="AT263">
        <v>635.38</v>
      </c>
      <c r="AU263">
        <v>340.73</v>
      </c>
      <c r="AV263" s="67">
        <v>10591.74</v>
      </c>
      <c r="AW263" s="67">
        <v>3361.96</v>
      </c>
      <c r="AX263">
        <v>0.3347</v>
      </c>
      <c r="AY263" s="67">
        <v>5441.54</v>
      </c>
      <c r="AZ263">
        <v>0.54169999999999996</v>
      </c>
      <c r="BA263">
        <v>628.55999999999995</v>
      </c>
      <c r="BB263">
        <v>6.2600000000000003E-2</v>
      </c>
      <c r="BC263">
        <v>612.74</v>
      </c>
      <c r="BD263">
        <v>6.0999999999999999E-2</v>
      </c>
      <c r="BE263" s="67">
        <v>10044.790000000001</v>
      </c>
      <c r="BF263" s="67">
        <v>1966.15</v>
      </c>
      <c r="BG263">
        <v>0.35110000000000002</v>
      </c>
      <c r="BH263">
        <v>0.57050000000000001</v>
      </c>
      <c r="BI263">
        <v>0.22969999999999999</v>
      </c>
      <c r="BJ263">
        <v>0.1492</v>
      </c>
      <c r="BK263">
        <v>3.1699999999999999E-2</v>
      </c>
      <c r="BL263">
        <v>1.89E-2</v>
      </c>
    </row>
    <row r="264" spans="1:64" x14ac:dyDescent="0.25">
      <c r="A264" t="s">
        <v>282</v>
      </c>
      <c r="B264">
        <v>48165</v>
      </c>
      <c r="C264">
        <v>77.290000000000006</v>
      </c>
      <c r="D264">
        <v>21.36</v>
      </c>
      <c r="E264" s="67">
        <v>1650.51</v>
      </c>
      <c r="F264" s="67">
        <v>1662.81</v>
      </c>
      <c r="G264">
        <v>5.1000000000000004E-3</v>
      </c>
      <c r="H264">
        <v>2.9999999999999997E-4</v>
      </c>
      <c r="I264">
        <v>8.0000000000000002E-3</v>
      </c>
      <c r="J264">
        <v>1.5E-3</v>
      </c>
      <c r="K264">
        <v>1.5699999999999999E-2</v>
      </c>
      <c r="L264">
        <v>0.94799999999999995</v>
      </c>
      <c r="M264">
        <v>2.1499999999999998E-2</v>
      </c>
      <c r="N264">
        <v>0.29930000000000001</v>
      </c>
      <c r="O264">
        <v>3.2000000000000002E-3</v>
      </c>
      <c r="P264">
        <v>0.12379999999999999</v>
      </c>
      <c r="Q264" s="67">
        <v>53184.66</v>
      </c>
      <c r="R264">
        <v>0.28460000000000002</v>
      </c>
      <c r="S264">
        <v>0.18909999999999999</v>
      </c>
      <c r="T264">
        <v>0.52629999999999999</v>
      </c>
      <c r="U264">
        <v>19.72</v>
      </c>
      <c r="V264">
        <v>12.53</v>
      </c>
      <c r="W264" s="67">
        <v>68138.91</v>
      </c>
      <c r="X264">
        <v>127.63</v>
      </c>
      <c r="Y264" s="67">
        <v>138836.07</v>
      </c>
      <c r="Z264">
        <v>0.85819999999999996</v>
      </c>
      <c r="AA264">
        <v>8.7800000000000003E-2</v>
      </c>
      <c r="AB264">
        <v>5.3999999999999999E-2</v>
      </c>
      <c r="AC264">
        <v>0.14180000000000001</v>
      </c>
      <c r="AD264">
        <v>138.84</v>
      </c>
      <c r="AE264" s="67">
        <v>4150.22</v>
      </c>
      <c r="AF264">
        <v>543.54</v>
      </c>
      <c r="AG264" s="67">
        <v>142362.63</v>
      </c>
      <c r="AH264" t="s">
        <v>628</v>
      </c>
      <c r="AI264" s="67">
        <v>36330</v>
      </c>
      <c r="AJ264" s="67">
        <v>53551.28</v>
      </c>
      <c r="AK264">
        <v>44.85</v>
      </c>
      <c r="AL264">
        <v>28.96</v>
      </c>
      <c r="AM264">
        <v>32.270000000000003</v>
      </c>
      <c r="AN264">
        <v>4.8099999999999996</v>
      </c>
      <c r="AO264" s="67">
        <v>1052.6099999999999</v>
      </c>
      <c r="AP264">
        <v>0.99319999999999997</v>
      </c>
      <c r="AQ264" s="67">
        <v>1217.1500000000001</v>
      </c>
      <c r="AR264" s="67">
        <v>1915.5</v>
      </c>
      <c r="AS264" s="67">
        <v>5439.32</v>
      </c>
      <c r="AT264">
        <v>463.32</v>
      </c>
      <c r="AU264">
        <v>255.82</v>
      </c>
      <c r="AV264" s="67">
        <v>9291.11</v>
      </c>
      <c r="AW264" s="67">
        <v>4373.6499999999996</v>
      </c>
      <c r="AX264">
        <v>0.46689999999999998</v>
      </c>
      <c r="AY264" s="67">
        <v>3519.14</v>
      </c>
      <c r="AZ264">
        <v>0.37569999999999998</v>
      </c>
      <c r="BA264">
        <v>993.5</v>
      </c>
      <c r="BB264">
        <v>0.1061</v>
      </c>
      <c r="BC264">
        <v>481.1</v>
      </c>
      <c r="BD264">
        <v>5.1400000000000001E-2</v>
      </c>
      <c r="BE264" s="67">
        <v>9367.39</v>
      </c>
      <c r="BF264" s="67">
        <v>4000.86</v>
      </c>
      <c r="BG264">
        <v>0.89270000000000005</v>
      </c>
      <c r="BH264">
        <v>0.55010000000000003</v>
      </c>
      <c r="BI264">
        <v>0.22109999999999999</v>
      </c>
      <c r="BJ264">
        <v>0.16789999999999999</v>
      </c>
      <c r="BK264">
        <v>4.0300000000000002E-2</v>
      </c>
      <c r="BL264">
        <v>2.06E-2</v>
      </c>
    </row>
    <row r="265" spans="1:64" x14ac:dyDescent="0.25">
      <c r="A265" t="s">
        <v>283</v>
      </c>
      <c r="B265">
        <v>50435</v>
      </c>
      <c r="C265">
        <v>33.19</v>
      </c>
      <c r="D265">
        <v>136.04</v>
      </c>
      <c r="E265" s="67">
        <v>4515.29</v>
      </c>
      <c r="F265" s="67">
        <v>4337.34</v>
      </c>
      <c r="G265">
        <v>2.86E-2</v>
      </c>
      <c r="H265">
        <v>5.9999999999999995E-4</v>
      </c>
      <c r="I265">
        <v>3.85E-2</v>
      </c>
      <c r="J265">
        <v>8.9999999999999998E-4</v>
      </c>
      <c r="K265">
        <v>2.7400000000000001E-2</v>
      </c>
      <c r="L265">
        <v>0.87419999999999998</v>
      </c>
      <c r="M265">
        <v>2.9899999999999999E-2</v>
      </c>
      <c r="N265">
        <v>0.1835</v>
      </c>
      <c r="O265">
        <v>1.47E-2</v>
      </c>
      <c r="P265">
        <v>0.1095</v>
      </c>
      <c r="Q265" s="67">
        <v>61851.99</v>
      </c>
      <c r="R265">
        <v>0.27950000000000003</v>
      </c>
      <c r="S265">
        <v>0.20699999999999999</v>
      </c>
      <c r="T265">
        <v>0.51349999999999996</v>
      </c>
      <c r="U265">
        <v>19.78</v>
      </c>
      <c r="V265">
        <v>23.12</v>
      </c>
      <c r="W265" s="67">
        <v>84288.09</v>
      </c>
      <c r="X265">
        <v>192.42</v>
      </c>
      <c r="Y265" s="67">
        <v>179303.91</v>
      </c>
      <c r="Z265">
        <v>0.78380000000000005</v>
      </c>
      <c r="AA265">
        <v>0.19159999999999999</v>
      </c>
      <c r="AB265">
        <v>2.4500000000000001E-2</v>
      </c>
      <c r="AC265">
        <v>0.2162</v>
      </c>
      <c r="AD265">
        <v>179.3</v>
      </c>
      <c r="AE265" s="67">
        <v>7260.57</v>
      </c>
      <c r="AF265">
        <v>874.86</v>
      </c>
      <c r="AG265" s="67">
        <v>200785.58</v>
      </c>
      <c r="AH265" t="s">
        <v>628</v>
      </c>
      <c r="AI265" s="67">
        <v>43177</v>
      </c>
      <c r="AJ265" s="67">
        <v>75690.710000000006</v>
      </c>
      <c r="AK265">
        <v>66.25</v>
      </c>
      <c r="AL265">
        <v>39.39</v>
      </c>
      <c r="AM265">
        <v>41.77</v>
      </c>
      <c r="AN265">
        <v>4.5999999999999996</v>
      </c>
      <c r="AO265" s="67">
        <v>1218.04</v>
      </c>
      <c r="AP265">
        <v>0.74350000000000005</v>
      </c>
      <c r="AQ265" s="67">
        <v>1250.47</v>
      </c>
      <c r="AR265" s="67">
        <v>1928.07</v>
      </c>
      <c r="AS265" s="67">
        <v>6139.44</v>
      </c>
      <c r="AT265">
        <v>565.02</v>
      </c>
      <c r="AU265">
        <v>284.05</v>
      </c>
      <c r="AV265" s="67">
        <v>10167.049999999999</v>
      </c>
      <c r="AW265" s="67">
        <v>2920.35</v>
      </c>
      <c r="AX265">
        <v>0.29820000000000002</v>
      </c>
      <c r="AY265" s="67">
        <v>5795.94</v>
      </c>
      <c r="AZ265">
        <v>0.59179999999999999</v>
      </c>
      <c r="BA265">
        <v>698.18</v>
      </c>
      <c r="BB265">
        <v>7.1300000000000002E-2</v>
      </c>
      <c r="BC265">
        <v>378.9</v>
      </c>
      <c r="BD265">
        <v>3.8699999999999998E-2</v>
      </c>
      <c r="BE265" s="67">
        <v>9793.36</v>
      </c>
      <c r="BF265" s="67">
        <v>1635.08</v>
      </c>
      <c r="BG265">
        <v>0.19500000000000001</v>
      </c>
      <c r="BH265">
        <v>0.58169999999999999</v>
      </c>
      <c r="BI265">
        <v>0.22359999999999999</v>
      </c>
      <c r="BJ265">
        <v>0.1391</v>
      </c>
      <c r="BK265">
        <v>3.6400000000000002E-2</v>
      </c>
      <c r="BL265">
        <v>1.9199999999999998E-2</v>
      </c>
    </row>
    <row r="266" spans="1:64" x14ac:dyDescent="0.25">
      <c r="A266" t="s">
        <v>284</v>
      </c>
      <c r="B266">
        <v>47878</v>
      </c>
      <c r="C266">
        <v>41.9</v>
      </c>
      <c r="D266">
        <v>42.35</v>
      </c>
      <c r="E266" s="67">
        <v>1774.67</v>
      </c>
      <c r="F266" s="67">
        <v>1769.4</v>
      </c>
      <c r="G266">
        <v>1.4500000000000001E-2</v>
      </c>
      <c r="H266">
        <v>5.9999999999999995E-4</v>
      </c>
      <c r="I266">
        <v>9.7999999999999997E-3</v>
      </c>
      <c r="J266">
        <v>1.1000000000000001E-3</v>
      </c>
      <c r="K266">
        <v>1.6899999999999998E-2</v>
      </c>
      <c r="L266">
        <v>0.94040000000000001</v>
      </c>
      <c r="M266">
        <v>1.66E-2</v>
      </c>
      <c r="N266">
        <v>0.129</v>
      </c>
      <c r="O266">
        <v>7.9000000000000008E-3</v>
      </c>
      <c r="P266">
        <v>0.1089</v>
      </c>
      <c r="Q266" s="67">
        <v>59873.23</v>
      </c>
      <c r="R266">
        <v>0.18779999999999999</v>
      </c>
      <c r="S266">
        <v>0.20319999999999999</v>
      </c>
      <c r="T266">
        <v>0.60909999999999997</v>
      </c>
      <c r="U266">
        <v>19.02</v>
      </c>
      <c r="V266">
        <v>11.06</v>
      </c>
      <c r="W266" s="67">
        <v>80363.009999999995</v>
      </c>
      <c r="X266">
        <v>158.38</v>
      </c>
      <c r="Y266" s="67">
        <v>198124.76</v>
      </c>
      <c r="Z266">
        <v>0.85499999999999998</v>
      </c>
      <c r="AA266">
        <v>0.11219999999999999</v>
      </c>
      <c r="AB266">
        <v>3.2800000000000003E-2</v>
      </c>
      <c r="AC266">
        <v>0.14499999999999999</v>
      </c>
      <c r="AD266">
        <v>198.12</v>
      </c>
      <c r="AE266" s="67">
        <v>7764.85</v>
      </c>
      <c r="AF266">
        <v>947.87</v>
      </c>
      <c r="AG266" s="67">
        <v>201399.03</v>
      </c>
      <c r="AH266" t="s">
        <v>628</v>
      </c>
      <c r="AI266" s="67">
        <v>44359</v>
      </c>
      <c r="AJ266" s="67">
        <v>90609.97</v>
      </c>
      <c r="AK266">
        <v>62.09</v>
      </c>
      <c r="AL266">
        <v>35.380000000000003</v>
      </c>
      <c r="AM266">
        <v>39.630000000000003</v>
      </c>
      <c r="AN266">
        <v>4.74</v>
      </c>
      <c r="AO266" s="67">
        <v>1757.62</v>
      </c>
      <c r="AP266">
        <v>0.8488</v>
      </c>
      <c r="AQ266" s="67">
        <v>1360.96</v>
      </c>
      <c r="AR266" s="67">
        <v>1834.47</v>
      </c>
      <c r="AS266" s="67">
        <v>6034.89</v>
      </c>
      <c r="AT266">
        <v>539.55999999999995</v>
      </c>
      <c r="AU266">
        <v>326.17</v>
      </c>
      <c r="AV266" s="67">
        <v>10096.049999999999</v>
      </c>
      <c r="AW266" s="67">
        <v>2976.46</v>
      </c>
      <c r="AX266">
        <v>0.28770000000000001</v>
      </c>
      <c r="AY266" s="67">
        <v>6255.5</v>
      </c>
      <c r="AZ266">
        <v>0.60470000000000002</v>
      </c>
      <c r="BA266">
        <v>788.47</v>
      </c>
      <c r="BB266">
        <v>7.6200000000000004E-2</v>
      </c>
      <c r="BC266">
        <v>325.08</v>
      </c>
      <c r="BD266">
        <v>3.1399999999999997E-2</v>
      </c>
      <c r="BE266" s="67">
        <v>10345.51</v>
      </c>
      <c r="BF266" s="67">
        <v>1925.73</v>
      </c>
      <c r="BG266">
        <v>0.19350000000000001</v>
      </c>
      <c r="BH266">
        <v>0.58299999999999996</v>
      </c>
      <c r="BI266">
        <v>0.21290000000000001</v>
      </c>
      <c r="BJ266">
        <v>0.14729999999999999</v>
      </c>
      <c r="BK266">
        <v>3.5999999999999997E-2</v>
      </c>
      <c r="BL266">
        <v>2.0799999999999999E-2</v>
      </c>
    </row>
    <row r="267" spans="1:64" x14ac:dyDescent="0.25">
      <c r="A267" t="s">
        <v>285</v>
      </c>
      <c r="B267">
        <v>50245</v>
      </c>
      <c r="C267">
        <v>84.15</v>
      </c>
      <c r="D267">
        <v>18.57</v>
      </c>
      <c r="E267" s="67">
        <v>1488.34</v>
      </c>
      <c r="F267" s="67">
        <v>1467.41</v>
      </c>
      <c r="G267">
        <v>2.8999999999999998E-3</v>
      </c>
      <c r="H267">
        <v>4.0000000000000002E-4</v>
      </c>
      <c r="I267">
        <v>1.9699999999999999E-2</v>
      </c>
      <c r="J267">
        <v>1.4E-3</v>
      </c>
      <c r="K267">
        <v>1.5900000000000001E-2</v>
      </c>
      <c r="L267">
        <v>0.9204</v>
      </c>
      <c r="M267">
        <v>3.9300000000000002E-2</v>
      </c>
      <c r="N267">
        <v>0.58409999999999995</v>
      </c>
      <c r="O267">
        <v>6.9999999999999999E-4</v>
      </c>
      <c r="P267">
        <v>0.17180000000000001</v>
      </c>
      <c r="Q267" s="67">
        <v>47939.99</v>
      </c>
      <c r="R267">
        <v>0.25919999999999999</v>
      </c>
      <c r="S267">
        <v>0.1681</v>
      </c>
      <c r="T267">
        <v>0.57269999999999999</v>
      </c>
      <c r="U267">
        <v>17.670000000000002</v>
      </c>
      <c r="V267">
        <v>11</v>
      </c>
      <c r="W267" s="67">
        <v>65220.7</v>
      </c>
      <c r="X267">
        <v>131.54</v>
      </c>
      <c r="Y267" s="67">
        <v>93098.89</v>
      </c>
      <c r="Z267">
        <v>0.7893</v>
      </c>
      <c r="AA267">
        <v>0.14449999999999999</v>
      </c>
      <c r="AB267">
        <v>6.6299999999999998E-2</v>
      </c>
      <c r="AC267">
        <v>0.2107</v>
      </c>
      <c r="AD267">
        <v>93.1</v>
      </c>
      <c r="AE267" s="67">
        <v>2446.2600000000002</v>
      </c>
      <c r="AF267">
        <v>355.11</v>
      </c>
      <c r="AG267" s="67">
        <v>86621.56</v>
      </c>
      <c r="AH267" t="s">
        <v>628</v>
      </c>
      <c r="AI267" s="67">
        <v>27581</v>
      </c>
      <c r="AJ267" s="67">
        <v>41483.86</v>
      </c>
      <c r="AK267">
        <v>40.49</v>
      </c>
      <c r="AL267">
        <v>25.16</v>
      </c>
      <c r="AM267">
        <v>30.76</v>
      </c>
      <c r="AN267">
        <v>4.4000000000000004</v>
      </c>
      <c r="AO267" s="67">
        <v>1008.17</v>
      </c>
      <c r="AP267">
        <v>0.98019999999999996</v>
      </c>
      <c r="AQ267" s="67">
        <v>1278.69</v>
      </c>
      <c r="AR267" s="67">
        <v>1972.73</v>
      </c>
      <c r="AS267" s="67">
        <v>5801.3</v>
      </c>
      <c r="AT267">
        <v>463.94</v>
      </c>
      <c r="AU267">
        <v>231.24</v>
      </c>
      <c r="AV267" s="67">
        <v>9747.91</v>
      </c>
      <c r="AW267" s="67">
        <v>5590.64</v>
      </c>
      <c r="AX267">
        <v>0.58240000000000003</v>
      </c>
      <c r="AY267" s="67">
        <v>2107</v>
      </c>
      <c r="AZ267">
        <v>0.2195</v>
      </c>
      <c r="BA267">
        <v>961.86</v>
      </c>
      <c r="BB267">
        <v>0.1002</v>
      </c>
      <c r="BC267">
        <v>939.36</v>
      </c>
      <c r="BD267">
        <v>9.7900000000000001E-2</v>
      </c>
      <c r="BE267" s="67">
        <v>9598.86</v>
      </c>
      <c r="BF267" s="67">
        <v>5458.91</v>
      </c>
      <c r="BG267">
        <v>2.0257000000000001</v>
      </c>
      <c r="BH267">
        <v>0.52749999999999997</v>
      </c>
      <c r="BI267">
        <v>0.2321</v>
      </c>
      <c r="BJ267">
        <v>0.182</v>
      </c>
      <c r="BK267">
        <v>3.7699999999999997E-2</v>
      </c>
      <c r="BL267">
        <v>2.06E-2</v>
      </c>
    </row>
    <row r="268" spans="1:64" x14ac:dyDescent="0.25">
      <c r="A268" t="s">
        <v>286</v>
      </c>
      <c r="B268">
        <v>49866</v>
      </c>
      <c r="C268">
        <v>75.569999999999993</v>
      </c>
      <c r="D268">
        <v>36.549999999999997</v>
      </c>
      <c r="E268" s="67">
        <v>2762.28</v>
      </c>
      <c r="F268" s="67">
        <v>2698.18</v>
      </c>
      <c r="G268">
        <v>7.7999999999999996E-3</v>
      </c>
      <c r="H268">
        <v>4.0000000000000002E-4</v>
      </c>
      <c r="I268">
        <v>1.03E-2</v>
      </c>
      <c r="J268">
        <v>1.6000000000000001E-3</v>
      </c>
      <c r="K268">
        <v>1.9099999999999999E-2</v>
      </c>
      <c r="L268">
        <v>0.93530000000000002</v>
      </c>
      <c r="M268">
        <v>2.5600000000000001E-2</v>
      </c>
      <c r="N268">
        <v>0.26190000000000002</v>
      </c>
      <c r="O268">
        <v>5.0000000000000001E-3</v>
      </c>
      <c r="P268">
        <v>0.121</v>
      </c>
      <c r="Q268" s="67">
        <v>54978.42</v>
      </c>
      <c r="R268">
        <v>0.2462</v>
      </c>
      <c r="S268">
        <v>0.2024</v>
      </c>
      <c r="T268">
        <v>0.5514</v>
      </c>
      <c r="U268">
        <v>19.760000000000002</v>
      </c>
      <c r="V268">
        <v>16.86</v>
      </c>
      <c r="W268" s="67">
        <v>76806.509999999995</v>
      </c>
      <c r="X268">
        <v>159.93</v>
      </c>
      <c r="Y268" s="67">
        <v>145749.82999999999</v>
      </c>
      <c r="Z268">
        <v>0.8659</v>
      </c>
      <c r="AA268">
        <v>9.3899999999999997E-2</v>
      </c>
      <c r="AB268">
        <v>4.02E-2</v>
      </c>
      <c r="AC268">
        <v>0.1341</v>
      </c>
      <c r="AD268">
        <v>145.75</v>
      </c>
      <c r="AE268" s="67">
        <v>4667.84</v>
      </c>
      <c r="AF268">
        <v>665.73</v>
      </c>
      <c r="AG268" s="67">
        <v>154367.16</v>
      </c>
      <c r="AH268" t="s">
        <v>628</v>
      </c>
      <c r="AI268" s="67">
        <v>38505</v>
      </c>
      <c r="AJ268" s="67">
        <v>59520.33</v>
      </c>
      <c r="AK268">
        <v>47.52</v>
      </c>
      <c r="AL268">
        <v>30.79</v>
      </c>
      <c r="AM268">
        <v>32.53</v>
      </c>
      <c r="AN268">
        <v>4.5</v>
      </c>
      <c r="AO268" s="67">
        <v>1451.68</v>
      </c>
      <c r="AP268">
        <v>0.92879999999999996</v>
      </c>
      <c r="AQ268" s="67">
        <v>1156.94</v>
      </c>
      <c r="AR268" s="67">
        <v>1848.26</v>
      </c>
      <c r="AS268" s="67">
        <v>5422.66</v>
      </c>
      <c r="AT268">
        <v>505.87</v>
      </c>
      <c r="AU268">
        <v>233.26</v>
      </c>
      <c r="AV268" s="67">
        <v>9166.98</v>
      </c>
      <c r="AW268" s="67">
        <v>3934.75</v>
      </c>
      <c r="AX268">
        <v>0.42730000000000001</v>
      </c>
      <c r="AY268" s="67">
        <v>4118.96</v>
      </c>
      <c r="AZ268">
        <v>0.44729999999999998</v>
      </c>
      <c r="BA268">
        <v>722.87</v>
      </c>
      <c r="BB268">
        <v>7.85E-2</v>
      </c>
      <c r="BC268">
        <v>431.69</v>
      </c>
      <c r="BD268">
        <v>4.6899999999999997E-2</v>
      </c>
      <c r="BE268" s="67">
        <v>9208.2800000000007</v>
      </c>
      <c r="BF268" s="67">
        <v>3370.27</v>
      </c>
      <c r="BG268">
        <v>0.64510000000000001</v>
      </c>
      <c r="BH268">
        <v>0.57530000000000003</v>
      </c>
      <c r="BI268">
        <v>0.22670000000000001</v>
      </c>
      <c r="BJ268">
        <v>0.1424</v>
      </c>
      <c r="BK268">
        <v>3.4299999999999997E-2</v>
      </c>
      <c r="BL268">
        <v>2.1299999999999999E-2</v>
      </c>
    </row>
    <row r="269" spans="1:64" x14ac:dyDescent="0.25">
      <c r="A269" t="s">
        <v>287</v>
      </c>
      <c r="B269">
        <v>50690</v>
      </c>
      <c r="C269">
        <v>49.57</v>
      </c>
      <c r="D269">
        <v>37.549999999999997</v>
      </c>
      <c r="E269" s="67">
        <v>1861.2</v>
      </c>
      <c r="F269" s="67">
        <v>1815.39</v>
      </c>
      <c r="G269">
        <v>1.01E-2</v>
      </c>
      <c r="H269">
        <v>5.9999999999999995E-4</v>
      </c>
      <c r="I269">
        <v>3.32E-2</v>
      </c>
      <c r="J269">
        <v>1.6999999999999999E-3</v>
      </c>
      <c r="K269">
        <v>4.7300000000000002E-2</v>
      </c>
      <c r="L269">
        <v>0.85860000000000003</v>
      </c>
      <c r="M269">
        <v>4.8500000000000001E-2</v>
      </c>
      <c r="N269">
        <v>0.435</v>
      </c>
      <c r="O269">
        <v>9.2999999999999992E-3</v>
      </c>
      <c r="P269">
        <v>0.14330000000000001</v>
      </c>
      <c r="Q269" s="67">
        <v>53729.05</v>
      </c>
      <c r="R269">
        <v>0.2707</v>
      </c>
      <c r="S269">
        <v>0.17860000000000001</v>
      </c>
      <c r="T269">
        <v>0.55069999999999997</v>
      </c>
      <c r="U269">
        <v>18.43</v>
      </c>
      <c r="V269">
        <v>13.39</v>
      </c>
      <c r="W269" s="67">
        <v>72516.740000000005</v>
      </c>
      <c r="X269">
        <v>134.53</v>
      </c>
      <c r="Y269" s="67">
        <v>148049.82</v>
      </c>
      <c r="Z269">
        <v>0.69979999999999998</v>
      </c>
      <c r="AA269">
        <v>0.25929999999999997</v>
      </c>
      <c r="AB269">
        <v>4.0899999999999999E-2</v>
      </c>
      <c r="AC269">
        <v>0.30020000000000002</v>
      </c>
      <c r="AD269">
        <v>148.05000000000001</v>
      </c>
      <c r="AE269" s="67">
        <v>4947.84</v>
      </c>
      <c r="AF269">
        <v>566.57000000000005</v>
      </c>
      <c r="AG269" s="67">
        <v>155940.42000000001</v>
      </c>
      <c r="AH269" t="s">
        <v>628</v>
      </c>
      <c r="AI269" s="67">
        <v>32525</v>
      </c>
      <c r="AJ269" s="67">
        <v>49970.559999999998</v>
      </c>
      <c r="AK269">
        <v>50.77</v>
      </c>
      <c r="AL269">
        <v>32.07</v>
      </c>
      <c r="AM269">
        <v>37.950000000000003</v>
      </c>
      <c r="AN269">
        <v>4.3</v>
      </c>
      <c r="AO269" s="67">
        <v>1492.15</v>
      </c>
      <c r="AP269">
        <v>1.0044</v>
      </c>
      <c r="AQ269" s="67">
        <v>1288.06</v>
      </c>
      <c r="AR269" s="67">
        <v>1798.15</v>
      </c>
      <c r="AS269" s="67">
        <v>5852.46</v>
      </c>
      <c r="AT269">
        <v>538.41</v>
      </c>
      <c r="AU269">
        <v>274.26</v>
      </c>
      <c r="AV269" s="67">
        <v>9751.35</v>
      </c>
      <c r="AW269" s="67">
        <v>3886.72</v>
      </c>
      <c r="AX269">
        <v>0.40679999999999999</v>
      </c>
      <c r="AY269" s="67">
        <v>4012.09</v>
      </c>
      <c r="AZ269">
        <v>0.42</v>
      </c>
      <c r="BA269">
        <v>979.65</v>
      </c>
      <c r="BB269">
        <v>0.10249999999999999</v>
      </c>
      <c r="BC269">
        <v>675.04</v>
      </c>
      <c r="BD269">
        <v>7.0699999999999999E-2</v>
      </c>
      <c r="BE269" s="67">
        <v>9553.5</v>
      </c>
      <c r="BF269" s="67">
        <v>2752.78</v>
      </c>
      <c r="BG269">
        <v>0.63929999999999998</v>
      </c>
      <c r="BH269">
        <v>0.54859999999999998</v>
      </c>
      <c r="BI269">
        <v>0.21390000000000001</v>
      </c>
      <c r="BJ269">
        <v>0.18310000000000001</v>
      </c>
      <c r="BK269">
        <v>3.5400000000000001E-2</v>
      </c>
      <c r="BL269">
        <v>1.9E-2</v>
      </c>
    </row>
    <row r="270" spans="1:64" x14ac:dyDescent="0.25">
      <c r="A270" t="s">
        <v>288</v>
      </c>
      <c r="B270">
        <v>50187</v>
      </c>
      <c r="C270">
        <v>61.57</v>
      </c>
      <c r="D270">
        <v>29.56</v>
      </c>
      <c r="E270" s="67">
        <v>1820.33</v>
      </c>
      <c r="F270" s="67">
        <v>1814.35</v>
      </c>
      <c r="G270">
        <v>7.1999999999999998E-3</v>
      </c>
      <c r="H270">
        <v>4.0000000000000002E-4</v>
      </c>
      <c r="I270">
        <v>8.0000000000000002E-3</v>
      </c>
      <c r="J270">
        <v>1.8E-3</v>
      </c>
      <c r="K270">
        <v>1.77E-2</v>
      </c>
      <c r="L270">
        <v>0.94420000000000004</v>
      </c>
      <c r="M270">
        <v>2.06E-2</v>
      </c>
      <c r="N270">
        <v>0.2868</v>
      </c>
      <c r="O270">
        <v>6.1000000000000004E-3</v>
      </c>
      <c r="P270">
        <v>0.1198</v>
      </c>
      <c r="Q270" s="67">
        <v>53649.68</v>
      </c>
      <c r="R270">
        <v>0.26939999999999997</v>
      </c>
      <c r="S270">
        <v>0.18770000000000001</v>
      </c>
      <c r="T270">
        <v>0.54290000000000005</v>
      </c>
      <c r="U270">
        <v>19.34</v>
      </c>
      <c r="V270">
        <v>12.57</v>
      </c>
      <c r="W270" s="67">
        <v>69745.78</v>
      </c>
      <c r="X270">
        <v>140.33000000000001</v>
      </c>
      <c r="Y270" s="67">
        <v>157425.62</v>
      </c>
      <c r="Z270">
        <v>0.8105</v>
      </c>
      <c r="AA270">
        <v>0.1318</v>
      </c>
      <c r="AB270">
        <v>5.7599999999999998E-2</v>
      </c>
      <c r="AC270">
        <v>0.1895</v>
      </c>
      <c r="AD270">
        <v>157.43</v>
      </c>
      <c r="AE270" s="67">
        <v>5038.55</v>
      </c>
      <c r="AF270">
        <v>602.80999999999995</v>
      </c>
      <c r="AG270" s="67">
        <v>162797.66</v>
      </c>
      <c r="AH270" t="s">
        <v>628</v>
      </c>
      <c r="AI270" s="67">
        <v>36330</v>
      </c>
      <c r="AJ270" s="67">
        <v>57009.15</v>
      </c>
      <c r="AK270">
        <v>51.35</v>
      </c>
      <c r="AL270">
        <v>30.14</v>
      </c>
      <c r="AM270">
        <v>33.74</v>
      </c>
      <c r="AN270">
        <v>4.8099999999999996</v>
      </c>
      <c r="AO270" s="67">
        <v>1199.46</v>
      </c>
      <c r="AP270">
        <v>0.9506</v>
      </c>
      <c r="AQ270" s="67">
        <v>1247.2</v>
      </c>
      <c r="AR270" s="67">
        <v>1742.93</v>
      </c>
      <c r="AS270" s="67">
        <v>5415.71</v>
      </c>
      <c r="AT270">
        <v>425.57</v>
      </c>
      <c r="AU270">
        <v>290.33</v>
      </c>
      <c r="AV270" s="67">
        <v>9121.74</v>
      </c>
      <c r="AW270" s="67">
        <v>3780.17</v>
      </c>
      <c r="AX270">
        <v>0.40670000000000001</v>
      </c>
      <c r="AY270" s="67">
        <v>4213.1499999999996</v>
      </c>
      <c r="AZ270">
        <v>0.45329999999999998</v>
      </c>
      <c r="BA270">
        <v>815.07</v>
      </c>
      <c r="BB270">
        <v>8.77E-2</v>
      </c>
      <c r="BC270">
        <v>486</v>
      </c>
      <c r="BD270">
        <v>5.2299999999999999E-2</v>
      </c>
      <c r="BE270" s="67">
        <v>9294.39</v>
      </c>
      <c r="BF270" s="67">
        <v>3007.99</v>
      </c>
      <c r="BG270">
        <v>0.57699999999999996</v>
      </c>
      <c r="BH270">
        <v>0.51959999999999995</v>
      </c>
      <c r="BI270">
        <v>0.2409</v>
      </c>
      <c r="BJ270">
        <v>0.17249999999999999</v>
      </c>
      <c r="BK270">
        <v>4.2799999999999998E-2</v>
      </c>
      <c r="BL270">
        <v>2.4199999999999999E-2</v>
      </c>
    </row>
    <row r="271" spans="1:64" x14ac:dyDescent="0.25">
      <c r="A271" t="s">
        <v>289</v>
      </c>
      <c r="B271">
        <v>44198</v>
      </c>
      <c r="C271">
        <v>24.29</v>
      </c>
      <c r="D271">
        <v>403.94</v>
      </c>
      <c r="E271" s="67">
        <v>9155.89</v>
      </c>
      <c r="F271" s="67">
        <v>7691.35</v>
      </c>
      <c r="G271">
        <v>1.3899999999999999E-2</v>
      </c>
      <c r="H271">
        <v>8.9999999999999998E-4</v>
      </c>
      <c r="I271">
        <v>0.24740000000000001</v>
      </c>
      <c r="J271">
        <v>1E-3</v>
      </c>
      <c r="K271">
        <v>6.4699999999999994E-2</v>
      </c>
      <c r="L271">
        <v>0.60750000000000004</v>
      </c>
      <c r="M271">
        <v>6.4600000000000005E-2</v>
      </c>
      <c r="N271">
        <v>0.58819999999999995</v>
      </c>
      <c r="O271">
        <v>3.0200000000000001E-2</v>
      </c>
      <c r="P271">
        <v>0.1613</v>
      </c>
      <c r="Q271" s="67">
        <v>58288.38</v>
      </c>
      <c r="R271">
        <v>0.22259999999999999</v>
      </c>
      <c r="S271">
        <v>0.1958</v>
      </c>
      <c r="T271">
        <v>0.58150000000000002</v>
      </c>
      <c r="U271">
        <v>17.97</v>
      </c>
      <c r="V271">
        <v>48.56</v>
      </c>
      <c r="W271" s="67">
        <v>83459.429999999993</v>
      </c>
      <c r="X271">
        <v>186.93</v>
      </c>
      <c r="Y271" s="67">
        <v>120197.93</v>
      </c>
      <c r="Z271">
        <v>0.72409999999999997</v>
      </c>
      <c r="AA271">
        <v>0.2399</v>
      </c>
      <c r="AB271">
        <v>3.5999999999999997E-2</v>
      </c>
      <c r="AC271">
        <v>0.27589999999999998</v>
      </c>
      <c r="AD271">
        <v>120.2</v>
      </c>
      <c r="AE271" s="67">
        <v>5706.16</v>
      </c>
      <c r="AF271">
        <v>721.95</v>
      </c>
      <c r="AG271" s="67">
        <v>145107.85</v>
      </c>
      <c r="AH271" t="s">
        <v>628</v>
      </c>
      <c r="AI271" s="67">
        <v>32741</v>
      </c>
      <c r="AJ271" s="67">
        <v>46823.86</v>
      </c>
      <c r="AK271">
        <v>74.58</v>
      </c>
      <c r="AL271">
        <v>45.39</v>
      </c>
      <c r="AM271">
        <v>52.24</v>
      </c>
      <c r="AN271">
        <v>4.7</v>
      </c>
      <c r="AO271">
        <v>935.39</v>
      </c>
      <c r="AP271">
        <v>1.1952</v>
      </c>
      <c r="AQ271" s="67">
        <v>1472.7</v>
      </c>
      <c r="AR271" s="67">
        <v>2189.4699999999998</v>
      </c>
      <c r="AS271" s="67">
        <v>6784.47</v>
      </c>
      <c r="AT271">
        <v>763.23</v>
      </c>
      <c r="AU271">
        <v>445.09</v>
      </c>
      <c r="AV271" s="67">
        <v>11654.96</v>
      </c>
      <c r="AW271" s="67">
        <v>4993.63</v>
      </c>
      <c r="AX271">
        <v>0.42949999999999999</v>
      </c>
      <c r="AY271" s="67">
        <v>5020.7</v>
      </c>
      <c r="AZ271">
        <v>0.43180000000000002</v>
      </c>
      <c r="BA271">
        <v>579.32000000000005</v>
      </c>
      <c r="BB271">
        <v>4.9799999999999997E-2</v>
      </c>
      <c r="BC271" s="67">
        <v>1032.5</v>
      </c>
      <c r="BD271">
        <v>8.8800000000000004E-2</v>
      </c>
      <c r="BE271" s="67">
        <v>11626.14</v>
      </c>
      <c r="BF271" s="67">
        <v>2981.64</v>
      </c>
      <c r="BG271">
        <v>0.73680000000000001</v>
      </c>
      <c r="BH271">
        <v>0.5323</v>
      </c>
      <c r="BI271">
        <v>0.2082</v>
      </c>
      <c r="BJ271">
        <v>0.21640000000000001</v>
      </c>
      <c r="BK271">
        <v>2.7400000000000001E-2</v>
      </c>
      <c r="BL271">
        <v>1.5599999999999999E-2</v>
      </c>
    </row>
    <row r="272" spans="1:64" x14ac:dyDescent="0.25">
      <c r="A272" t="s">
        <v>290</v>
      </c>
      <c r="B272">
        <v>47993</v>
      </c>
      <c r="C272">
        <v>137.33000000000001</v>
      </c>
      <c r="D272">
        <v>15.61</v>
      </c>
      <c r="E272" s="67">
        <v>2143.33</v>
      </c>
      <c r="F272" s="67">
        <v>2042.73</v>
      </c>
      <c r="G272">
        <v>5.3E-3</v>
      </c>
      <c r="H272">
        <v>5.0000000000000001E-4</v>
      </c>
      <c r="I272">
        <v>1.2699999999999999E-2</v>
      </c>
      <c r="J272">
        <v>1.2999999999999999E-3</v>
      </c>
      <c r="K272">
        <v>1.5599999999999999E-2</v>
      </c>
      <c r="L272">
        <v>0.93889999999999996</v>
      </c>
      <c r="M272">
        <v>2.5700000000000001E-2</v>
      </c>
      <c r="N272">
        <v>0.51629999999999998</v>
      </c>
      <c r="O272">
        <v>3.7000000000000002E-3</v>
      </c>
      <c r="P272">
        <v>0.15340000000000001</v>
      </c>
      <c r="Q272" s="67">
        <v>49829.34</v>
      </c>
      <c r="R272">
        <v>0.23849999999999999</v>
      </c>
      <c r="S272">
        <v>0.18049999999999999</v>
      </c>
      <c r="T272">
        <v>0.58089999999999997</v>
      </c>
      <c r="U272">
        <v>17.79</v>
      </c>
      <c r="V272">
        <v>15.3</v>
      </c>
      <c r="W272" s="67">
        <v>68781.740000000005</v>
      </c>
      <c r="X272">
        <v>135.77000000000001</v>
      </c>
      <c r="Y272" s="67">
        <v>158752.39000000001</v>
      </c>
      <c r="Z272">
        <v>0.67290000000000005</v>
      </c>
      <c r="AA272">
        <v>0.1946</v>
      </c>
      <c r="AB272">
        <v>0.13250000000000001</v>
      </c>
      <c r="AC272">
        <v>0.3271</v>
      </c>
      <c r="AD272">
        <v>158.75</v>
      </c>
      <c r="AE272" s="67">
        <v>4706.99</v>
      </c>
      <c r="AF272">
        <v>498.32</v>
      </c>
      <c r="AG272" s="67">
        <v>151729.51999999999</v>
      </c>
      <c r="AH272" t="s">
        <v>628</v>
      </c>
      <c r="AI272" s="67">
        <v>30795</v>
      </c>
      <c r="AJ272" s="67">
        <v>48421.51</v>
      </c>
      <c r="AK272">
        <v>41.6</v>
      </c>
      <c r="AL272">
        <v>27.24</v>
      </c>
      <c r="AM272">
        <v>30.36</v>
      </c>
      <c r="AN272">
        <v>4.21</v>
      </c>
      <c r="AO272">
        <v>375.63</v>
      </c>
      <c r="AP272">
        <v>0.92720000000000002</v>
      </c>
      <c r="AQ272" s="67">
        <v>1331.95</v>
      </c>
      <c r="AR272" s="67">
        <v>1973.95</v>
      </c>
      <c r="AS272" s="67">
        <v>5726.91</v>
      </c>
      <c r="AT272">
        <v>496.1</v>
      </c>
      <c r="AU272">
        <v>370.96</v>
      </c>
      <c r="AV272" s="67">
        <v>9899.8799999999992</v>
      </c>
      <c r="AW272" s="67">
        <v>4512.3900000000003</v>
      </c>
      <c r="AX272">
        <v>0.4486</v>
      </c>
      <c r="AY272" s="67">
        <v>3777.93</v>
      </c>
      <c r="AZ272">
        <v>0.37559999999999999</v>
      </c>
      <c r="BA272">
        <v>901.09</v>
      </c>
      <c r="BB272">
        <v>8.9599999999999999E-2</v>
      </c>
      <c r="BC272">
        <v>868.07</v>
      </c>
      <c r="BD272">
        <v>8.6300000000000002E-2</v>
      </c>
      <c r="BE272" s="67">
        <v>10059.48</v>
      </c>
      <c r="BF272" s="67">
        <v>3328.48</v>
      </c>
      <c r="BG272">
        <v>0.81259999999999999</v>
      </c>
      <c r="BH272">
        <v>0.52839999999999998</v>
      </c>
      <c r="BI272">
        <v>0.2225</v>
      </c>
      <c r="BJ272">
        <v>0.1898</v>
      </c>
      <c r="BK272">
        <v>3.6600000000000001E-2</v>
      </c>
      <c r="BL272">
        <v>2.2700000000000001E-2</v>
      </c>
    </row>
    <row r="273" spans="1:64" x14ac:dyDescent="0.25">
      <c r="A273" t="s">
        <v>291</v>
      </c>
      <c r="B273">
        <v>46110</v>
      </c>
      <c r="C273">
        <v>36.520000000000003</v>
      </c>
      <c r="D273">
        <v>246.07</v>
      </c>
      <c r="E273" s="67">
        <v>8987.41</v>
      </c>
      <c r="F273" s="67">
        <v>8714.64</v>
      </c>
      <c r="G273">
        <v>6.9800000000000001E-2</v>
      </c>
      <c r="H273">
        <v>5.9999999999999995E-4</v>
      </c>
      <c r="I273">
        <v>8.3599999999999994E-2</v>
      </c>
      <c r="J273">
        <v>1.1999999999999999E-3</v>
      </c>
      <c r="K273">
        <v>4.1300000000000003E-2</v>
      </c>
      <c r="L273">
        <v>0.75790000000000002</v>
      </c>
      <c r="M273">
        <v>4.5600000000000002E-2</v>
      </c>
      <c r="N273">
        <v>0.18679999999999999</v>
      </c>
      <c r="O273">
        <v>4.0599999999999997E-2</v>
      </c>
      <c r="P273">
        <v>0.1154</v>
      </c>
      <c r="Q273" s="67">
        <v>65667.73</v>
      </c>
      <c r="R273">
        <v>0.2631</v>
      </c>
      <c r="S273">
        <v>0.19850000000000001</v>
      </c>
      <c r="T273">
        <v>0.53839999999999999</v>
      </c>
      <c r="U273">
        <v>19.13</v>
      </c>
      <c r="V273">
        <v>44.52</v>
      </c>
      <c r="W273" s="67">
        <v>88362.19</v>
      </c>
      <c r="X273">
        <v>199.74</v>
      </c>
      <c r="Y273" s="67">
        <v>173407.49</v>
      </c>
      <c r="Z273">
        <v>0.77359999999999995</v>
      </c>
      <c r="AA273">
        <v>0.20430000000000001</v>
      </c>
      <c r="AB273">
        <v>2.2100000000000002E-2</v>
      </c>
      <c r="AC273">
        <v>0.22639999999999999</v>
      </c>
      <c r="AD273">
        <v>173.41</v>
      </c>
      <c r="AE273" s="67">
        <v>8016.42</v>
      </c>
      <c r="AF273">
        <v>918.39</v>
      </c>
      <c r="AG273" s="67">
        <v>198742.41</v>
      </c>
      <c r="AH273" t="s">
        <v>628</v>
      </c>
      <c r="AI273" s="67">
        <v>47903</v>
      </c>
      <c r="AJ273" s="67">
        <v>85322.77</v>
      </c>
      <c r="AK273">
        <v>72.400000000000006</v>
      </c>
      <c r="AL273">
        <v>43.4</v>
      </c>
      <c r="AM273">
        <v>47.63</v>
      </c>
      <c r="AN273">
        <v>4.8099999999999996</v>
      </c>
      <c r="AO273" s="67">
        <v>1366.64</v>
      </c>
      <c r="AP273">
        <v>0.72609999999999997</v>
      </c>
      <c r="AQ273" s="67">
        <v>1240.02</v>
      </c>
      <c r="AR273" s="67">
        <v>1935.26</v>
      </c>
      <c r="AS273" s="67">
        <v>6678.29</v>
      </c>
      <c r="AT273">
        <v>652.91</v>
      </c>
      <c r="AU273">
        <v>377.67</v>
      </c>
      <c r="AV273" s="67">
        <v>10884.15</v>
      </c>
      <c r="AW273" s="67">
        <v>2901.48</v>
      </c>
      <c r="AX273">
        <v>0.27939999999999998</v>
      </c>
      <c r="AY273" s="67">
        <v>6307</v>
      </c>
      <c r="AZ273">
        <v>0.60740000000000005</v>
      </c>
      <c r="BA273">
        <v>804.64</v>
      </c>
      <c r="BB273">
        <v>7.7499999999999999E-2</v>
      </c>
      <c r="BC273">
        <v>370.18</v>
      </c>
      <c r="BD273">
        <v>3.5700000000000003E-2</v>
      </c>
      <c r="BE273" s="67">
        <v>10383.290000000001</v>
      </c>
      <c r="BF273" s="67">
        <v>1706.47</v>
      </c>
      <c r="BG273">
        <v>0.20150000000000001</v>
      </c>
      <c r="BH273">
        <v>0.60109999999999997</v>
      </c>
      <c r="BI273">
        <v>0.23050000000000001</v>
      </c>
      <c r="BJ273">
        <v>0.113</v>
      </c>
      <c r="BK273">
        <v>3.1099999999999999E-2</v>
      </c>
      <c r="BL273">
        <v>2.4400000000000002E-2</v>
      </c>
    </row>
    <row r="274" spans="1:64" x14ac:dyDescent="0.25">
      <c r="A274" t="s">
        <v>292</v>
      </c>
      <c r="B274">
        <v>49569</v>
      </c>
      <c r="C274">
        <v>84.33</v>
      </c>
      <c r="D274">
        <v>11.13</v>
      </c>
      <c r="E274">
        <v>939.02</v>
      </c>
      <c r="F274">
        <v>948.71</v>
      </c>
      <c r="G274">
        <v>3.8E-3</v>
      </c>
      <c r="H274">
        <v>0</v>
      </c>
      <c r="I274">
        <v>4.4999999999999997E-3</v>
      </c>
      <c r="J274">
        <v>2E-3</v>
      </c>
      <c r="K274">
        <v>2.98E-2</v>
      </c>
      <c r="L274">
        <v>0.93730000000000002</v>
      </c>
      <c r="M274">
        <v>2.2599999999999999E-2</v>
      </c>
      <c r="N274">
        <v>0.37040000000000001</v>
      </c>
      <c r="O274">
        <v>2.5000000000000001E-3</v>
      </c>
      <c r="P274">
        <v>0.13980000000000001</v>
      </c>
      <c r="Q274" s="67">
        <v>49936.77</v>
      </c>
      <c r="R274">
        <v>0.21490000000000001</v>
      </c>
      <c r="S274">
        <v>0.1862</v>
      </c>
      <c r="T274">
        <v>0.59889999999999999</v>
      </c>
      <c r="U274">
        <v>17.09</v>
      </c>
      <c r="V274">
        <v>8.93</v>
      </c>
      <c r="W274" s="67">
        <v>63517.63</v>
      </c>
      <c r="X274">
        <v>101.2</v>
      </c>
      <c r="Y274" s="67">
        <v>133724.48000000001</v>
      </c>
      <c r="Z274">
        <v>0.85099999999999998</v>
      </c>
      <c r="AA274">
        <v>9.7799999999999998E-2</v>
      </c>
      <c r="AB274">
        <v>5.1200000000000002E-2</v>
      </c>
      <c r="AC274">
        <v>0.14899999999999999</v>
      </c>
      <c r="AD274">
        <v>133.72</v>
      </c>
      <c r="AE274" s="67">
        <v>3596.2</v>
      </c>
      <c r="AF274">
        <v>484.12</v>
      </c>
      <c r="AG274" s="67">
        <v>127475.16</v>
      </c>
      <c r="AH274" t="s">
        <v>628</v>
      </c>
      <c r="AI274" s="67">
        <v>33180</v>
      </c>
      <c r="AJ274" s="67">
        <v>48346.03</v>
      </c>
      <c r="AK274">
        <v>45.06</v>
      </c>
      <c r="AL274">
        <v>25.15</v>
      </c>
      <c r="AM274">
        <v>31.72</v>
      </c>
      <c r="AN274">
        <v>4.55</v>
      </c>
      <c r="AO274" s="67">
        <v>1467.26</v>
      </c>
      <c r="AP274">
        <v>1.2294</v>
      </c>
      <c r="AQ274" s="67">
        <v>1491.5</v>
      </c>
      <c r="AR274" s="67">
        <v>1910.07</v>
      </c>
      <c r="AS274" s="67">
        <v>5668.8</v>
      </c>
      <c r="AT274">
        <v>527.91999999999996</v>
      </c>
      <c r="AU274">
        <v>324.91000000000003</v>
      </c>
      <c r="AV274" s="67">
        <v>9923.2000000000007</v>
      </c>
      <c r="AW274" s="67">
        <v>4583.7700000000004</v>
      </c>
      <c r="AX274">
        <v>0.45169999999999999</v>
      </c>
      <c r="AY274" s="67">
        <v>3619.11</v>
      </c>
      <c r="AZ274">
        <v>0.35670000000000002</v>
      </c>
      <c r="BA274" s="67">
        <v>1279.3499999999999</v>
      </c>
      <c r="BB274">
        <v>0.12609999999999999</v>
      </c>
      <c r="BC274">
        <v>664.75</v>
      </c>
      <c r="BD274">
        <v>6.5500000000000003E-2</v>
      </c>
      <c r="BE274" s="67">
        <v>10146.98</v>
      </c>
      <c r="BF274" s="67">
        <v>4061.17</v>
      </c>
      <c r="BG274">
        <v>1.0584</v>
      </c>
      <c r="BH274">
        <v>0.52729999999999999</v>
      </c>
      <c r="BI274">
        <v>0.21529999999999999</v>
      </c>
      <c r="BJ274">
        <v>0.1988</v>
      </c>
      <c r="BK274">
        <v>3.7400000000000003E-2</v>
      </c>
      <c r="BL274">
        <v>2.1100000000000001E-2</v>
      </c>
    </row>
    <row r="275" spans="1:64" x14ac:dyDescent="0.25">
      <c r="A275" t="s">
        <v>293</v>
      </c>
      <c r="B275">
        <v>44206</v>
      </c>
      <c r="C275">
        <v>53.86</v>
      </c>
      <c r="D275">
        <v>75.39</v>
      </c>
      <c r="E275" s="67">
        <v>4060.4</v>
      </c>
      <c r="F275" s="67">
        <v>3861.67</v>
      </c>
      <c r="G275">
        <v>1.0800000000000001E-2</v>
      </c>
      <c r="H275">
        <v>5.9999999999999995E-4</v>
      </c>
      <c r="I275">
        <v>2.52E-2</v>
      </c>
      <c r="J275">
        <v>1.1999999999999999E-3</v>
      </c>
      <c r="K275">
        <v>3.2199999999999999E-2</v>
      </c>
      <c r="L275">
        <v>0.88980000000000004</v>
      </c>
      <c r="M275">
        <v>4.0300000000000002E-2</v>
      </c>
      <c r="N275">
        <v>0.45979999999999999</v>
      </c>
      <c r="O275">
        <v>9.4999999999999998E-3</v>
      </c>
      <c r="P275">
        <v>0.1492</v>
      </c>
      <c r="Q275" s="67">
        <v>55132.39</v>
      </c>
      <c r="R275">
        <v>0.2432</v>
      </c>
      <c r="S275">
        <v>0.1802</v>
      </c>
      <c r="T275">
        <v>0.5766</v>
      </c>
      <c r="U275">
        <v>18.95</v>
      </c>
      <c r="V275">
        <v>24.47</v>
      </c>
      <c r="W275" s="67">
        <v>77629.460000000006</v>
      </c>
      <c r="X275">
        <v>161.79</v>
      </c>
      <c r="Y275" s="67">
        <v>132468.92000000001</v>
      </c>
      <c r="Z275">
        <v>0.70650000000000002</v>
      </c>
      <c r="AA275">
        <v>0.24099999999999999</v>
      </c>
      <c r="AB275">
        <v>5.2499999999999998E-2</v>
      </c>
      <c r="AC275">
        <v>0.29349999999999998</v>
      </c>
      <c r="AD275">
        <v>132.47</v>
      </c>
      <c r="AE275" s="67">
        <v>4473.8900000000003</v>
      </c>
      <c r="AF275">
        <v>537.86</v>
      </c>
      <c r="AG275" s="67">
        <v>137411.35999999999</v>
      </c>
      <c r="AH275" t="s">
        <v>628</v>
      </c>
      <c r="AI275" s="67">
        <v>30259</v>
      </c>
      <c r="AJ275" s="67">
        <v>49046.47</v>
      </c>
      <c r="AK275">
        <v>52.84</v>
      </c>
      <c r="AL275">
        <v>31.69</v>
      </c>
      <c r="AM275">
        <v>36.92</v>
      </c>
      <c r="AN275">
        <v>4.0999999999999996</v>
      </c>
      <c r="AO275" s="67">
        <v>1321.1</v>
      </c>
      <c r="AP275">
        <v>1.0094000000000001</v>
      </c>
      <c r="AQ275" s="67">
        <v>1200.5999999999999</v>
      </c>
      <c r="AR275" s="67">
        <v>1653.74</v>
      </c>
      <c r="AS275" s="67">
        <v>5752.91</v>
      </c>
      <c r="AT275">
        <v>517.5</v>
      </c>
      <c r="AU275">
        <v>268.11</v>
      </c>
      <c r="AV275" s="67">
        <v>9392.85</v>
      </c>
      <c r="AW275" s="67">
        <v>3974.07</v>
      </c>
      <c r="AX275">
        <v>0.43190000000000001</v>
      </c>
      <c r="AY275" s="67">
        <v>3870.91</v>
      </c>
      <c r="AZ275">
        <v>0.42070000000000002</v>
      </c>
      <c r="BA275">
        <v>661.99</v>
      </c>
      <c r="BB275">
        <v>7.1900000000000006E-2</v>
      </c>
      <c r="BC275">
        <v>695.05</v>
      </c>
      <c r="BD275">
        <v>7.5499999999999998E-2</v>
      </c>
      <c r="BE275" s="67">
        <v>9202.01</v>
      </c>
      <c r="BF275" s="67">
        <v>2825.74</v>
      </c>
      <c r="BG275">
        <v>0.6542</v>
      </c>
      <c r="BH275">
        <v>0.54730000000000001</v>
      </c>
      <c r="BI275">
        <v>0.21870000000000001</v>
      </c>
      <c r="BJ275">
        <v>0.18160000000000001</v>
      </c>
      <c r="BK275">
        <v>3.4099999999999998E-2</v>
      </c>
      <c r="BL275">
        <v>1.8200000000000001E-2</v>
      </c>
    </row>
    <row r="276" spans="1:64" x14ac:dyDescent="0.25">
      <c r="A276" t="s">
        <v>294</v>
      </c>
      <c r="B276">
        <v>44214</v>
      </c>
      <c r="C276">
        <v>44.71</v>
      </c>
      <c r="D276">
        <v>107.29</v>
      </c>
      <c r="E276" s="67">
        <v>4797.37</v>
      </c>
      <c r="F276" s="67">
        <v>4570.8999999999996</v>
      </c>
      <c r="G276">
        <v>1.54E-2</v>
      </c>
      <c r="H276">
        <v>5.9999999999999995E-4</v>
      </c>
      <c r="I276">
        <v>3.04E-2</v>
      </c>
      <c r="J276">
        <v>1.1000000000000001E-3</v>
      </c>
      <c r="K276">
        <v>3.2000000000000001E-2</v>
      </c>
      <c r="L276">
        <v>0.88329999999999997</v>
      </c>
      <c r="M276">
        <v>3.7199999999999997E-2</v>
      </c>
      <c r="N276">
        <v>0.25969999999999999</v>
      </c>
      <c r="O276">
        <v>1.18E-2</v>
      </c>
      <c r="P276">
        <v>0.125</v>
      </c>
      <c r="Q276" s="67">
        <v>59016.58</v>
      </c>
      <c r="R276">
        <v>0.249</v>
      </c>
      <c r="S276">
        <v>0.21460000000000001</v>
      </c>
      <c r="T276">
        <v>0.53639999999999999</v>
      </c>
      <c r="U276">
        <v>19.7</v>
      </c>
      <c r="V276">
        <v>26.47</v>
      </c>
      <c r="W276" s="67">
        <v>82669.36</v>
      </c>
      <c r="X276">
        <v>177.74</v>
      </c>
      <c r="Y276" s="67">
        <v>144230.57</v>
      </c>
      <c r="Z276">
        <v>0.80069999999999997</v>
      </c>
      <c r="AA276">
        <v>0.16819999999999999</v>
      </c>
      <c r="AB276">
        <v>3.1099999999999999E-2</v>
      </c>
      <c r="AC276">
        <v>0.1993</v>
      </c>
      <c r="AD276">
        <v>144.22999999999999</v>
      </c>
      <c r="AE276" s="67">
        <v>5775.19</v>
      </c>
      <c r="AF276">
        <v>738.7</v>
      </c>
      <c r="AG276" s="67">
        <v>157064.53</v>
      </c>
      <c r="AH276" t="s">
        <v>628</v>
      </c>
      <c r="AI276" s="67">
        <v>38770</v>
      </c>
      <c r="AJ276" s="67">
        <v>60821.33</v>
      </c>
      <c r="AK276">
        <v>62.72</v>
      </c>
      <c r="AL276">
        <v>38.33</v>
      </c>
      <c r="AM276">
        <v>41.97</v>
      </c>
      <c r="AN276">
        <v>4.72</v>
      </c>
      <c r="AO276" s="67">
        <v>1197.8800000000001</v>
      </c>
      <c r="AP276">
        <v>0.87590000000000001</v>
      </c>
      <c r="AQ276" s="67">
        <v>1155.6300000000001</v>
      </c>
      <c r="AR276" s="67">
        <v>1836.49</v>
      </c>
      <c r="AS276" s="67">
        <v>5847.48</v>
      </c>
      <c r="AT276">
        <v>579.41</v>
      </c>
      <c r="AU276">
        <v>295.89999999999998</v>
      </c>
      <c r="AV276" s="67">
        <v>9714.91</v>
      </c>
      <c r="AW276" s="67">
        <v>3407.65</v>
      </c>
      <c r="AX276">
        <v>0.37569999999999998</v>
      </c>
      <c r="AY276" s="67">
        <v>4575.2299999999996</v>
      </c>
      <c r="AZ276">
        <v>0.50449999999999995</v>
      </c>
      <c r="BA276">
        <v>646.04</v>
      </c>
      <c r="BB276">
        <v>7.1199999999999999E-2</v>
      </c>
      <c r="BC276">
        <v>440.33</v>
      </c>
      <c r="BD276">
        <v>4.8599999999999997E-2</v>
      </c>
      <c r="BE276" s="67">
        <v>9069.25</v>
      </c>
      <c r="BF276" s="67">
        <v>2635.91</v>
      </c>
      <c r="BG276">
        <v>0.46229999999999999</v>
      </c>
      <c r="BH276">
        <v>0.58130000000000004</v>
      </c>
      <c r="BI276">
        <v>0.22789999999999999</v>
      </c>
      <c r="BJ276">
        <v>0.13600000000000001</v>
      </c>
      <c r="BK276">
        <v>3.56E-2</v>
      </c>
      <c r="BL276">
        <v>1.9199999999999998E-2</v>
      </c>
    </row>
    <row r="277" spans="1:64" x14ac:dyDescent="0.25">
      <c r="A277" t="s">
        <v>295</v>
      </c>
      <c r="B277">
        <v>47209</v>
      </c>
      <c r="C277">
        <v>64.33</v>
      </c>
      <c r="D277">
        <v>11.1</v>
      </c>
      <c r="E277">
        <v>714</v>
      </c>
      <c r="F277">
        <v>723.75</v>
      </c>
      <c r="G277">
        <v>2.8999999999999998E-3</v>
      </c>
      <c r="H277">
        <v>2.0000000000000001E-4</v>
      </c>
      <c r="I277">
        <v>5.1000000000000004E-3</v>
      </c>
      <c r="J277">
        <v>1E-3</v>
      </c>
      <c r="K277">
        <v>1.21E-2</v>
      </c>
      <c r="L277">
        <v>0.96220000000000006</v>
      </c>
      <c r="M277">
        <v>1.6500000000000001E-2</v>
      </c>
      <c r="N277">
        <v>0.3584</v>
      </c>
      <c r="O277">
        <v>2.3E-3</v>
      </c>
      <c r="P277">
        <v>0.1268</v>
      </c>
      <c r="Q277" s="67">
        <v>47873.43</v>
      </c>
      <c r="R277">
        <v>0.2092</v>
      </c>
      <c r="S277">
        <v>0.2281</v>
      </c>
      <c r="T277">
        <v>0.56269999999999998</v>
      </c>
      <c r="U277">
        <v>17.010000000000002</v>
      </c>
      <c r="V277">
        <v>6.13</v>
      </c>
      <c r="W277" s="67">
        <v>64319</v>
      </c>
      <c r="X277">
        <v>112.08</v>
      </c>
      <c r="Y277" s="67">
        <v>130098.84</v>
      </c>
      <c r="Z277">
        <v>0.85140000000000005</v>
      </c>
      <c r="AA277">
        <v>8.1000000000000003E-2</v>
      </c>
      <c r="AB277">
        <v>6.7500000000000004E-2</v>
      </c>
      <c r="AC277">
        <v>0.14860000000000001</v>
      </c>
      <c r="AD277">
        <v>130.1</v>
      </c>
      <c r="AE277" s="67">
        <v>3509.97</v>
      </c>
      <c r="AF277">
        <v>480.35</v>
      </c>
      <c r="AG277" s="67">
        <v>124760.63</v>
      </c>
      <c r="AH277" t="s">
        <v>628</v>
      </c>
      <c r="AI277" s="67">
        <v>33590</v>
      </c>
      <c r="AJ277" s="67">
        <v>50697.96</v>
      </c>
      <c r="AK277">
        <v>41.14</v>
      </c>
      <c r="AL277">
        <v>25.43</v>
      </c>
      <c r="AM277">
        <v>28.78</v>
      </c>
      <c r="AN277">
        <v>4.68</v>
      </c>
      <c r="AO277" s="67">
        <v>1294.5</v>
      </c>
      <c r="AP277">
        <v>1.1055999999999999</v>
      </c>
      <c r="AQ277" s="67">
        <v>1459.01</v>
      </c>
      <c r="AR277" s="67">
        <v>1895.19</v>
      </c>
      <c r="AS277" s="67">
        <v>5579.58</v>
      </c>
      <c r="AT277">
        <v>421.43</v>
      </c>
      <c r="AU277">
        <v>252.74</v>
      </c>
      <c r="AV277" s="67">
        <v>9607.9500000000007</v>
      </c>
      <c r="AW277" s="67">
        <v>4610.1099999999997</v>
      </c>
      <c r="AX277">
        <v>0.45879999999999999</v>
      </c>
      <c r="AY277" s="67">
        <v>3473.21</v>
      </c>
      <c r="AZ277">
        <v>0.34570000000000001</v>
      </c>
      <c r="BA277" s="67">
        <v>1311.76</v>
      </c>
      <c r="BB277">
        <v>0.13059999999999999</v>
      </c>
      <c r="BC277">
        <v>652.80999999999995</v>
      </c>
      <c r="BD277">
        <v>6.5000000000000002E-2</v>
      </c>
      <c r="BE277" s="67">
        <v>10047.89</v>
      </c>
      <c r="BF277" s="67">
        <v>4328.71</v>
      </c>
      <c r="BG277">
        <v>1.0158</v>
      </c>
      <c r="BH277">
        <v>0.52690000000000003</v>
      </c>
      <c r="BI277">
        <v>0.21560000000000001</v>
      </c>
      <c r="BJ277">
        <v>0.19869999999999999</v>
      </c>
      <c r="BK277">
        <v>3.6200000000000003E-2</v>
      </c>
      <c r="BL277">
        <v>2.2599999999999999E-2</v>
      </c>
    </row>
    <row r="278" spans="1:64" x14ac:dyDescent="0.25">
      <c r="A278" t="s">
        <v>296</v>
      </c>
      <c r="B278">
        <v>45443</v>
      </c>
      <c r="C278">
        <v>81.75</v>
      </c>
      <c r="D278">
        <v>13.31</v>
      </c>
      <c r="E278" s="67">
        <v>1036.29</v>
      </c>
      <c r="F278" s="67">
        <v>1010.84</v>
      </c>
      <c r="G278">
        <v>3.0000000000000001E-3</v>
      </c>
      <c r="H278">
        <v>2.0000000000000001E-4</v>
      </c>
      <c r="I278">
        <v>6.3E-3</v>
      </c>
      <c r="J278">
        <v>1.2999999999999999E-3</v>
      </c>
      <c r="K278">
        <v>1.4200000000000001E-2</v>
      </c>
      <c r="L278">
        <v>0.95760000000000001</v>
      </c>
      <c r="M278">
        <v>1.7299999999999999E-2</v>
      </c>
      <c r="N278">
        <v>0.53049999999999997</v>
      </c>
      <c r="O278">
        <v>4.0000000000000002E-4</v>
      </c>
      <c r="P278">
        <v>0.15579999999999999</v>
      </c>
      <c r="Q278" s="67">
        <v>47931.14</v>
      </c>
      <c r="R278">
        <v>0.24879999999999999</v>
      </c>
      <c r="S278">
        <v>0.18559999999999999</v>
      </c>
      <c r="T278">
        <v>0.56559999999999999</v>
      </c>
      <c r="U278">
        <v>17.489999999999998</v>
      </c>
      <c r="V278">
        <v>8.02</v>
      </c>
      <c r="W278" s="67">
        <v>63546.82</v>
      </c>
      <c r="X278">
        <v>124.55</v>
      </c>
      <c r="Y278" s="67">
        <v>108738.52</v>
      </c>
      <c r="Z278">
        <v>0.82110000000000005</v>
      </c>
      <c r="AA278">
        <v>0.1069</v>
      </c>
      <c r="AB278">
        <v>7.2099999999999997E-2</v>
      </c>
      <c r="AC278">
        <v>0.1789</v>
      </c>
      <c r="AD278">
        <v>108.74</v>
      </c>
      <c r="AE278" s="67">
        <v>2857.43</v>
      </c>
      <c r="AF278">
        <v>402.21</v>
      </c>
      <c r="AG278" s="67">
        <v>102588.15</v>
      </c>
      <c r="AH278" t="s">
        <v>628</v>
      </c>
      <c r="AI278" s="67">
        <v>30307</v>
      </c>
      <c r="AJ278" s="67">
        <v>45345.13</v>
      </c>
      <c r="AK278">
        <v>36.799999999999997</v>
      </c>
      <c r="AL278">
        <v>25.13</v>
      </c>
      <c r="AM278">
        <v>28.5</v>
      </c>
      <c r="AN278">
        <v>3.72</v>
      </c>
      <c r="AO278" s="67">
        <v>1112.51</v>
      </c>
      <c r="AP278">
        <v>1.0210999999999999</v>
      </c>
      <c r="AQ278" s="67">
        <v>1347.31</v>
      </c>
      <c r="AR278" s="67">
        <v>2216.21</v>
      </c>
      <c r="AS278" s="67">
        <v>5477.34</v>
      </c>
      <c r="AT278">
        <v>513.17999999999995</v>
      </c>
      <c r="AU278">
        <v>245.12</v>
      </c>
      <c r="AV278" s="67">
        <v>9799.15</v>
      </c>
      <c r="AW278" s="67">
        <v>5590.53</v>
      </c>
      <c r="AX278">
        <v>0.56640000000000001</v>
      </c>
      <c r="AY278" s="67">
        <v>2429.4499999999998</v>
      </c>
      <c r="AZ278">
        <v>0.24610000000000001</v>
      </c>
      <c r="BA278" s="67">
        <v>1005.42</v>
      </c>
      <c r="BB278">
        <v>0.1019</v>
      </c>
      <c r="BC278">
        <v>845.03</v>
      </c>
      <c r="BD278">
        <v>8.5599999999999996E-2</v>
      </c>
      <c r="BE278" s="67">
        <v>9870.44</v>
      </c>
      <c r="BF278" s="67">
        <v>5090.58</v>
      </c>
      <c r="BG278">
        <v>1.6125</v>
      </c>
      <c r="BH278">
        <v>0.50139999999999996</v>
      </c>
      <c r="BI278">
        <v>0.22120000000000001</v>
      </c>
      <c r="BJ278">
        <v>0.22109999999999999</v>
      </c>
      <c r="BK278">
        <v>3.6499999999999998E-2</v>
      </c>
      <c r="BL278">
        <v>1.9699999999999999E-2</v>
      </c>
    </row>
    <row r="279" spans="1:64" x14ac:dyDescent="0.25">
      <c r="A279" t="s">
        <v>297</v>
      </c>
      <c r="B279">
        <v>49353</v>
      </c>
      <c r="C279">
        <v>57.85</v>
      </c>
      <c r="D279">
        <v>18.3</v>
      </c>
      <c r="E279" s="67">
        <v>1008.45</v>
      </c>
      <c r="F279">
        <v>972.15</v>
      </c>
      <c r="G279">
        <v>7.1000000000000004E-3</v>
      </c>
      <c r="H279">
        <v>4.0000000000000002E-4</v>
      </c>
      <c r="I279">
        <v>5.5399999999999998E-2</v>
      </c>
      <c r="J279">
        <v>8.9999999999999998E-4</v>
      </c>
      <c r="K279">
        <v>8.7400000000000005E-2</v>
      </c>
      <c r="L279">
        <v>0.79659999999999997</v>
      </c>
      <c r="M279">
        <v>5.21E-2</v>
      </c>
      <c r="N279">
        <v>0.52090000000000003</v>
      </c>
      <c r="O279">
        <v>1.89E-2</v>
      </c>
      <c r="P279">
        <v>0.15840000000000001</v>
      </c>
      <c r="Q279" s="67">
        <v>49847.15</v>
      </c>
      <c r="R279">
        <v>0.27239999999999998</v>
      </c>
      <c r="S279">
        <v>0.1706</v>
      </c>
      <c r="T279">
        <v>0.55700000000000005</v>
      </c>
      <c r="U279">
        <v>17.03</v>
      </c>
      <c r="V279">
        <v>8.24</v>
      </c>
      <c r="W279" s="67">
        <v>65194.879999999997</v>
      </c>
      <c r="X279">
        <v>118.14</v>
      </c>
      <c r="Y279" s="67">
        <v>125339.13</v>
      </c>
      <c r="Z279">
        <v>0.73319999999999996</v>
      </c>
      <c r="AA279">
        <v>0.2074</v>
      </c>
      <c r="AB279">
        <v>5.9400000000000001E-2</v>
      </c>
      <c r="AC279">
        <v>0.26679999999999998</v>
      </c>
      <c r="AD279">
        <v>125.34</v>
      </c>
      <c r="AE279" s="67">
        <v>3978.64</v>
      </c>
      <c r="AF279">
        <v>502.21</v>
      </c>
      <c r="AG279" s="67">
        <v>117357.16</v>
      </c>
      <c r="AH279" t="s">
        <v>628</v>
      </c>
      <c r="AI279" s="67">
        <v>31320</v>
      </c>
      <c r="AJ279" s="67">
        <v>46534.71</v>
      </c>
      <c r="AK279">
        <v>44.83</v>
      </c>
      <c r="AL279">
        <v>29.14</v>
      </c>
      <c r="AM279">
        <v>33.74</v>
      </c>
      <c r="AN279">
        <v>4.32</v>
      </c>
      <c r="AO279" s="67">
        <v>1573.64</v>
      </c>
      <c r="AP279">
        <v>1.1402000000000001</v>
      </c>
      <c r="AQ279" s="67">
        <v>1483.86</v>
      </c>
      <c r="AR279" s="67">
        <v>2006.8</v>
      </c>
      <c r="AS279" s="67">
        <v>6191.74</v>
      </c>
      <c r="AT279">
        <v>492.75</v>
      </c>
      <c r="AU279">
        <v>489.47</v>
      </c>
      <c r="AV279" s="67">
        <v>10664.62</v>
      </c>
      <c r="AW279" s="67">
        <v>5397.59</v>
      </c>
      <c r="AX279">
        <v>0.49199999999999999</v>
      </c>
      <c r="AY279" s="67">
        <v>3592.46</v>
      </c>
      <c r="AZ279">
        <v>0.32740000000000002</v>
      </c>
      <c r="BA279" s="67">
        <v>1099.3</v>
      </c>
      <c r="BB279">
        <v>0.1002</v>
      </c>
      <c r="BC279">
        <v>881.88</v>
      </c>
      <c r="BD279">
        <v>8.0399999999999999E-2</v>
      </c>
      <c r="BE279" s="67">
        <v>10971.23</v>
      </c>
      <c r="BF279" s="67">
        <v>4218.71</v>
      </c>
      <c r="BG279">
        <v>1.1364000000000001</v>
      </c>
      <c r="BH279">
        <v>0.52739999999999998</v>
      </c>
      <c r="BI279">
        <v>0.2185</v>
      </c>
      <c r="BJ279">
        <v>0.1938</v>
      </c>
      <c r="BK279">
        <v>3.3700000000000001E-2</v>
      </c>
      <c r="BL279">
        <v>2.6599999999999999E-2</v>
      </c>
    </row>
    <row r="280" spans="1:64" x14ac:dyDescent="0.25">
      <c r="A280" t="s">
        <v>298</v>
      </c>
      <c r="B280">
        <v>49437</v>
      </c>
      <c r="C280">
        <v>67.62</v>
      </c>
      <c r="D280">
        <v>34.93</v>
      </c>
      <c r="E280" s="67">
        <v>2361.89</v>
      </c>
      <c r="F280" s="67">
        <v>2333.3000000000002</v>
      </c>
      <c r="G280">
        <v>9.4000000000000004E-3</v>
      </c>
      <c r="H280">
        <v>5.9999999999999995E-4</v>
      </c>
      <c r="I280">
        <v>1.5599999999999999E-2</v>
      </c>
      <c r="J280">
        <v>1.6999999999999999E-3</v>
      </c>
      <c r="K280">
        <v>2.9600000000000001E-2</v>
      </c>
      <c r="L280">
        <v>0.91300000000000003</v>
      </c>
      <c r="M280">
        <v>0.03</v>
      </c>
      <c r="N280">
        <v>0.25269999999999998</v>
      </c>
      <c r="O280">
        <v>8.6E-3</v>
      </c>
      <c r="P280">
        <v>0.11899999999999999</v>
      </c>
      <c r="Q280" s="67">
        <v>54424.47</v>
      </c>
      <c r="R280">
        <v>0.24640000000000001</v>
      </c>
      <c r="S280">
        <v>0.2137</v>
      </c>
      <c r="T280">
        <v>0.54</v>
      </c>
      <c r="U280">
        <v>19.61</v>
      </c>
      <c r="V280">
        <v>16.149999999999999</v>
      </c>
      <c r="W280" s="67">
        <v>72355.95</v>
      </c>
      <c r="X280">
        <v>142.86000000000001</v>
      </c>
      <c r="Y280" s="67">
        <v>172402.59</v>
      </c>
      <c r="Z280">
        <v>0.86270000000000002</v>
      </c>
      <c r="AA280">
        <v>0.10730000000000001</v>
      </c>
      <c r="AB280">
        <v>0.03</v>
      </c>
      <c r="AC280">
        <v>0.13730000000000001</v>
      </c>
      <c r="AD280">
        <v>172.4</v>
      </c>
      <c r="AE280" s="67">
        <v>5418.76</v>
      </c>
      <c r="AF280">
        <v>734.58</v>
      </c>
      <c r="AG280" s="67">
        <v>178156.17</v>
      </c>
      <c r="AH280" t="s">
        <v>628</v>
      </c>
      <c r="AI280" s="67">
        <v>38088</v>
      </c>
      <c r="AJ280" s="67">
        <v>63089.93</v>
      </c>
      <c r="AK280">
        <v>47.78</v>
      </c>
      <c r="AL280">
        <v>29.9</v>
      </c>
      <c r="AM280">
        <v>32.590000000000003</v>
      </c>
      <c r="AN280">
        <v>4.78</v>
      </c>
      <c r="AO280" s="67">
        <v>1505.34</v>
      </c>
      <c r="AP280">
        <v>0.90690000000000004</v>
      </c>
      <c r="AQ280" s="67">
        <v>1230.3800000000001</v>
      </c>
      <c r="AR280" s="67">
        <v>1787.9</v>
      </c>
      <c r="AS280" s="67">
        <v>5403.72</v>
      </c>
      <c r="AT280">
        <v>504.5</v>
      </c>
      <c r="AU280">
        <v>266.76</v>
      </c>
      <c r="AV280" s="67">
        <v>9193.26</v>
      </c>
      <c r="AW280" s="67">
        <v>3422.72</v>
      </c>
      <c r="AX280">
        <v>0.36609999999999998</v>
      </c>
      <c r="AY280" s="67">
        <v>4637.6000000000004</v>
      </c>
      <c r="AZ280">
        <v>0.49609999999999999</v>
      </c>
      <c r="BA280">
        <v>842.33</v>
      </c>
      <c r="BB280">
        <v>9.01E-2</v>
      </c>
      <c r="BC280">
        <v>446.39</v>
      </c>
      <c r="BD280">
        <v>4.7699999999999999E-2</v>
      </c>
      <c r="BE280" s="67">
        <v>9349.0400000000009</v>
      </c>
      <c r="BF280" s="67">
        <v>2562.7199999999998</v>
      </c>
      <c r="BG280">
        <v>0.40060000000000001</v>
      </c>
      <c r="BH280">
        <v>0.53269999999999995</v>
      </c>
      <c r="BI280">
        <v>0.2341</v>
      </c>
      <c r="BJ280">
        <v>0.1716</v>
      </c>
      <c r="BK280">
        <v>3.85E-2</v>
      </c>
      <c r="BL280">
        <v>2.3099999999999999E-2</v>
      </c>
    </row>
    <row r="281" spans="1:64" x14ac:dyDescent="0.25">
      <c r="A281" t="s">
        <v>299</v>
      </c>
      <c r="B281">
        <v>47449</v>
      </c>
      <c r="C281">
        <v>65.239999999999995</v>
      </c>
      <c r="D281">
        <v>21.05</v>
      </c>
      <c r="E281" s="67">
        <v>1373</v>
      </c>
      <c r="F281" s="67">
        <v>1410.01</v>
      </c>
      <c r="G281">
        <v>6.6E-3</v>
      </c>
      <c r="H281">
        <v>4.0000000000000002E-4</v>
      </c>
      <c r="I281">
        <v>7.3000000000000001E-3</v>
      </c>
      <c r="J281">
        <v>1.4E-3</v>
      </c>
      <c r="K281">
        <v>3.4000000000000002E-2</v>
      </c>
      <c r="L281">
        <v>0.92869999999999997</v>
      </c>
      <c r="M281">
        <v>2.1600000000000001E-2</v>
      </c>
      <c r="N281">
        <v>0.25800000000000001</v>
      </c>
      <c r="O281">
        <v>5.4999999999999997E-3</v>
      </c>
      <c r="P281">
        <v>0.1129</v>
      </c>
      <c r="Q281" s="67">
        <v>53650.95</v>
      </c>
      <c r="R281">
        <v>0.22</v>
      </c>
      <c r="S281">
        <v>0.20050000000000001</v>
      </c>
      <c r="T281">
        <v>0.57940000000000003</v>
      </c>
      <c r="U281">
        <v>18.98</v>
      </c>
      <c r="V281">
        <v>9.68</v>
      </c>
      <c r="W281" s="67">
        <v>68606.98</v>
      </c>
      <c r="X281">
        <v>137.36000000000001</v>
      </c>
      <c r="Y281" s="67">
        <v>162671.26999999999</v>
      </c>
      <c r="Z281">
        <v>0.83760000000000001</v>
      </c>
      <c r="AA281">
        <v>0.11</v>
      </c>
      <c r="AB281">
        <v>5.2400000000000002E-2</v>
      </c>
      <c r="AC281">
        <v>0.16239999999999999</v>
      </c>
      <c r="AD281">
        <v>162.66999999999999</v>
      </c>
      <c r="AE281" s="67">
        <v>5031.7700000000004</v>
      </c>
      <c r="AF281">
        <v>624.38</v>
      </c>
      <c r="AG281" s="67">
        <v>165175.26</v>
      </c>
      <c r="AH281" t="s">
        <v>628</v>
      </c>
      <c r="AI281" s="67">
        <v>39201</v>
      </c>
      <c r="AJ281" s="67">
        <v>59745.58</v>
      </c>
      <c r="AK281">
        <v>47.96</v>
      </c>
      <c r="AL281">
        <v>29.61</v>
      </c>
      <c r="AM281">
        <v>32.369999999999997</v>
      </c>
      <c r="AN281">
        <v>4.7</v>
      </c>
      <c r="AO281" s="67">
        <v>1294.25</v>
      </c>
      <c r="AP281">
        <v>0.96309999999999996</v>
      </c>
      <c r="AQ281" s="67">
        <v>1259.8699999999999</v>
      </c>
      <c r="AR281" s="67">
        <v>1826.76</v>
      </c>
      <c r="AS281" s="67">
        <v>5350.7</v>
      </c>
      <c r="AT281">
        <v>417.73</v>
      </c>
      <c r="AU281">
        <v>289.51</v>
      </c>
      <c r="AV281" s="67">
        <v>9144.57</v>
      </c>
      <c r="AW281" s="67">
        <v>3631.76</v>
      </c>
      <c r="AX281">
        <v>0.38319999999999999</v>
      </c>
      <c r="AY281" s="67">
        <v>4383.29</v>
      </c>
      <c r="AZ281">
        <v>0.46250000000000002</v>
      </c>
      <c r="BA281" s="67">
        <v>1010.25</v>
      </c>
      <c r="BB281">
        <v>0.1066</v>
      </c>
      <c r="BC281">
        <v>452.88</v>
      </c>
      <c r="BD281">
        <v>4.7800000000000002E-2</v>
      </c>
      <c r="BE281" s="67">
        <v>9478.17</v>
      </c>
      <c r="BF281" s="67">
        <v>2946.72</v>
      </c>
      <c r="BG281">
        <v>0.54059999999999997</v>
      </c>
      <c r="BH281">
        <v>0.50760000000000005</v>
      </c>
      <c r="BI281">
        <v>0.2344</v>
      </c>
      <c r="BJ281">
        <v>0.18179999999999999</v>
      </c>
      <c r="BK281">
        <v>4.5999999999999999E-2</v>
      </c>
      <c r="BL281">
        <v>3.0200000000000001E-2</v>
      </c>
    </row>
    <row r="282" spans="1:64" x14ac:dyDescent="0.25">
      <c r="A282" t="s">
        <v>300</v>
      </c>
      <c r="B282">
        <v>47589</v>
      </c>
      <c r="C282">
        <v>88.1</v>
      </c>
      <c r="D282">
        <v>12.52</v>
      </c>
      <c r="E282" s="67">
        <v>1103.1500000000001</v>
      </c>
      <c r="F282" s="67">
        <v>1073.3699999999999</v>
      </c>
      <c r="G282">
        <v>2.3999999999999998E-3</v>
      </c>
      <c r="H282">
        <v>2.9999999999999997E-4</v>
      </c>
      <c r="I282">
        <v>5.3E-3</v>
      </c>
      <c r="J282">
        <v>1.5E-3</v>
      </c>
      <c r="K282">
        <v>1.83E-2</v>
      </c>
      <c r="L282">
        <v>0.95189999999999997</v>
      </c>
      <c r="M282">
        <v>2.0299999999999999E-2</v>
      </c>
      <c r="N282">
        <v>0.38080000000000003</v>
      </c>
      <c r="O282">
        <v>2E-3</v>
      </c>
      <c r="P282">
        <v>0.13800000000000001</v>
      </c>
      <c r="Q282" s="67">
        <v>51027.11</v>
      </c>
      <c r="R282">
        <v>0.25719999999999998</v>
      </c>
      <c r="S282">
        <v>0.18429999999999999</v>
      </c>
      <c r="T282">
        <v>0.55840000000000001</v>
      </c>
      <c r="U282">
        <v>18.010000000000002</v>
      </c>
      <c r="V282">
        <v>9.19</v>
      </c>
      <c r="W282" s="67">
        <v>62171.11</v>
      </c>
      <c r="X282">
        <v>115.35</v>
      </c>
      <c r="Y282" s="67">
        <v>124929.32</v>
      </c>
      <c r="Z282">
        <v>0.88280000000000003</v>
      </c>
      <c r="AA282">
        <v>7.1400000000000005E-2</v>
      </c>
      <c r="AB282">
        <v>4.58E-2</v>
      </c>
      <c r="AC282">
        <v>0.1172</v>
      </c>
      <c r="AD282">
        <v>124.93</v>
      </c>
      <c r="AE282" s="67">
        <v>3276.41</v>
      </c>
      <c r="AF282">
        <v>457.09</v>
      </c>
      <c r="AG282" s="67">
        <v>121994.07</v>
      </c>
      <c r="AH282" t="s">
        <v>628</v>
      </c>
      <c r="AI282" s="67">
        <v>33347</v>
      </c>
      <c r="AJ282" s="67">
        <v>49361.06</v>
      </c>
      <c r="AK282">
        <v>40.869999999999997</v>
      </c>
      <c r="AL282">
        <v>25</v>
      </c>
      <c r="AM282">
        <v>29.13</v>
      </c>
      <c r="AN282">
        <v>4.6100000000000003</v>
      </c>
      <c r="AO282" s="67">
        <v>1130.05</v>
      </c>
      <c r="AP282">
        <v>1.1693</v>
      </c>
      <c r="AQ282" s="67">
        <v>1388.86</v>
      </c>
      <c r="AR282" s="67">
        <v>1973</v>
      </c>
      <c r="AS282" s="67">
        <v>5556.05</v>
      </c>
      <c r="AT282">
        <v>491.99</v>
      </c>
      <c r="AU282">
        <v>292.35000000000002</v>
      </c>
      <c r="AV282" s="67">
        <v>9702.24</v>
      </c>
      <c r="AW282" s="67">
        <v>4986.93</v>
      </c>
      <c r="AX282">
        <v>0.50249999999999995</v>
      </c>
      <c r="AY282" s="67">
        <v>3167.81</v>
      </c>
      <c r="AZ282">
        <v>0.31919999999999998</v>
      </c>
      <c r="BA282" s="67">
        <v>1070.25</v>
      </c>
      <c r="BB282">
        <v>0.10780000000000001</v>
      </c>
      <c r="BC282">
        <v>699.13</v>
      </c>
      <c r="BD282">
        <v>7.0400000000000004E-2</v>
      </c>
      <c r="BE282" s="67">
        <v>9924.1200000000008</v>
      </c>
      <c r="BF282" s="67">
        <v>4354.63</v>
      </c>
      <c r="BG282">
        <v>1.1727000000000001</v>
      </c>
      <c r="BH282">
        <v>0.53159999999999996</v>
      </c>
      <c r="BI282">
        <v>0.21299999999999999</v>
      </c>
      <c r="BJ282">
        <v>0.19689999999999999</v>
      </c>
      <c r="BK282">
        <v>3.8800000000000001E-2</v>
      </c>
      <c r="BL282">
        <v>1.9699999999999999E-2</v>
      </c>
    </row>
    <row r="283" spans="1:64" x14ac:dyDescent="0.25">
      <c r="A283" t="s">
        <v>301</v>
      </c>
      <c r="B283">
        <v>50195</v>
      </c>
      <c r="C283">
        <v>42.33</v>
      </c>
      <c r="D283">
        <v>52.56</v>
      </c>
      <c r="E283" s="67">
        <v>2224.9899999999998</v>
      </c>
      <c r="F283" s="67">
        <v>2027.97</v>
      </c>
      <c r="G283">
        <v>7.4999999999999997E-3</v>
      </c>
      <c r="H283">
        <v>5.9999999999999995E-4</v>
      </c>
      <c r="I283">
        <v>8.3599999999999994E-2</v>
      </c>
      <c r="J283">
        <v>1.6000000000000001E-3</v>
      </c>
      <c r="K283">
        <v>7.7200000000000005E-2</v>
      </c>
      <c r="L283">
        <v>0.74370000000000003</v>
      </c>
      <c r="M283">
        <v>8.5699999999999998E-2</v>
      </c>
      <c r="N283">
        <v>0.62390000000000001</v>
      </c>
      <c r="O283">
        <v>1.9099999999999999E-2</v>
      </c>
      <c r="P283">
        <v>0.16200000000000001</v>
      </c>
      <c r="Q283" s="67">
        <v>53565.760000000002</v>
      </c>
      <c r="R283">
        <v>0.30730000000000002</v>
      </c>
      <c r="S283">
        <v>0.1724</v>
      </c>
      <c r="T283">
        <v>0.52029999999999998</v>
      </c>
      <c r="U283">
        <v>17.690000000000001</v>
      </c>
      <c r="V283">
        <v>14.66</v>
      </c>
      <c r="W283" s="67">
        <v>72734.12</v>
      </c>
      <c r="X283">
        <v>147.41</v>
      </c>
      <c r="Y283" s="67">
        <v>130394.21</v>
      </c>
      <c r="Z283">
        <v>0.67600000000000005</v>
      </c>
      <c r="AA283">
        <v>0.26329999999999998</v>
      </c>
      <c r="AB283">
        <v>6.0600000000000001E-2</v>
      </c>
      <c r="AC283">
        <v>0.32400000000000001</v>
      </c>
      <c r="AD283">
        <v>130.38999999999999</v>
      </c>
      <c r="AE283" s="67">
        <v>4250.92</v>
      </c>
      <c r="AF283">
        <v>488.73</v>
      </c>
      <c r="AG283" s="67">
        <v>140084.39000000001</v>
      </c>
      <c r="AH283" t="s">
        <v>628</v>
      </c>
      <c r="AI283" s="67">
        <v>28721</v>
      </c>
      <c r="AJ283" s="67">
        <v>44990.52</v>
      </c>
      <c r="AK283">
        <v>50.48</v>
      </c>
      <c r="AL283">
        <v>32.61</v>
      </c>
      <c r="AM283">
        <v>36.4</v>
      </c>
      <c r="AN283">
        <v>4.42</v>
      </c>
      <c r="AO283" s="67">
        <v>1730.32</v>
      </c>
      <c r="AP283">
        <v>1.0633999999999999</v>
      </c>
      <c r="AQ283" s="67">
        <v>1413.9</v>
      </c>
      <c r="AR283" s="67">
        <v>1912.07</v>
      </c>
      <c r="AS283" s="67">
        <v>6180.14</v>
      </c>
      <c r="AT283">
        <v>601.11</v>
      </c>
      <c r="AU283">
        <v>341.13</v>
      </c>
      <c r="AV283" s="67">
        <v>10448.370000000001</v>
      </c>
      <c r="AW283" s="67">
        <v>4807.75</v>
      </c>
      <c r="AX283">
        <v>0.46729999999999999</v>
      </c>
      <c r="AY283" s="67">
        <v>3713.66</v>
      </c>
      <c r="AZ283">
        <v>0.36099999999999999</v>
      </c>
      <c r="BA283">
        <v>765.71</v>
      </c>
      <c r="BB283">
        <v>7.4399999999999994E-2</v>
      </c>
      <c r="BC283" s="67">
        <v>1000.97</v>
      </c>
      <c r="BD283">
        <v>9.7299999999999998E-2</v>
      </c>
      <c r="BE283" s="67">
        <v>10288.09</v>
      </c>
      <c r="BF283" s="67">
        <v>3256.05</v>
      </c>
      <c r="BG283">
        <v>0.91010000000000002</v>
      </c>
      <c r="BH283">
        <v>0.53349999999999997</v>
      </c>
      <c r="BI283">
        <v>0.21290000000000001</v>
      </c>
      <c r="BJ283">
        <v>0.20649999999999999</v>
      </c>
      <c r="BK283">
        <v>2.7699999999999999E-2</v>
      </c>
      <c r="BL283">
        <v>1.9400000000000001E-2</v>
      </c>
    </row>
    <row r="284" spans="1:64" x14ac:dyDescent="0.25">
      <c r="A284" t="s">
        <v>302</v>
      </c>
      <c r="B284">
        <v>46888</v>
      </c>
      <c r="C284">
        <v>77.38</v>
      </c>
      <c r="D284">
        <v>17.98</v>
      </c>
      <c r="E284" s="67">
        <v>1391.25</v>
      </c>
      <c r="F284" s="67">
        <v>1399.52</v>
      </c>
      <c r="G284">
        <v>3.0000000000000001E-3</v>
      </c>
      <c r="H284">
        <v>4.0000000000000002E-4</v>
      </c>
      <c r="I284">
        <v>5.8999999999999999E-3</v>
      </c>
      <c r="J284">
        <v>1.1000000000000001E-3</v>
      </c>
      <c r="K284">
        <v>1.11E-2</v>
      </c>
      <c r="L284">
        <v>0.96340000000000003</v>
      </c>
      <c r="M284">
        <v>1.4999999999999999E-2</v>
      </c>
      <c r="N284">
        <v>0.33040000000000003</v>
      </c>
      <c r="O284">
        <v>1.8E-3</v>
      </c>
      <c r="P284">
        <v>0.13170000000000001</v>
      </c>
      <c r="Q284" s="67">
        <v>52120.3</v>
      </c>
      <c r="R284">
        <v>0.26540000000000002</v>
      </c>
      <c r="S284">
        <v>0.18490000000000001</v>
      </c>
      <c r="T284">
        <v>0.54959999999999998</v>
      </c>
      <c r="U284">
        <v>19.18</v>
      </c>
      <c r="V284">
        <v>10.85</v>
      </c>
      <c r="W284" s="67">
        <v>66783.259999999995</v>
      </c>
      <c r="X284">
        <v>124.16</v>
      </c>
      <c r="Y284" s="67">
        <v>128261.41</v>
      </c>
      <c r="Z284">
        <v>0.87949999999999995</v>
      </c>
      <c r="AA284">
        <v>5.9799999999999999E-2</v>
      </c>
      <c r="AB284">
        <v>6.08E-2</v>
      </c>
      <c r="AC284">
        <v>0.1205</v>
      </c>
      <c r="AD284">
        <v>128.26</v>
      </c>
      <c r="AE284" s="67">
        <v>3668.5</v>
      </c>
      <c r="AF284">
        <v>490.01</v>
      </c>
      <c r="AG284" s="67">
        <v>127010.02</v>
      </c>
      <c r="AH284" t="s">
        <v>628</v>
      </c>
      <c r="AI284" s="67">
        <v>34846</v>
      </c>
      <c r="AJ284" s="67">
        <v>51561.24</v>
      </c>
      <c r="AK284">
        <v>46.19</v>
      </c>
      <c r="AL284">
        <v>27.22</v>
      </c>
      <c r="AM284">
        <v>31.23</v>
      </c>
      <c r="AN284">
        <v>4.66</v>
      </c>
      <c r="AO284" s="67">
        <v>1136.0899999999999</v>
      </c>
      <c r="AP284">
        <v>1.069</v>
      </c>
      <c r="AQ284" s="67">
        <v>1162.8900000000001</v>
      </c>
      <c r="AR284" s="67">
        <v>1956.55</v>
      </c>
      <c r="AS284" s="67">
        <v>5507.24</v>
      </c>
      <c r="AT284">
        <v>493.33</v>
      </c>
      <c r="AU284">
        <v>291.98</v>
      </c>
      <c r="AV284" s="67">
        <v>9411.99</v>
      </c>
      <c r="AW284" s="67">
        <v>4732.18</v>
      </c>
      <c r="AX284">
        <v>0.49230000000000002</v>
      </c>
      <c r="AY284" s="67">
        <v>3383.47</v>
      </c>
      <c r="AZ284">
        <v>0.35199999999999998</v>
      </c>
      <c r="BA284">
        <v>954.07</v>
      </c>
      <c r="BB284">
        <v>9.9299999999999999E-2</v>
      </c>
      <c r="BC284">
        <v>543.04</v>
      </c>
      <c r="BD284">
        <v>5.6500000000000002E-2</v>
      </c>
      <c r="BE284" s="67">
        <v>9612.76</v>
      </c>
      <c r="BF284" s="67">
        <v>4463.72</v>
      </c>
      <c r="BG284">
        <v>1.1134999999999999</v>
      </c>
      <c r="BH284">
        <v>0.54720000000000002</v>
      </c>
      <c r="BI284">
        <v>0.21329999999999999</v>
      </c>
      <c r="BJ284">
        <v>0.17949999999999999</v>
      </c>
      <c r="BK284">
        <v>3.9399999999999998E-2</v>
      </c>
      <c r="BL284">
        <v>2.06E-2</v>
      </c>
    </row>
    <row r="285" spans="1:64" x14ac:dyDescent="0.25">
      <c r="A285" t="s">
        <v>303</v>
      </c>
      <c r="B285">
        <v>48009</v>
      </c>
      <c r="C285">
        <v>32.33</v>
      </c>
      <c r="D285">
        <v>130.18</v>
      </c>
      <c r="E285" s="67">
        <v>4209.13</v>
      </c>
      <c r="F285" s="67">
        <v>4003.61</v>
      </c>
      <c r="G285">
        <v>2.1700000000000001E-2</v>
      </c>
      <c r="H285">
        <v>8.0000000000000004E-4</v>
      </c>
      <c r="I285">
        <v>0.13070000000000001</v>
      </c>
      <c r="J285">
        <v>1.5E-3</v>
      </c>
      <c r="K285">
        <v>3.7999999999999999E-2</v>
      </c>
      <c r="L285">
        <v>0.74380000000000002</v>
      </c>
      <c r="M285">
        <v>6.3399999999999998E-2</v>
      </c>
      <c r="N285">
        <v>0.34</v>
      </c>
      <c r="O285">
        <v>2.0400000000000001E-2</v>
      </c>
      <c r="P285">
        <v>0.13370000000000001</v>
      </c>
      <c r="Q285" s="67">
        <v>59203.85</v>
      </c>
      <c r="R285">
        <v>0.25080000000000002</v>
      </c>
      <c r="S285">
        <v>0.21629999999999999</v>
      </c>
      <c r="T285">
        <v>0.53290000000000004</v>
      </c>
      <c r="U285">
        <v>19.07</v>
      </c>
      <c r="V285">
        <v>24.35</v>
      </c>
      <c r="W285" s="67">
        <v>86163.02</v>
      </c>
      <c r="X285">
        <v>169.7</v>
      </c>
      <c r="Y285" s="67">
        <v>154730.82999999999</v>
      </c>
      <c r="Z285">
        <v>0.76880000000000004</v>
      </c>
      <c r="AA285">
        <v>0.20449999999999999</v>
      </c>
      <c r="AB285">
        <v>2.6700000000000002E-2</v>
      </c>
      <c r="AC285">
        <v>0.23119999999999999</v>
      </c>
      <c r="AD285">
        <v>154.72999999999999</v>
      </c>
      <c r="AE285" s="67">
        <v>6277.36</v>
      </c>
      <c r="AF285">
        <v>781.36</v>
      </c>
      <c r="AG285" s="67">
        <v>170741.09</v>
      </c>
      <c r="AH285" t="s">
        <v>628</v>
      </c>
      <c r="AI285" s="67">
        <v>37309</v>
      </c>
      <c r="AJ285" s="67">
        <v>61217.73</v>
      </c>
      <c r="AK285">
        <v>64.06</v>
      </c>
      <c r="AL285">
        <v>40.200000000000003</v>
      </c>
      <c r="AM285">
        <v>43.57</v>
      </c>
      <c r="AN285">
        <v>5.19</v>
      </c>
      <c r="AO285" s="67">
        <v>1500.18</v>
      </c>
      <c r="AP285">
        <v>0.95930000000000004</v>
      </c>
      <c r="AQ285" s="67">
        <v>1257.49</v>
      </c>
      <c r="AR285" s="67">
        <v>1858.23</v>
      </c>
      <c r="AS285" s="67">
        <v>6124.92</v>
      </c>
      <c r="AT285">
        <v>590.64</v>
      </c>
      <c r="AU285">
        <v>256.22000000000003</v>
      </c>
      <c r="AV285" s="67">
        <v>10087.5</v>
      </c>
      <c r="AW285" s="67">
        <v>3390.44</v>
      </c>
      <c r="AX285">
        <v>0.34639999999999999</v>
      </c>
      <c r="AY285" s="67">
        <v>5081.9799999999996</v>
      </c>
      <c r="AZ285">
        <v>0.51929999999999998</v>
      </c>
      <c r="BA285">
        <v>723.88</v>
      </c>
      <c r="BB285">
        <v>7.3999999999999996E-2</v>
      </c>
      <c r="BC285">
        <v>590.08000000000004</v>
      </c>
      <c r="BD285">
        <v>6.0299999999999999E-2</v>
      </c>
      <c r="BE285" s="67">
        <v>9786.3700000000008</v>
      </c>
      <c r="BF285" s="67">
        <v>2071.5</v>
      </c>
      <c r="BG285">
        <v>0.34360000000000002</v>
      </c>
      <c r="BH285">
        <v>0.57289999999999996</v>
      </c>
      <c r="BI285">
        <v>0.22209999999999999</v>
      </c>
      <c r="BJ285">
        <v>0.1512</v>
      </c>
      <c r="BK285">
        <v>3.1399999999999997E-2</v>
      </c>
      <c r="BL285">
        <v>2.24E-2</v>
      </c>
    </row>
    <row r="286" spans="1:64" x14ac:dyDescent="0.25">
      <c r="A286" t="s">
        <v>304</v>
      </c>
      <c r="B286">
        <v>48017</v>
      </c>
      <c r="C286">
        <v>100.57</v>
      </c>
      <c r="D286">
        <v>18.22</v>
      </c>
      <c r="E286" s="67">
        <v>1832.33</v>
      </c>
      <c r="F286" s="67">
        <v>1835.29</v>
      </c>
      <c r="G286">
        <v>2.3E-3</v>
      </c>
      <c r="H286">
        <v>4.0000000000000002E-4</v>
      </c>
      <c r="I286">
        <v>5.7999999999999996E-3</v>
      </c>
      <c r="J286">
        <v>1E-3</v>
      </c>
      <c r="K286">
        <v>9.1999999999999998E-3</v>
      </c>
      <c r="L286">
        <v>0.96519999999999995</v>
      </c>
      <c r="M286">
        <v>1.61E-2</v>
      </c>
      <c r="N286">
        <v>0.41399999999999998</v>
      </c>
      <c r="O286">
        <v>8.9999999999999998E-4</v>
      </c>
      <c r="P286">
        <v>0.1404</v>
      </c>
      <c r="Q286" s="67">
        <v>51066.78</v>
      </c>
      <c r="R286">
        <v>0.21629999999999999</v>
      </c>
      <c r="S286">
        <v>0.18509999999999999</v>
      </c>
      <c r="T286">
        <v>0.59860000000000002</v>
      </c>
      <c r="U286">
        <v>18.89</v>
      </c>
      <c r="V286">
        <v>13.57</v>
      </c>
      <c r="W286" s="67">
        <v>67209.48</v>
      </c>
      <c r="X286">
        <v>130.16</v>
      </c>
      <c r="Y286" s="67">
        <v>117042.1</v>
      </c>
      <c r="Z286">
        <v>0.83830000000000005</v>
      </c>
      <c r="AA286">
        <v>0.104</v>
      </c>
      <c r="AB286">
        <v>5.7700000000000001E-2</v>
      </c>
      <c r="AC286">
        <v>0.16170000000000001</v>
      </c>
      <c r="AD286">
        <v>117.04</v>
      </c>
      <c r="AE286" s="67">
        <v>3110.44</v>
      </c>
      <c r="AF286">
        <v>420.82</v>
      </c>
      <c r="AG286" s="67">
        <v>115845.17</v>
      </c>
      <c r="AH286" t="s">
        <v>628</v>
      </c>
      <c r="AI286" s="67">
        <v>33075</v>
      </c>
      <c r="AJ286" s="67">
        <v>46902.47</v>
      </c>
      <c r="AK286">
        <v>40.67</v>
      </c>
      <c r="AL286">
        <v>25.55</v>
      </c>
      <c r="AM286">
        <v>28.59</v>
      </c>
      <c r="AN286">
        <v>4.3600000000000003</v>
      </c>
      <c r="AO286">
        <v>833.69</v>
      </c>
      <c r="AP286">
        <v>0.99070000000000003</v>
      </c>
      <c r="AQ286" s="67">
        <v>1180.71</v>
      </c>
      <c r="AR286" s="67">
        <v>1988.1</v>
      </c>
      <c r="AS286" s="67">
        <v>5378.23</v>
      </c>
      <c r="AT286">
        <v>415.76</v>
      </c>
      <c r="AU286">
        <v>239.74</v>
      </c>
      <c r="AV286" s="67">
        <v>9202.5400000000009</v>
      </c>
      <c r="AW286" s="67">
        <v>4985.04</v>
      </c>
      <c r="AX286">
        <v>0.53620000000000001</v>
      </c>
      <c r="AY286" s="67">
        <v>2754.98</v>
      </c>
      <c r="AZ286">
        <v>0.29630000000000001</v>
      </c>
      <c r="BA286">
        <v>935.86</v>
      </c>
      <c r="BB286">
        <v>0.1007</v>
      </c>
      <c r="BC286">
        <v>621.22</v>
      </c>
      <c r="BD286">
        <v>6.6799999999999998E-2</v>
      </c>
      <c r="BE286" s="67">
        <v>9297.11</v>
      </c>
      <c r="BF286" s="67">
        <v>4782.7700000000004</v>
      </c>
      <c r="BG286">
        <v>1.3128</v>
      </c>
      <c r="BH286">
        <v>0.53659999999999997</v>
      </c>
      <c r="BI286">
        <v>0.23150000000000001</v>
      </c>
      <c r="BJ286">
        <v>0.17380000000000001</v>
      </c>
      <c r="BK286">
        <v>4.0099999999999997E-2</v>
      </c>
      <c r="BL286">
        <v>1.7999999999999999E-2</v>
      </c>
    </row>
    <row r="287" spans="1:64" x14ac:dyDescent="0.25">
      <c r="A287" t="s">
        <v>305</v>
      </c>
      <c r="B287">
        <v>44222</v>
      </c>
      <c r="C287">
        <v>16.329999999999998</v>
      </c>
      <c r="D287">
        <v>271.27</v>
      </c>
      <c r="E287" s="67">
        <v>4430.78</v>
      </c>
      <c r="F287" s="67">
        <v>3498.3</v>
      </c>
      <c r="G287">
        <v>4.1000000000000003E-3</v>
      </c>
      <c r="H287">
        <v>2.9999999999999997E-4</v>
      </c>
      <c r="I287">
        <v>0.36380000000000001</v>
      </c>
      <c r="J287">
        <v>1E-3</v>
      </c>
      <c r="K287">
        <v>7.2099999999999997E-2</v>
      </c>
      <c r="L287">
        <v>0.46289999999999998</v>
      </c>
      <c r="M287">
        <v>9.5799999999999996E-2</v>
      </c>
      <c r="N287">
        <v>0.87490000000000001</v>
      </c>
      <c r="O287">
        <v>3.1899999999999998E-2</v>
      </c>
      <c r="P287">
        <v>0.18210000000000001</v>
      </c>
      <c r="Q287" s="67">
        <v>54234.080000000002</v>
      </c>
      <c r="R287">
        <v>0.2205</v>
      </c>
      <c r="S287">
        <v>0.1847</v>
      </c>
      <c r="T287">
        <v>0.5948</v>
      </c>
      <c r="U287">
        <v>18.12</v>
      </c>
      <c r="V287">
        <v>27.84</v>
      </c>
      <c r="W287" s="67">
        <v>75887.179999999993</v>
      </c>
      <c r="X287">
        <v>156.91999999999999</v>
      </c>
      <c r="Y287" s="67">
        <v>74317.289999999994</v>
      </c>
      <c r="Z287">
        <v>0.67269999999999996</v>
      </c>
      <c r="AA287">
        <v>0.26779999999999998</v>
      </c>
      <c r="AB287">
        <v>5.9499999999999997E-2</v>
      </c>
      <c r="AC287">
        <v>0.32729999999999998</v>
      </c>
      <c r="AD287">
        <v>74.319999999999993</v>
      </c>
      <c r="AE287" s="67">
        <v>3180.62</v>
      </c>
      <c r="AF287">
        <v>441.27</v>
      </c>
      <c r="AG287" s="67">
        <v>76985.19</v>
      </c>
      <c r="AH287" t="s">
        <v>628</v>
      </c>
      <c r="AI287" s="67">
        <v>24087</v>
      </c>
      <c r="AJ287" s="67">
        <v>35852.85</v>
      </c>
      <c r="AK287">
        <v>58.49</v>
      </c>
      <c r="AL287">
        <v>39.92</v>
      </c>
      <c r="AM287">
        <v>45.45</v>
      </c>
      <c r="AN287">
        <v>4.49</v>
      </c>
      <c r="AO287">
        <v>6.22</v>
      </c>
      <c r="AP287">
        <v>1.2249000000000001</v>
      </c>
      <c r="AQ287" s="67">
        <v>1709.45</v>
      </c>
      <c r="AR287" s="67">
        <v>2344.52</v>
      </c>
      <c r="AS287" s="67">
        <v>6532.55</v>
      </c>
      <c r="AT287">
        <v>701.01</v>
      </c>
      <c r="AU287">
        <v>515.34</v>
      </c>
      <c r="AV287" s="67">
        <v>11802.85</v>
      </c>
      <c r="AW287" s="67">
        <v>7179.94</v>
      </c>
      <c r="AX287">
        <v>0.59309999999999996</v>
      </c>
      <c r="AY287" s="67">
        <v>2788.49</v>
      </c>
      <c r="AZ287">
        <v>0.2303</v>
      </c>
      <c r="BA287">
        <v>696.89</v>
      </c>
      <c r="BB287">
        <v>5.7599999999999998E-2</v>
      </c>
      <c r="BC287" s="67">
        <v>1441.47</v>
      </c>
      <c r="BD287">
        <v>0.1191</v>
      </c>
      <c r="BE287" s="67">
        <v>12106.79</v>
      </c>
      <c r="BF287" s="67">
        <v>4686.24</v>
      </c>
      <c r="BG287">
        <v>2.3363</v>
      </c>
      <c r="BH287">
        <v>0.4849</v>
      </c>
      <c r="BI287">
        <v>0.1956</v>
      </c>
      <c r="BJ287">
        <v>0.28120000000000001</v>
      </c>
      <c r="BK287">
        <v>2.3800000000000002E-2</v>
      </c>
      <c r="BL287">
        <v>1.44E-2</v>
      </c>
    </row>
    <row r="288" spans="1:64" x14ac:dyDescent="0.25">
      <c r="A288" t="s">
        <v>306</v>
      </c>
      <c r="B288">
        <v>50369</v>
      </c>
      <c r="C288">
        <v>102.75</v>
      </c>
      <c r="D288">
        <v>9.7200000000000006</v>
      </c>
      <c r="E288">
        <v>950.81</v>
      </c>
      <c r="F288">
        <v>935.44</v>
      </c>
      <c r="G288">
        <v>2.3E-3</v>
      </c>
      <c r="H288">
        <v>2.9999999999999997E-4</v>
      </c>
      <c r="I288">
        <v>4.7999999999999996E-3</v>
      </c>
      <c r="J288">
        <v>1.1000000000000001E-3</v>
      </c>
      <c r="K288">
        <v>1.3899999999999999E-2</v>
      </c>
      <c r="L288">
        <v>0.95940000000000003</v>
      </c>
      <c r="M288">
        <v>1.8200000000000001E-2</v>
      </c>
      <c r="N288">
        <v>0.43390000000000001</v>
      </c>
      <c r="O288">
        <v>8.9999999999999998E-4</v>
      </c>
      <c r="P288">
        <v>0.13880000000000001</v>
      </c>
      <c r="Q288" s="67">
        <v>49921.279999999999</v>
      </c>
      <c r="R288">
        <v>0.22900000000000001</v>
      </c>
      <c r="S288">
        <v>0.1925</v>
      </c>
      <c r="T288">
        <v>0.57850000000000001</v>
      </c>
      <c r="U288">
        <v>17.600000000000001</v>
      </c>
      <c r="V288">
        <v>8.02</v>
      </c>
      <c r="W288" s="67">
        <v>63405.27</v>
      </c>
      <c r="X288">
        <v>115</v>
      </c>
      <c r="Y288" s="67">
        <v>114201.43</v>
      </c>
      <c r="Z288">
        <v>0.90680000000000005</v>
      </c>
      <c r="AA288">
        <v>4.6699999999999998E-2</v>
      </c>
      <c r="AB288">
        <v>4.65E-2</v>
      </c>
      <c r="AC288">
        <v>9.3200000000000005E-2</v>
      </c>
      <c r="AD288">
        <v>114.2</v>
      </c>
      <c r="AE288" s="67">
        <v>2779.49</v>
      </c>
      <c r="AF288">
        <v>401.17</v>
      </c>
      <c r="AG288" s="67">
        <v>102361.4</v>
      </c>
      <c r="AH288" t="s">
        <v>628</v>
      </c>
      <c r="AI288" s="67">
        <v>33993</v>
      </c>
      <c r="AJ288" s="67">
        <v>49860.08</v>
      </c>
      <c r="AK288">
        <v>34.29</v>
      </c>
      <c r="AL288">
        <v>23.54</v>
      </c>
      <c r="AM288">
        <v>25.89</v>
      </c>
      <c r="AN288">
        <v>4.58</v>
      </c>
      <c r="AO288" s="67">
        <v>1173.29</v>
      </c>
      <c r="AP288">
        <v>1.1512</v>
      </c>
      <c r="AQ288" s="67">
        <v>1306.27</v>
      </c>
      <c r="AR288" s="67">
        <v>2126.64</v>
      </c>
      <c r="AS288" s="67">
        <v>5727.91</v>
      </c>
      <c r="AT288">
        <v>427.36</v>
      </c>
      <c r="AU288">
        <v>274.27</v>
      </c>
      <c r="AV288" s="67">
        <v>9862.4599999999991</v>
      </c>
      <c r="AW288" s="67">
        <v>5616.24</v>
      </c>
      <c r="AX288">
        <v>0.55010000000000003</v>
      </c>
      <c r="AY288" s="67">
        <v>2854.77</v>
      </c>
      <c r="AZ288">
        <v>0.27960000000000002</v>
      </c>
      <c r="BA288" s="67">
        <v>1052.95</v>
      </c>
      <c r="BB288">
        <v>0.1031</v>
      </c>
      <c r="BC288">
        <v>685.19</v>
      </c>
      <c r="BD288">
        <v>6.7100000000000007E-2</v>
      </c>
      <c r="BE288" s="67">
        <v>10209.15</v>
      </c>
      <c r="BF288" s="67">
        <v>5246.77</v>
      </c>
      <c r="BG288">
        <v>1.4943</v>
      </c>
      <c r="BH288">
        <v>0.53259999999999996</v>
      </c>
      <c r="BI288">
        <v>0.2127</v>
      </c>
      <c r="BJ288">
        <v>0.193</v>
      </c>
      <c r="BK288">
        <v>3.9899999999999998E-2</v>
      </c>
      <c r="BL288">
        <v>2.18E-2</v>
      </c>
    </row>
    <row r="289" spans="1:64" x14ac:dyDescent="0.25">
      <c r="A289" t="s">
        <v>307</v>
      </c>
      <c r="B289">
        <v>45450</v>
      </c>
      <c r="C289">
        <v>73.95</v>
      </c>
      <c r="D289">
        <v>15.2</v>
      </c>
      <c r="E289" s="67">
        <v>1070.3800000000001</v>
      </c>
      <c r="F289" s="67">
        <v>1042.27</v>
      </c>
      <c r="G289">
        <v>2.7000000000000001E-3</v>
      </c>
      <c r="H289">
        <v>1E-4</v>
      </c>
      <c r="I289">
        <v>5.4999999999999997E-3</v>
      </c>
      <c r="J289">
        <v>1.1999999999999999E-3</v>
      </c>
      <c r="K289">
        <v>1.06E-2</v>
      </c>
      <c r="L289">
        <v>0.96550000000000002</v>
      </c>
      <c r="M289">
        <v>1.43E-2</v>
      </c>
      <c r="N289">
        <v>0.56240000000000001</v>
      </c>
      <c r="O289">
        <v>5.0000000000000001E-4</v>
      </c>
      <c r="P289">
        <v>0.159</v>
      </c>
      <c r="Q289" s="67">
        <v>48288.59</v>
      </c>
      <c r="R289">
        <v>0.25679999999999997</v>
      </c>
      <c r="S289">
        <v>0.19869999999999999</v>
      </c>
      <c r="T289">
        <v>0.54449999999999998</v>
      </c>
      <c r="U289">
        <v>17.739999999999998</v>
      </c>
      <c r="V289">
        <v>8.8000000000000007</v>
      </c>
      <c r="W289" s="67">
        <v>63349.17</v>
      </c>
      <c r="X289">
        <v>117.09</v>
      </c>
      <c r="Y289" s="67">
        <v>106301.34</v>
      </c>
      <c r="Z289">
        <v>0.77890000000000004</v>
      </c>
      <c r="AA289">
        <v>0.1207</v>
      </c>
      <c r="AB289">
        <v>0.1003</v>
      </c>
      <c r="AC289">
        <v>0.22109999999999999</v>
      </c>
      <c r="AD289">
        <v>106.3</v>
      </c>
      <c r="AE289" s="67">
        <v>2834.04</v>
      </c>
      <c r="AF289">
        <v>374.43</v>
      </c>
      <c r="AG289" s="67">
        <v>104261.32</v>
      </c>
      <c r="AH289" t="s">
        <v>628</v>
      </c>
      <c r="AI289" s="67">
        <v>29699</v>
      </c>
      <c r="AJ289" s="67">
        <v>44116.62</v>
      </c>
      <c r="AK289">
        <v>33.979999999999997</v>
      </c>
      <c r="AL289">
        <v>25.45</v>
      </c>
      <c r="AM289">
        <v>27.34</v>
      </c>
      <c r="AN289">
        <v>3.74</v>
      </c>
      <c r="AO289" s="67">
        <v>1609.65</v>
      </c>
      <c r="AP289">
        <v>1.0495000000000001</v>
      </c>
      <c r="AQ289" s="67">
        <v>1342.01</v>
      </c>
      <c r="AR289" s="67">
        <v>2202.5700000000002</v>
      </c>
      <c r="AS289" s="67">
        <v>5652.93</v>
      </c>
      <c r="AT289">
        <v>525.89</v>
      </c>
      <c r="AU289">
        <v>309.42</v>
      </c>
      <c r="AV289" s="67">
        <v>10032.82</v>
      </c>
      <c r="AW289" s="67">
        <v>5750.7</v>
      </c>
      <c r="AX289">
        <v>0.57150000000000001</v>
      </c>
      <c r="AY289" s="67">
        <v>2391.91</v>
      </c>
      <c r="AZ289">
        <v>0.23769999999999999</v>
      </c>
      <c r="BA289">
        <v>985.76</v>
      </c>
      <c r="BB289">
        <v>9.8000000000000004E-2</v>
      </c>
      <c r="BC289">
        <v>933.91</v>
      </c>
      <c r="BD289">
        <v>9.2799999999999994E-2</v>
      </c>
      <c r="BE289" s="67">
        <v>10062.280000000001</v>
      </c>
      <c r="BF289" s="67">
        <v>5397.01</v>
      </c>
      <c r="BG289">
        <v>1.8161</v>
      </c>
      <c r="BH289">
        <v>0.50600000000000001</v>
      </c>
      <c r="BI289">
        <v>0.2177</v>
      </c>
      <c r="BJ289">
        <v>0.2152</v>
      </c>
      <c r="BK289">
        <v>3.9699999999999999E-2</v>
      </c>
      <c r="BL289">
        <v>2.1499999999999998E-2</v>
      </c>
    </row>
    <row r="290" spans="1:64" x14ac:dyDescent="0.25">
      <c r="A290" t="s">
        <v>308</v>
      </c>
      <c r="B290">
        <v>50443</v>
      </c>
      <c r="C290">
        <v>58.62</v>
      </c>
      <c r="D290">
        <v>68.349999999999994</v>
      </c>
      <c r="E290" s="67">
        <v>4006.69</v>
      </c>
      <c r="F290" s="67">
        <v>3861.92</v>
      </c>
      <c r="G290">
        <v>1.43E-2</v>
      </c>
      <c r="H290">
        <v>5.0000000000000001E-4</v>
      </c>
      <c r="I290">
        <v>1.5699999999999999E-2</v>
      </c>
      <c r="J290">
        <v>1.1000000000000001E-3</v>
      </c>
      <c r="K290">
        <v>2.6499999999999999E-2</v>
      </c>
      <c r="L290">
        <v>0.91349999999999998</v>
      </c>
      <c r="M290">
        <v>2.8400000000000002E-2</v>
      </c>
      <c r="N290">
        <v>0.20250000000000001</v>
      </c>
      <c r="O290">
        <v>0.01</v>
      </c>
      <c r="P290">
        <v>0.1139</v>
      </c>
      <c r="Q290" s="67">
        <v>58322.13</v>
      </c>
      <c r="R290">
        <v>0.22470000000000001</v>
      </c>
      <c r="S290">
        <v>0.21199999999999999</v>
      </c>
      <c r="T290">
        <v>0.56330000000000002</v>
      </c>
      <c r="U290">
        <v>20.18</v>
      </c>
      <c r="V290">
        <v>22.24</v>
      </c>
      <c r="W290" s="67">
        <v>80847.8</v>
      </c>
      <c r="X290">
        <v>176.88</v>
      </c>
      <c r="Y290" s="67">
        <v>164174.16</v>
      </c>
      <c r="Z290">
        <v>0.86380000000000001</v>
      </c>
      <c r="AA290">
        <v>0.11020000000000001</v>
      </c>
      <c r="AB290">
        <v>2.6100000000000002E-2</v>
      </c>
      <c r="AC290">
        <v>0.13619999999999999</v>
      </c>
      <c r="AD290">
        <v>164.17</v>
      </c>
      <c r="AE290" s="67">
        <v>6080.34</v>
      </c>
      <c r="AF290">
        <v>809.31</v>
      </c>
      <c r="AG290" s="67">
        <v>185165.77</v>
      </c>
      <c r="AH290" t="s">
        <v>628</v>
      </c>
      <c r="AI290" s="67">
        <v>43177</v>
      </c>
      <c r="AJ290" s="67">
        <v>74790.81</v>
      </c>
      <c r="AK290">
        <v>60.16</v>
      </c>
      <c r="AL290">
        <v>36</v>
      </c>
      <c r="AM290">
        <v>38.43</v>
      </c>
      <c r="AN290">
        <v>4.55</v>
      </c>
      <c r="AO290" s="67">
        <v>1655.18</v>
      </c>
      <c r="AP290">
        <v>0.7873</v>
      </c>
      <c r="AQ290" s="67">
        <v>1152.0899999999999</v>
      </c>
      <c r="AR290" s="67">
        <v>1849.38</v>
      </c>
      <c r="AS290" s="67">
        <v>5608.08</v>
      </c>
      <c r="AT290">
        <v>529.76</v>
      </c>
      <c r="AU290">
        <v>271.36</v>
      </c>
      <c r="AV290" s="67">
        <v>9410.67</v>
      </c>
      <c r="AW290" s="67">
        <v>3321.03</v>
      </c>
      <c r="AX290">
        <v>0.35360000000000003</v>
      </c>
      <c r="AY290" s="67">
        <v>4938.3599999999997</v>
      </c>
      <c r="AZ290">
        <v>0.52580000000000005</v>
      </c>
      <c r="BA290">
        <v>737.35</v>
      </c>
      <c r="BB290">
        <v>7.85E-2</v>
      </c>
      <c r="BC290">
        <v>395.56</v>
      </c>
      <c r="BD290">
        <v>4.2099999999999999E-2</v>
      </c>
      <c r="BE290" s="67">
        <v>9392.2999999999993</v>
      </c>
      <c r="BF290" s="67">
        <v>2348.33</v>
      </c>
      <c r="BG290">
        <v>0.30180000000000001</v>
      </c>
      <c r="BH290">
        <v>0.57869999999999999</v>
      </c>
      <c r="BI290">
        <v>0.22209999999999999</v>
      </c>
      <c r="BJ290">
        <v>0.1449</v>
      </c>
      <c r="BK290">
        <v>3.5400000000000001E-2</v>
      </c>
      <c r="BL290">
        <v>1.89E-2</v>
      </c>
    </row>
    <row r="291" spans="1:64" x14ac:dyDescent="0.25">
      <c r="A291" t="s">
        <v>309</v>
      </c>
      <c r="B291">
        <v>44230</v>
      </c>
      <c r="C291">
        <v>22</v>
      </c>
      <c r="D291">
        <v>75.209999999999994</v>
      </c>
      <c r="E291" s="67">
        <v>1575.8</v>
      </c>
      <c r="F291" s="67">
        <v>1429.88</v>
      </c>
      <c r="G291">
        <v>6.7000000000000002E-3</v>
      </c>
      <c r="H291">
        <v>4.0000000000000002E-4</v>
      </c>
      <c r="I291">
        <v>0.22450000000000001</v>
      </c>
      <c r="J291">
        <v>1.2999999999999999E-3</v>
      </c>
      <c r="K291">
        <v>8.2600000000000007E-2</v>
      </c>
      <c r="L291">
        <v>0.59370000000000001</v>
      </c>
      <c r="M291">
        <v>9.0800000000000006E-2</v>
      </c>
      <c r="N291">
        <v>0.75670000000000004</v>
      </c>
      <c r="O291">
        <v>1.8499999999999999E-2</v>
      </c>
      <c r="P291">
        <v>0.15970000000000001</v>
      </c>
      <c r="Q291" s="67">
        <v>53932.83</v>
      </c>
      <c r="R291">
        <v>0.27539999999999998</v>
      </c>
      <c r="S291">
        <v>0.18329999999999999</v>
      </c>
      <c r="T291">
        <v>0.5413</v>
      </c>
      <c r="U291">
        <v>17.100000000000001</v>
      </c>
      <c r="V291">
        <v>12.52</v>
      </c>
      <c r="W291" s="67">
        <v>70532.34</v>
      </c>
      <c r="X291">
        <v>122.57</v>
      </c>
      <c r="Y291" s="67">
        <v>108499.09</v>
      </c>
      <c r="Z291">
        <v>0.62770000000000004</v>
      </c>
      <c r="AA291">
        <v>0.32</v>
      </c>
      <c r="AB291">
        <v>5.2299999999999999E-2</v>
      </c>
      <c r="AC291">
        <v>0.37230000000000002</v>
      </c>
      <c r="AD291">
        <v>108.5</v>
      </c>
      <c r="AE291" s="67">
        <v>4293.96</v>
      </c>
      <c r="AF291">
        <v>487.79</v>
      </c>
      <c r="AG291" s="67">
        <v>106476.81</v>
      </c>
      <c r="AH291" t="s">
        <v>628</v>
      </c>
      <c r="AI291" s="67">
        <v>26628</v>
      </c>
      <c r="AJ291" s="67">
        <v>40333.89</v>
      </c>
      <c r="AK291">
        <v>52.35</v>
      </c>
      <c r="AL291">
        <v>35.64</v>
      </c>
      <c r="AM291">
        <v>41.28</v>
      </c>
      <c r="AN291">
        <v>4.83</v>
      </c>
      <c r="AO291">
        <v>775.42</v>
      </c>
      <c r="AP291">
        <v>1.1587000000000001</v>
      </c>
      <c r="AQ291" s="67">
        <v>1667.17</v>
      </c>
      <c r="AR291" s="67">
        <v>2005.66</v>
      </c>
      <c r="AS291" s="67">
        <v>6496.06</v>
      </c>
      <c r="AT291">
        <v>546.46</v>
      </c>
      <c r="AU291">
        <v>345.14</v>
      </c>
      <c r="AV291" s="67">
        <v>11060.49</v>
      </c>
      <c r="AW291" s="67">
        <v>5710.59</v>
      </c>
      <c r="AX291">
        <v>0.50129999999999997</v>
      </c>
      <c r="AY291" s="67">
        <v>3470.38</v>
      </c>
      <c r="AZ291">
        <v>0.30459999999999998</v>
      </c>
      <c r="BA291" s="67">
        <v>1037.6199999999999</v>
      </c>
      <c r="BB291">
        <v>9.11E-2</v>
      </c>
      <c r="BC291" s="67">
        <v>1174.02</v>
      </c>
      <c r="BD291">
        <v>0.1031</v>
      </c>
      <c r="BE291" s="67">
        <v>11392.61</v>
      </c>
      <c r="BF291" s="67">
        <v>3951.67</v>
      </c>
      <c r="BG291">
        <v>1.39</v>
      </c>
      <c r="BH291">
        <v>0.50060000000000004</v>
      </c>
      <c r="BI291">
        <v>0.20230000000000001</v>
      </c>
      <c r="BJ291">
        <v>0.24410000000000001</v>
      </c>
      <c r="BK291">
        <v>2.7199999999999998E-2</v>
      </c>
      <c r="BL291">
        <v>2.5700000000000001E-2</v>
      </c>
    </row>
    <row r="292" spans="1:64" x14ac:dyDescent="0.25">
      <c r="A292" t="s">
        <v>310</v>
      </c>
      <c r="B292">
        <v>49080</v>
      </c>
      <c r="C292">
        <v>117.05</v>
      </c>
      <c r="D292">
        <v>15.85</v>
      </c>
      <c r="E292" s="67">
        <v>1854.68</v>
      </c>
      <c r="F292" s="67">
        <v>1831.59</v>
      </c>
      <c r="G292">
        <v>2.5000000000000001E-3</v>
      </c>
      <c r="H292">
        <v>2.0000000000000001E-4</v>
      </c>
      <c r="I292">
        <v>5.3E-3</v>
      </c>
      <c r="J292">
        <v>8.9999999999999998E-4</v>
      </c>
      <c r="K292">
        <v>7.4000000000000003E-3</v>
      </c>
      <c r="L292">
        <v>0.96899999999999997</v>
      </c>
      <c r="M292">
        <v>1.4500000000000001E-2</v>
      </c>
      <c r="N292">
        <v>0.38890000000000002</v>
      </c>
      <c r="O292">
        <v>1.6000000000000001E-3</v>
      </c>
      <c r="P292">
        <v>0.13539999999999999</v>
      </c>
      <c r="Q292" s="67">
        <v>52496.53</v>
      </c>
      <c r="R292">
        <v>0.19439999999999999</v>
      </c>
      <c r="S292">
        <v>0.19919999999999999</v>
      </c>
      <c r="T292">
        <v>0.60650000000000004</v>
      </c>
      <c r="U292">
        <v>18.559999999999999</v>
      </c>
      <c r="V292">
        <v>13.86</v>
      </c>
      <c r="W292" s="67">
        <v>67424.320000000007</v>
      </c>
      <c r="X292">
        <v>128.96</v>
      </c>
      <c r="Y292" s="67">
        <v>134046.78</v>
      </c>
      <c r="Z292">
        <v>0.83030000000000004</v>
      </c>
      <c r="AA292">
        <v>0.1055</v>
      </c>
      <c r="AB292">
        <v>6.4199999999999993E-2</v>
      </c>
      <c r="AC292">
        <v>0.16969999999999999</v>
      </c>
      <c r="AD292">
        <v>134.05000000000001</v>
      </c>
      <c r="AE292" s="67">
        <v>3713.64</v>
      </c>
      <c r="AF292">
        <v>476.26</v>
      </c>
      <c r="AG292" s="67">
        <v>130593.49</v>
      </c>
      <c r="AH292" t="s">
        <v>628</v>
      </c>
      <c r="AI292" s="67">
        <v>33743</v>
      </c>
      <c r="AJ292" s="67">
        <v>48415.92</v>
      </c>
      <c r="AK292">
        <v>43.61</v>
      </c>
      <c r="AL292">
        <v>26.58</v>
      </c>
      <c r="AM292">
        <v>29.19</v>
      </c>
      <c r="AN292">
        <v>4.5599999999999996</v>
      </c>
      <c r="AO292" s="67">
        <v>1080.95</v>
      </c>
      <c r="AP292">
        <v>1.0022</v>
      </c>
      <c r="AQ292" s="67">
        <v>1199.1099999999999</v>
      </c>
      <c r="AR292" s="67">
        <v>2099.34</v>
      </c>
      <c r="AS292" s="67">
        <v>5587.12</v>
      </c>
      <c r="AT292">
        <v>420.25</v>
      </c>
      <c r="AU292">
        <v>262.94</v>
      </c>
      <c r="AV292" s="67">
        <v>9568.75</v>
      </c>
      <c r="AW292" s="67">
        <v>5118.78</v>
      </c>
      <c r="AX292">
        <v>0.51280000000000003</v>
      </c>
      <c r="AY292" s="67">
        <v>3255.59</v>
      </c>
      <c r="AZ292">
        <v>0.32619999999999999</v>
      </c>
      <c r="BA292">
        <v>942.54</v>
      </c>
      <c r="BB292">
        <v>9.4399999999999998E-2</v>
      </c>
      <c r="BC292">
        <v>664.78</v>
      </c>
      <c r="BD292">
        <v>6.6600000000000006E-2</v>
      </c>
      <c r="BE292" s="67">
        <v>9981.69</v>
      </c>
      <c r="BF292" s="67">
        <v>4456.8100000000004</v>
      </c>
      <c r="BG292">
        <v>1.1115999999999999</v>
      </c>
      <c r="BH292">
        <v>0.53910000000000002</v>
      </c>
      <c r="BI292">
        <v>0.22989999999999999</v>
      </c>
      <c r="BJ292">
        <v>0.17599999999999999</v>
      </c>
      <c r="BK292">
        <v>3.9300000000000002E-2</v>
      </c>
      <c r="BL292">
        <v>1.5699999999999999E-2</v>
      </c>
    </row>
    <row r="293" spans="1:64" x14ac:dyDescent="0.25">
      <c r="A293" t="s">
        <v>311</v>
      </c>
      <c r="B293">
        <v>44248</v>
      </c>
      <c r="C293">
        <v>122.48</v>
      </c>
      <c r="D293">
        <v>21.26</v>
      </c>
      <c r="E293" s="67">
        <v>2603.4699999999998</v>
      </c>
      <c r="F293" s="67">
        <v>2509.59</v>
      </c>
      <c r="G293">
        <v>4.8999999999999998E-3</v>
      </c>
      <c r="H293">
        <v>6.9999999999999999E-4</v>
      </c>
      <c r="I293">
        <v>9.4000000000000004E-3</v>
      </c>
      <c r="J293">
        <v>1.1999999999999999E-3</v>
      </c>
      <c r="K293">
        <v>1.5599999999999999E-2</v>
      </c>
      <c r="L293">
        <v>0.94299999999999995</v>
      </c>
      <c r="M293">
        <v>2.52E-2</v>
      </c>
      <c r="N293">
        <v>0.55569999999999997</v>
      </c>
      <c r="O293">
        <v>4.1000000000000003E-3</v>
      </c>
      <c r="P293">
        <v>0.16980000000000001</v>
      </c>
      <c r="Q293" s="67">
        <v>51882.85</v>
      </c>
      <c r="R293">
        <v>0.22020000000000001</v>
      </c>
      <c r="S293">
        <v>0.17510000000000001</v>
      </c>
      <c r="T293">
        <v>0.60470000000000002</v>
      </c>
      <c r="U293">
        <v>17.96</v>
      </c>
      <c r="V293">
        <v>17.54</v>
      </c>
      <c r="W293" s="67">
        <v>71587.5</v>
      </c>
      <c r="X293">
        <v>144.59</v>
      </c>
      <c r="Y293" s="67">
        <v>108868.83</v>
      </c>
      <c r="Z293">
        <v>0.77229999999999999</v>
      </c>
      <c r="AA293">
        <v>0.17169999999999999</v>
      </c>
      <c r="AB293">
        <v>5.6000000000000001E-2</v>
      </c>
      <c r="AC293">
        <v>0.22770000000000001</v>
      </c>
      <c r="AD293">
        <v>108.87</v>
      </c>
      <c r="AE293" s="67">
        <v>3082.78</v>
      </c>
      <c r="AF293">
        <v>427.95</v>
      </c>
      <c r="AG293" s="67">
        <v>105365.96</v>
      </c>
      <c r="AH293" t="s">
        <v>628</v>
      </c>
      <c r="AI293" s="67">
        <v>28826</v>
      </c>
      <c r="AJ293" s="67">
        <v>45255.360000000001</v>
      </c>
      <c r="AK293">
        <v>38.880000000000003</v>
      </c>
      <c r="AL293">
        <v>26.9</v>
      </c>
      <c r="AM293">
        <v>30.11</v>
      </c>
      <c r="AN293">
        <v>3.79</v>
      </c>
      <c r="AO293">
        <v>818.23</v>
      </c>
      <c r="AP293">
        <v>0.99829999999999997</v>
      </c>
      <c r="AQ293" s="67">
        <v>1387.89</v>
      </c>
      <c r="AR293" s="67">
        <v>1864.51</v>
      </c>
      <c r="AS293" s="67">
        <v>5860.85</v>
      </c>
      <c r="AT293">
        <v>507.9</v>
      </c>
      <c r="AU293">
        <v>296.04000000000002</v>
      </c>
      <c r="AV293" s="67">
        <v>9917.18</v>
      </c>
      <c r="AW293" s="67">
        <v>5106.76</v>
      </c>
      <c r="AX293">
        <v>0.54620000000000002</v>
      </c>
      <c r="AY293" s="67">
        <v>2622.09</v>
      </c>
      <c r="AZ293">
        <v>0.28050000000000003</v>
      </c>
      <c r="BA293">
        <v>720.66</v>
      </c>
      <c r="BB293">
        <v>7.7100000000000002E-2</v>
      </c>
      <c r="BC293">
        <v>899.65</v>
      </c>
      <c r="BD293">
        <v>9.6199999999999994E-2</v>
      </c>
      <c r="BE293" s="67">
        <v>9349.16</v>
      </c>
      <c r="BF293" s="67">
        <v>4577.42</v>
      </c>
      <c r="BG293">
        <v>1.3789</v>
      </c>
      <c r="BH293">
        <v>0.54100000000000004</v>
      </c>
      <c r="BI293">
        <v>0.2278</v>
      </c>
      <c r="BJ293">
        <v>0.17480000000000001</v>
      </c>
      <c r="BK293">
        <v>3.1099999999999999E-2</v>
      </c>
      <c r="BL293">
        <v>2.5399999999999999E-2</v>
      </c>
    </row>
    <row r="294" spans="1:64" x14ac:dyDescent="0.25">
      <c r="A294" t="s">
        <v>312</v>
      </c>
      <c r="B294">
        <v>44255</v>
      </c>
      <c r="C294">
        <v>64.099999999999994</v>
      </c>
      <c r="D294">
        <v>34.75</v>
      </c>
      <c r="E294" s="67">
        <v>2227.31</v>
      </c>
      <c r="F294" s="67">
        <v>2143.36</v>
      </c>
      <c r="G294">
        <v>7.0000000000000001E-3</v>
      </c>
      <c r="H294">
        <v>5.0000000000000001E-4</v>
      </c>
      <c r="I294">
        <v>2.1000000000000001E-2</v>
      </c>
      <c r="J294">
        <v>1E-3</v>
      </c>
      <c r="K294">
        <v>4.3200000000000002E-2</v>
      </c>
      <c r="L294">
        <v>0.88519999999999999</v>
      </c>
      <c r="M294">
        <v>4.2099999999999999E-2</v>
      </c>
      <c r="N294">
        <v>0.4758</v>
      </c>
      <c r="O294">
        <v>1.1599999999999999E-2</v>
      </c>
      <c r="P294">
        <v>0.15759999999999999</v>
      </c>
      <c r="Q294" s="67">
        <v>52084.1</v>
      </c>
      <c r="R294">
        <v>0.2218</v>
      </c>
      <c r="S294">
        <v>0.1812</v>
      </c>
      <c r="T294">
        <v>0.59699999999999998</v>
      </c>
      <c r="U294">
        <v>18.23</v>
      </c>
      <c r="V294">
        <v>14.41</v>
      </c>
      <c r="W294" s="67">
        <v>71248.2</v>
      </c>
      <c r="X294">
        <v>149.99</v>
      </c>
      <c r="Y294" s="67">
        <v>126479.52</v>
      </c>
      <c r="Z294">
        <v>0.7419</v>
      </c>
      <c r="AA294">
        <v>0.21609999999999999</v>
      </c>
      <c r="AB294">
        <v>4.2000000000000003E-2</v>
      </c>
      <c r="AC294">
        <v>0.2581</v>
      </c>
      <c r="AD294">
        <v>126.48</v>
      </c>
      <c r="AE294" s="67">
        <v>4011.68</v>
      </c>
      <c r="AF294">
        <v>496.52</v>
      </c>
      <c r="AG294" s="67">
        <v>129811</v>
      </c>
      <c r="AH294" t="s">
        <v>628</v>
      </c>
      <c r="AI294" s="67">
        <v>30425</v>
      </c>
      <c r="AJ294" s="67">
        <v>47931.16</v>
      </c>
      <c r="AK294">
        <v>50.2</v>
      </c>
      <c r="AL294">
        <v>29.43</v>
      </c>
      <c r="AM294">
        <v>37.58</v>
      </c>
      <c r="AN294">
        <v>4.0599999999999996</v>
      </c>
      <c r="AO294" s="67">
        <v>1016.34</v>
      </c>
      <c r="AP294">
        <v>0.99819999999999998</v>
      </c>
      <c r="AQ294" s="67">
        <v>1190.95</v>
      </c>
      <c r="AR294" s="67">
        <v>1745.88</v>
      </c>
      <c r="AS294" s="67">
        <v>5721.44</v>
      </c>
      <c r="AT294">
        <v>492.6</v>
      </c>
      <c r="AU294">
        <v>286.32</v>
      </c>
      <c r="AV294" s="67">
        <v>9437.18</v>
      </c>
      <c r="AW294" s="67">
        <v>4410.6099999999997</v>
      </c>
      <c r="AX294">
        <v>0.46779999999999999</v>
      </c>
      <c r="AY294" s="67">
        <v>3421.1</v>
      </c>
      <c r="AZ294">
        <v>0.36280000000000001</v>
      </c>
      <c r="BA294">
        <v>813.96</v>
      </c>
      <c r="BB294">
        <v>8.6300000000000002E-2</v>
      </c>
      <c r="BC294">
        <v>783.62</v>
      </c>
      <c r="BD294">
        <v>8.3099999999999993E-2</v>
      </c>
      <c r="BE294" s="67">
        <v>9429.2900000000009</v>
      </c>
      <c r="BF294" s="67">
        <v>3423.94</v>
      </c>
      <c r="BG294">
        <v>0.86970000000000003</v>
      </c>
      <c r="BH294">
        <v>0.54849999999999999</v>
      </c>
      <c r="BI294">
        <v>0.2223</v>
      </c>
      <c r="BJ294">
        <v>0.1794</v>
      </c>
      <c r="BK294">
        <v>3.2399999999999998E-2</v>
      </c>
      <c r="BL294">
        <v>1.7399999999999999E-2</v>
      </c>
    </row>
    <row r="295" spans="1:64" x14ac:dyDescent="0.25">
      <c r="A295" t="s">
        <v>313</v>
      </c>
      <c r="B295">
        <v>44263</v>
      </c>
      <c r="C295">
        <v>15.86</v>
      </c>
      <c r="D295">
        <v>436.75</v>
      </c>
      <c r="E295" s="67">
        <v>6925.69</v>
      </c>
      <c r="F295" s="67">
        <v>5211.25</v>
      </c>
      <c r="G295">
        <v>3.8E-3</v>
      </c>
      <c r="H295">
        <v>8.9999999999999998E-4</v>
      </c>
      <c r="I295">
        <v>0.40860000000000002</v>
      </c>
      <c r="J295">
        <v>1.2999999999999999E-3</v>
      </c>
      <c r="K295">
        <v>8.2600000000000007E-2</v>
      </c>
      <c r="L295">
        <v>0.41710000000000003</v>
      </c>
      <c r="M295">
        <v>8.5800000000000001E-2</v>
      </c>
      <c r="N295">
        <v>0.87909999999999999</v>
      </c>
      <c r="O295">
        <v>3.39E-2</v>
      </c>
      <c r="P295">
        <v>0.18160000000000001</v>
      </c>
      <c r="Q295" s="67">
        <v>55169.45</v>
      </c>
      <c r="R295">
        <v>0.2132</v>
      </c>
      <c r="S295">
        <v>0.1847</v>
      </c>
      <c r="T295">
        <v>0.60209999999999997</v>
      </c>
      <c r="U295">
        <v>18.190000000000001</v>
      </c>
      <c r="V295">
        <v>42</v>
      </c>
      <c r="W295" s="67">
        <v>77844.289999999994</v>
      </c>
      <c r="X295">
        <v>163.36000000000001</v>
      </c>
      <c r="Y295" s="67">
        <v>70954.070000000007</v>
      </c>
      <c r="Z295">
        <v>0.6835</v>
      </c>
      <c r="AA295">
        <v>0.26569999999999999</v>
      </c>
      <c r="AB295">
        <v>5.0799999999999998E-2</v>
      </c>
      <c r="AC295">
        <v>0.3165</v>
      </c>
      <c r="AD295">
        <v>70.95</v>
      </c>
      <c r="AE295" s="67">
        <v>3186.89</v>
      </c>
      <c r="AF295">
        <v>441.18</v>
      </c>
      <c r="AG295" s="67">
        <v>76681.429999999993</v>
      </c>
      <c r="AH295" t="s">
        <v>628</v>
      </c>
      <c r="AI295" s="67">
        <v>24855</v>
      </c>
      <c r="AJ295" s="67">
        <v>35201.32</v>
      </c>
      <c r="AK295">
        <v>64.22</v>
      </c>
      <c r="AL295">
        <v>42.02</v>
      </c>
      <c r="AM295">
        <v>50.06</v>
      </c>
      <c r="AN295">
        <v>4.34</v>
      </c>
      <c r="AO295">
        <v>0</v>
      </c>
      <c r="AP295">
        <v>1.2929999999999999</v>
      </c>
      <c r="AQ295" s="67">
        <v>1746.78</v>
      </c>
      <c r="AR295" s="67">
        <v>2386.9499999999998</v>
      </c>
      <c r="AS295" s="67">
        <v>6722.01</v>
      </c>
      <c r="AT295">
        <v>773.76</v>
      </c>
      <c r="AU295">
        <v>558.45000000000005</v>
      </c>
      <c r="AV295" s="67">
        <v>12187.95</v>
      </c>
      <c r="AW295" s="67">
        <v>7393.23</v>
      </c>
      <c r="AX295">
        <v>0.59370000000000001</v>
      </c>
      <c r="AY295" s="67">
        <v>2972.43</v>
      </c>
      <c r="AZ295">
        <v>0.2387</v>
      </c>
      <c r="BA295">
        <v>562.99</v>
      </c>
      <c r="BB295">
        <v>4.5199999999999997E-2</v>
      </c>
      <c r="BC295" s="67">
        <v>1524.83</v>
      </c>
      <c r="BD295">
        <v>0.12239999999999999</v>
      </c>
      <c r="BE295" s="67">
        <v>12453.48</v>
      </c>
      <c r="BF295" s="67">
        <v>4451.97</v>
      </c>
      <c r="BG295">
        <v>2.3711000000000002</v>
      </c>
      <c r="BH295">
        <v>0.48809999999999998</v>
      </c>
      <c r="BI295">
        <v>0.19239999999999999</v>
      </c>
      <c r="BJ295">
        <v>0.28439999999999999</v>
      </c>
      <c r="BK295">
        <v>2.3099999999999999E-2</v>
      </c>
      <c r="BL295">
        <v>1.2E-2</v>
      </c>
    </row>
    <row r="296" spans="1:64" x14ac:dyDescent="0.25">
      <c r="A296" t="s">
        <v>314</v>
      </c>
      <c r="B296">
        <v>50203</v>
      </c>
      <c r="C296">
        <v>72.38</v>
      </c>
      <c r="D296">
        <v>12.52</v>
      </c>
      <c r="E296">
        <v>906.42</v>
      </c>
      <c r="F296">
        <v>904.3</v>
      </c>
      <c r="G296">
        <v>3.0000000000000001E-3</v>
      </c>
      <c r="H296">
        <v>5.0000000000000001E-4</v>
      </c>
      <c r="I296">
        <v>7.0000000000000001E-3</v>
      </c>
      <c r="J296">
        <v>1.1000000000000001E-3</v>
      </c>
      <c r="K296">
        <v>2.2100000000000002E-2</v>
      </c>
      <c r="L296">
        <v>0.94810000000000005</v>
      </c>
      <c r="M296">
        <v>1.8100000000000002E-2</v>
      </c>
      <c r="N296">
        <v>0.39379999999999998</v>
      </c>
      <c r="O296">
        <v>3.3E-3</v>
      </c>
      <c r="P296">
        <v>0.15040000000000001</v>
      </c>
      <c r="Q296" s="67">
        <v>51642.080000000002</v>
      </c>
      <c r="R296">
        <v>0.26619999999999999</v>
      </c>
      <c r="S296">
        <v>0.19450000000000001</v>
      </c>
      <c r="T296">
        <v>0.5393</v>
      </c>
      <c r="U296">
        <v>16.8</v>
      </c>
      <c r="V296">
        <v>7.06</v>
      </c>
      <c r="W296" s="67">
        <v>70154.570000000007</v>
      </c>
      <c r="X296">
        <v>123.22</v>
      </c>
      <c r="Y296" s="67">
        <v>206011.43</v>
      </c>
      <c r="Z296">
        <v>0.68610000000000004</v>
      </c>
      <c r="AA296">
        <v>0.15060000000000001</v>
      </c>
      <c r="AB296">
        <v>0.1633</v>
      </c>
      <c r="AC296">
        <v>0.31390000000000001</v>
      </c>
      <c r="AD296">
        <v>206.01</v>
      </c>
      <c r="AE296" s="67">
        <v>6110.69</v>
      </c>
      <c r="AF296">
        <v>562.25</v>
      </c>
      <c r="AG296" s="67">
        <v>206506.31</v>
      </c>
      <c r="AH296" t="s">
        <v>628</v>
      </c>
      <c r="AI296" s="67">
        <v>33762</v>
      </c>
      <c r="AJ296" s="67">
        <v>52018.2</v>
      </c>
      <c r="AK296">
        <v>43.45</v>
      </c>
      <c r="AL296">
        <v>27.99</v>
      </c>
      <c r="AM296">
        <v>31.06</v>
      </c>
      <c r="AN296">
        <v>4.28</v>
      </c>
      <c r="AO296" s="67">
        <v>1069.4100000000001</v>
      </c>
      <c r="AP296">
        <v>1.1674</v>
      </c>
      <c r="AQ296" s="67">
        <v>1611.93</v>
      </c>
      <c r="AR296" s="67">
        <v>2131.75</v>
      </c>
      <c r="AS296" s="67">
        <v>6273.11</v>
      </c>
      <c r="AT296">
        <v>506.12</v>
      </c>
      <c r="AU296">
        <v>337.62</v>
      </c>
      <c r="AV296" s="67">
        <v>10860.54</v>
      </c>
      <c r="AW296" s="67">
        <v>4105.03</v>
      </c>
      <c r="AX296">
        <v>0.36530000000000001</v>
      </c>
      <c r="AY296" s="67">
        <v>5102.46</v>
      </c>
      <c r="AZ296">
        <v>0.4541</v>
      </c>
      <c r="BA296" s="67">
        <v>1238.6400000000001</v>
      </c>
      <c r="BB296">
        <v>0.11020000000000001</v>
      </c>
      <c r="BC296">
        <v>790.2</v>
      </c>
      <c r="BD296">
        <v>7.0300000000000001E-2</v>
      </c>
      <c r="BE296" s="67">
        <v>11236.34</v>
      </c>
      <c r="BF296" s="67">
        <v>2961.45</v>
      </c>
      <c r="BG296">
        <v>0.61070000000000002</v>
      </c>
      <c r="BH296">
        <v>0.53010000000000002</v>
      </c>
      <c r="BI296">
        <v>0.21690000000000001</v>
      </c>
      <c r="BJ296">
        <v>0.18210000000000001</v>
      </c>
      <c r="BK296">
        <v>3.6700000000000003E-2</v>
      </c>
      <c r="BL296">
        <v>3.4200000000000001E-2</v>
      </c>
    </row>
    <row r="297" spans="1:64" x14ac:dyDescent="0.25">
      <c r="A297" t="s">
        <v>315</v>
      </c>
      <c r="B297">
        <v>45468</v>
      </c>
      <c r="C297">
        <v>103.43</v>
      </c>
      <c r="D297">
        <v>12.95</v>
      </c>
      <c r="E297" s="67">
        <v>1338.92</v>
      </c>
      <c r="F297" s="67">
        <v>1313.23</v>
      </c>
      <c r="G297">
        <v>2.0999999999999999E-3</v>
      </c>
      <c r="H297">
        <v>2.0000000000000001E-4</v>
      </c>
      <c r="I297">
        <v>4.7999999999999996E-3</v>
      </c>
      <c r="J297">
        <v>1.1000000000000001E-3</v>
      </c>
      <c r="K297">
        <v>9.4000000000000004E-3</v>
      </c>
      <c r="L297">
        <v>0.96719999999999995</v>
      </c>
      <c r="M297">
        <v>1.5299999999999999E-2</v>
      </c>
      <c r="N297">
        <v>0.45839999999999997</v>
      </c>
      <c r="O297">
        <v>1.9E-3</v>
      </c>
      <c r="P297">
        <v>0.14330000000000001</v>
      </c>
      <c r="Q297" s="67">
        <v>51147.11</v>
      </c>
      <c r="R297">
        <v>0.23899999999999999</v>
      </c>
      <c r="S297">
        <v>0.2041</v>
      </c>
      <c r="T297">
        <v>0.55689999999999995</v>
      </c>
      <c r="U297">
        <v>18.010000000000002</v>
      </c>
      <c r="V297">
        <v>10.119999999999999</v>
      </c>
      <c r="W297" s="67">
        <v>66779.429999999993</v>
      </c>
      <c r="X297">
        <v>127.73</v>
      </c>
      <c r="Y297" s="67">
        <v>147521.51999999999</v>
      </c>
      <c r="Z297">
        <v>0.75229999999999997</v>
      </c>
      <c r="AA297">
        <v>0.1356</v>
      </c>
      <c r="AB297">
        <v>0.112</v>
      </c>
      <c r="AC297">
        <v>0.2477</v>
      </c>
      <c r="AD297">
        <v>147.52000000000001</v>
      </c>
      <c r="AE297" s="67">
        <v>3962.61</v>
      </c>
      <c r="AF297">
        <v>446.94</v>
      </c>
      <c r="AG297" s="67">
        <v>142125.79</v>
      </c>
      <c r="AH297" t="s">
        <v>628</v>
      </c>
      <c r="AI297" s="67">
        <v>32651</v>
      </c>
      <c r="AJ297" s="67">
        <v>50584.04</v>
      </c>
      <c r="AK297">
        <v>37.89</v>
      </c>
      <c r="AL297">
        <v>25.54</v>
      </c>
      <c r="AM297">
        <v>27.6</v>
      </c>
      <c r="AN297">
        <v>3.98</v>
      </c>
      <c r="AO297">
        <v>849.98</v>
      </c>
      <c r="AP297">
        <v>0.9708</v>
      </c>
      <c r="AQ297" s="67">
        <v>1290.9000000000001</v>
      </c>
      <c r="AR297" s="67">
        <v>2063.7199999999998</v>
      </c>
      <c r="AS297" s="67">
        <v>5635.48</v>
      </c>
      <c r="AT297">
        <v>443.31</v>
      </c>
      <c r="AU297">
        <v>348.63</v>
      </c>
      <c r="AV297" s="67">
        <v>9782.0300000000007</v>
      </c>
      <c r="AW297" s="67">
        <v>5042.22</v>
      </c>
      <c r="AX297">
        <v>0.495</v>
      </c>
      <c r="AY297" s="67">
        <v>3384.36</v>
      </c>
      <c r="AZ297">
        <v>0.3322</v>
      </c>
      <c r="BA297">
        <v>963.66</v>
      </c>
      <c r="BB297">
        <v>9.4600000000000004E-2</v>
      </c>
      <c r="BC297">
        <v>795.99</v>
      </c>
      <c r="BD297">
        <v>7.8100000000000003E-2</v>
      </c>
      <c r="BE297" s="67">
        <v>10186.23</v>
      </c>
      <c r="BF297" s="67">
        <v>4064.84</v>
      </c>
      <c r="BG297">
        <v>0.96199999999999997</v>
      </c>
      <c r="BH297">
        <v>0.51980000000000004</v>
      </c>
      <c r="BI297">
        <v>0.2268</v>
      </c>
      <c r="BJ297">
        <v>0.19400000000000001</v>
      </c>
      <c r="BK297">
        <v>3.95E-2</v>
      </c>
      <c r="BL297">
        <v>1.9800000000000002E-2</v>
      </c>
    </row>
    <row r="298" spans="1:64" x14ac:dyDescent="0.25">
      <c r="A298" t="s">
        <v>316</v>
      </c>
      <c r="B298">
        <v>49874</v>
      </c>
      <c r="C298">
        <v>76.430000000000007</v>
      </c>
      <c r="D298">
        <v>28.69</v>
      </c>
      <c r="E298" s="67">
        <v>2192.59</v>
      </c>
      <c r="F298" s="67">
        <v>2183.12</v>
      </c>
      <c r="G298">
        <v>4.1000000000000003E-3</v>
      </c>
      <c r="H298">
        <v>4.0000000000000002E-4</v>
      </c>
      <c r="I298">
        <v>6.4000000000000003E-3</v>
      </c>
      <c r="J298">
        <v>1.1000000000000001E-3</v>
      </c>
      <c r="K298">
        <v>1.04E-2</v>
      </c>
      <c r="L298">
        <v>0.95989999999999998</v>
      </c>
      <c r="M298">
        <v>1.7600000000000001E-2</v>
      </c>
      <c r="N298">
        <v>0.34710000000000002</v>
      </c>
      <c r="O298">
        <v>2.5000000000000001E-3</v>
      </c>
      <c r="P298">
        <v>0.12839999999999999</v>
      </c>
      <c r="Q298" s="67">
        <v>53641.63</v>
      </c>
      <c r="R298">
        <v>0.2379</v>
      </c>
      <c r="S298">
        <v>0.19089999999999999</v>
      </c>
      <c r="T298">
        <v>0.57120000000000004</v>
      </c>
      <c r="U298">
        <v>19.309999999999999</v>
      </c>
      <c r="V298">
        <v>14.92</v>
      </c>
      <c r="W298" s="67">
        <v>71819.56</v>
      </c>
      <c r="X298">
        <v>142.58000000000001</v>
      </c>
      <c r="Y298" s="67">
        <v>122565.86</v>
      </c>
      <c r="Z298">
        <v>0.84650000000000003</v>
      </c>
      <c r="AA298">
        <v>0.10059999999999999</v>
      </c>
      <c r="AB298">
        <v>5.2900000000000003E-2</v>
      </c>
      <c r="AC298">
        <v>0.1535</v>
      </c>
      <c r="AD298">
        <v>122.57</v>
      </c>
      <c r="AE298" s="67">
        <v>3577.86</v>
      </c>
      <c r="AF298">
        <v>491.08</v>
      </c>
      <c r="AG298" s="67">
        <v>123473.76</v>
      </c>
      <c r="AH298" t="s">
        <v>628</v>
      </c>
      <c r="AI298" s="67">
        <v>34681</v>
      </c>
      <c r="AJ298" s="67">
        <v>51454.18</v>
      </c>
      <c r="AK298">
        <v>47.38</v>
      </c>
      <c r="AL298">
        <v>28.46</v>
      </c>
      <c r="AM298">
        <v>31.76</v>
      </c>
      <c r="AN298">
        <v>4.67</v>
      </c>
      <c r="AO298" s="67">
        <v>1045.23</v>
      </c>
      <c r="AP298">
        <v>0.99819999999999998</v>
      </c>
      <c r="AQ298" s="67">
        <v>1135.0899999999999</v>
      </c>
      <c r="AR298" s="67">
        <v>1934.2</v>
      </c>
      <c r="AS298" s="67">
        <v>5457.17</v>
      </c>
      <c r="AT298">
        <v>460.69</v>
      </c>
      <c r="AU298">
        <v>253.52</v>
      </c>
      <c r="AV298" s="67">
        <v>9240.67</v>
      </c>
      <c r="AW298" s="67">
        <v>4676.3900000000003</v>
      </c>
      <c r="AX298">
        <v>0.50409999999999999</v>
      </c>
      <c r="AY298" s="67">
        <v>3261.84</v>
      </c>
      <c r="AZ298">
        <v>0.35160000000000002</v>
      </c>
      <c r="BA298">
        <v>804.88</v>
      </c>
      <c r="BB298">
        <v>8.6800000000000002E-2</v>
      </c>
      <c r="BC298">
        <v>534.1</v>
      </c>
      <c r="BD298">
        <v>5.7599999999999998E-2</v>
      </c>
      <c r="BE298" s="67">
        <v>9277.2199999999993</v>
      </c>
      <c r="BF298" s="67">
        <v>4359.8999999999996</v>
      </c>
      <c r="BG298">
        <v>1.0801000000000001</v>
      </c>
      <c r="BH298">
        <v>0.56040000000000001</v>
      </c>
      <c r="BI298">
        <v>0.2329</v>
      </c>
      <c r="BJ298">
        <v>0.14879999999999999</v>
      </c>
      <c r="BK298">
        <v>3.8100000000000002E-2</v>
      </c>
      <c r="BL298">
        <v>1.9800000000000002E-2</v>
      </c>
    </row>
    <row r="299" spans="1:64" x14ac:dyDescent="0.25">
      <c r="A299" t="s">
        <v>317</v>
      </c>
      <c r="B299">
        <v>44271</v>
      </c>
      <c r="C299">
        <v>37.479999999999997</v>
      </c>
      <c r="D299">
        <v>107.23</v>
      </c>
      <c r="E299" s="67">
        <v>4018.59</v>
      </c>
      <c r="F299" s="67">
        <v>3929.28</v>
      </c>
      <c r="G299">
        <v>3.8699999999999998E-2</v>
      </c>
      <c r="H299">
        <v>5.0000000000000001E-4</v>
      </c>
      <c r="I299">
        <v>1.8800000000000001E-2</v>
      </c>
      <c r="J299">
        <v>1E-3</v>
      </c>
      <c r="K299">
        <v>2.6800000000000001E-2</v>
      </c>
      <c r="L299">
        <v>0.88790000000000002</v>
      </c>
      <c r="M299">
        <v>2.63E-2</v>
      </c>
      <c r="N299">
        <v>0.13750000000000001</v>
      </c>
      <c r="O299">
        <v>1.2699999999999999E-2</v>
      </c>
      <c r="P299">
        <v>0.1047</v>
      </c>
      <c r="Q299" s="67">
        <v>61826.01</v>
      </c>
      <c r="R299">
        <v>0.20050000000000001</v>
      </c>
      <c r="S299">
        <v>0.21249999999999999</v>
      </c>
      <c r="T299">
        <v>0.58699999999999997</v>
      </c>
      <c r="U299">
        <v>19.559999999999999</v>
      </c>
      <c r="V299">
        <v>19.75</v>
      </c>
      <c r="W299" s="67">
        <v>86885.92</v>
      </c>
      <c r="X299">
        <v>200.39</v>
      </c>
      <c r="Y299" s="67">
        <v>176616.37</v>
      </c>
      <c r="Z299">
        <v>0.86019999999999996</v>
      </c>
      <c r="AA299">
        <v>0.1119</v>
      </c>
      <c r="AB299">
        <v>2.8000000000000001E-2</v>
      </c>
      <c r="AC299">
        <v>0.13980000000000001</v>
      </c>
      <c r="AD299">
        <v>176.62</v>
      </c>
      <c r="AE299" s="67">
        <v>7182.07</v>
      </c>
      <c r="AF299">
        <v>909.59</v>
      </c>
      <c r="AG299" s="67">
        <v>210250.54</v>
      </c>
      <c r="AH299" t="s">
        <v>628</v>
      </c>
      <c r="AI299" s="67">
        <v>52099</v>
      </c>
      <c r="AJ299" s="67">
        <v>92131.26</v>
      </c>
      <c r="AK299">
        <v>73.83</v>
      </c>
      <c r="AL299">
        <v>40.21</v>
      </c>
      <c r="AM299">
        <v>45</v>
      </c>
      <c r="AN299">
        <v>4.4400000000000004</v>
      </c>
      <c r="AO299" s="67">
        <v>1409.9</v>
      </c>
      <c r="AP299">
        <v>0.67910000000000004</v>
      </c>
      <c r="AQ299" s="67">
        <v>1206.3399999999999</v>
      </c>
      <c r="AR299" s="67">
        <v>1919.88</v>
      </c>
      <c r="AS299" s="67">
        <v>6086.42</v>
      </c>
      <c r="AT299">
        <v>589.30999999999995</v>
      </c>
      <c r="AU299">
        <v>315.04000000000002</v>
      </c>
      <c r="AV299" s="67">
        <v>10116.99</v>
      </c>
      <c r="AW299" s="67">
        <v>3068.46</v>
      </c>
      <c r="AX299">
        <v>0.31230000000000002</v>
      </c>
      <c r="AY299" s="67">
        <v>5631.41</v>
      </c>
      <c r="AZ299">
        <v>0.57310000000000005</v>
      </c>
      <c r="BA299">
        <v>801.5</v>
      </c>
      <c r="BB299">
        <v>8.1600000000000006E-2</v>
      </c>
      <c r="BC299">
        <v>325.37</v>
      </c>
      <c r="BD299">
        <v>3.3099999999999997E-2</v>
      </c>
      <c r="BE299" s="67">
        <v>9826.73</v>
      </c>
      <c r="BF299" s="67">
        <v>2002.62</v>
      </c>
      <c r="BG299">
        <v>0.20669999999999999</v>
      </c>
      <c r="BH299">
        <v>0.58779999999999999</v>
      </c>
      <c r="BI299">
        <v>0.22600000000000001</v>
      </c>
      <c r="BJ299">
        <v>0.12989999999999999</v>
      </c>
      <c r="BK299">
        <v>3.8300000000000001E-2</v>
      </c>
      <c r="BL299">
        <v>1.7999999999999999E-2</v>
      </c>
    </row>
    <row r="300" spans="1:64" x14ac:dyDescent="0.25">
      <c r="A300" t="s">
        <v>318</v>
      </c>
      <c r="B300">
        <v>48330</v>
      </c>
      <c r="C300">
        <v>66.239999999999995</v>
      </c>
      <c r="D300">
        <v>12.37</v>
      </c>
      <c r="E300">
        <v>819.06</v>
      </c>
      <c r="F300">
        <v>807.42</v>
      </c>
      <c r="G300">
        <v>4.1000000000000003E-3</v>
      </c>
      <c r="H300">
        <v>2.0000000000000001E-4</v>
      </c>
      <c r="I300">
        <v>7.4999999999999997E-3</v>
      </c>
      <c r="J300">
        <v>1.5E-3</v>
      </c>
      <c r="K300">
        <v>4.02E-2</v>
      </c>
      <c r="L300">
        <v>0.92179999999999995</v>
      </c>
      <c r="M300">
        <v>2.46E-2</v>
      </c>
      <c r="N300">
        <v>0.4204</v>
      </c>
      <c r="O300">
        <v>2.8999999999999998E-3</v>
      </c>
      <c r="P300">
        <v>0.14829999999999999</v>
      </c>
      <c r="Q300" s="67">
        <v>48790.83</v>
      </c>
      <c r="R300">
        <v>0.2681</v>
      </c>
      <c r="S300">
        <v>0.18540000000000001</v>
      </c>
      <c r="T300">
        <v>0.54659999999999997</v>
      </c>
      <c r="U300">
        <v>17.149999999999999</v>
      </c>
      <c r="V300">
        <v>8.01</v>
      </c>
      <c r="W300" s="67">
        <v>59746.71</v>
      </c>
      <c r="X300">
        <v>98.98</v>
      </c>
      <c r="Y300" s="67">
        <v>122834.96</v>
      </c>
      <c r="Z300">
        <v>0.87219999999999998</v>
      </c>
      <c r="AA300">
        <v>8.3900000000000002E-2</v>
      </c>
      <c r="AB300">
        <v>4.3900000000000002E-2</v>
      </c>
      <c r="AC300">
        <v>0.1278</v>
      </c>
      <c r="AD300">
        <v>122.83</v>
      </c>
      <c r="AE300" s="67">
        <v>3136.44</v>
      </c>
      <c r="AF300">
        <v>452.99</v>
      </c>
      <c r="AG300" s="67">
        <v>112917.16</v>
      </c>
      <c r="AH300" t="s">
        <v>628</v>
      </c>
      <c r="AI300" s="67">
        <v>32460</v>
      </c>
      <c r="AJ300" s="67">
        <v>46814.57</v>
      </c>
      <c r="AK300">
        <v>43.68</v>
      </c>
      <c r="AL300">
        <v>24.22</v>
      </c>
      <c r="AM300">
        <v>30.36</v>
      </c>
      <c r="AN300">
        <v>4.22</v>
      </c>
      <c r="AO300" s="67">
        <v>1381.71</v>
      </c>
      <c r="AP300">
        <v>1.2585</v>
      </c>
      <c r="AQ300" s="67">
        <v>1520.11</v>
      </c>
      <c r="AR300" s="67">
        <v>1931.28</v>
      </c>
      <c r="AS300" s="67">
        <v>5791.36</v>
      </c>
      <c r="AT300">
        <v>470.33</v>
      </c>
      <c r="AU300">
        <v>254.68</v>
      </c>
      <c r="AV300" s="67">
        <v>9967.77</v>
      </c>
      <c r="AW300" s="67">
        <v>5044.2700000000004</v>
      </c>
      <c r="AX300">
        <v>0.4914</v>
      </c>
      <c r="AY300" s="67">
        <v>3340.15</v>
      </c>
      <c r="AZ300">
        <v>0.32540000000000002</v>
      </c>
      <c r="BA300" s="67">
        <v>1181.6600000000001</v>
      </c>
      <c r="BB300">
        <v>0.11509999999999999</v>
      </c>
      <c r="BC300">
        <v>698.88</v>
      </c>
      <c r="BD300">
        <v>6.8099999999999994E-2</v>
      </c>
      <c r="BE300" s="67">
        <v>10264.950000000001</v>
      </c>
      <c r="BF300" s="67">
        <v>4363.18</v>
      </c>
      <c r="BG300">
        <v>1.2543</v>
      </c>
      <c r="BH300">
        <v>0.52129999999999999</v>
      </c>
      <c r="BI300">
        <v>0.2107</v>
      </c>
      <c r="BJ300">
        <v>0.2117</v>
      </c>
      <c r="BK300">
        <v>3.5499999999999997E-2</v>
      </c>
      <c r="BL300">
        <v>2.0899999999999998E-2</v>
      </c>
    </row>
    <row r="301" spans="1:64" x14ac:dyDescent="0.25">
      <c r="A301" t="s">
        <v>319</v>
      </c>
      <c r="B301">
        <v>49445</v>
      </c>
      <c r="C301">
        <v>54.43</v>
      </c>
      <c r="D301">
        <v>14.63</v>
      </c>
      <c r="E301">
        <v>796.4</v>
      </c>
      <c r="F301">
        <v>812.58</v>
      </c>
      <c r="G301">
        <v>3.0000000000000001E-3</v>
      </c>
      <c r="H301">
        <v>2.0000000000000001E-4</v>
      </c>
      <c r="I301">
        <v>5.7999999999999996E-3</v>
      </c>
      <c r="J301">
        <v>8.9999999999999998E-4</v>
      </c>
      <c r="K301">
        <v>1.09E-2</v>
      </c>
      <c r="L301">
        <v>0.96450000000000002</v>
      </c>
      <c r="M301">
        <v>1.46E-2</v>
      </c>
      <c r="N301">
        <v>0.3473</v>
      </c>
      <c r="O301">
        <v>1.6999999999999999E-3</v>
      </c>
      <c r="P301">
        <v>0.13500000000000001</v>
      </c>
      <c r="Q301" s="67">
        <v>50309.82</v>
      </c>
      <c r="R301">
        <v>0.23230000000000001</v>
      </c>
      <c r="S301">
        <v>0.22770000000000001</v>
      </c>
      <c r="T301">
        <v>0.54</v>
      </c>
      <c r="U301">
        <v>17.25</v>
      </c>
      <c r="V301">
        <v>7.38</v>
      </c>
      <c r="W301" s="67">
        <v>63657.74</v>
      </c>
      <c r="X301">
        <v>103.7</v>
      </c>
      <c r="Y301" s="67">
        <v>154984.29</v>
      </c>
      <c r="Z301">
        <v>0.80969999999999998</v>
      </c>
      <c r="AA301">
        <v>0.1152</v>
      </c>
      <c r="AB301">
        <v>7.51E-2</v>
      </c>
      <c r="AC301">
        <v>0.1903</v>
      </c>
      <c r="AD301">
        <v>154.97999999999999</v>
      </c>
      <c r="AE301" s="67">
        <v>4565.97</v>
      </c>
      <c r="AF301">
        <v>543.02</v>
      </c>
      <c r="AG301" s="67">
        <v>148817.82999999999</v>
      </c>
      <c r="AH301" t="s">
        <v>628</v>
      </c>
      <c r="AI301" s="67">
        <v>33590</v>
      </c>
      <c r="AJ301" s="67">
        <v>50009.63</v>
      </c>
      <c r="AK301">
        <v>46.02</v>
      </c>
      <c r="AL301">
        <v>28.17</v>
      </c>
      <c r="AM301">
        <v>31.61</v>
      </c>
      <c r="AN301">
        <v>4.67</v>
      </c>
      <c r="AO301" s="67">
        <v>1505.99</v>
      </c>
      <c r="AP301">
        <v>1.2504999999999999</v>
      </c>
      <c r="AQ301" s="67">
        <v>1525.89</v>
      </c>
      <c r="AR301" s="67">
        <v>1884.84</v>
      </c>
      <c r="AS301" s="67">
        <v>5870.12</v>
      </c>
      <c r="AT301">
        <v>414</v>
      </c>
      <c r="AU301">
        <v>325.54000000000002</v>
      </c>
      <c r="AV301" s="67">
        <v>10020.4</v>
      </c>
      <c r="AW301" s="67">
        <v>4087.39</v>
      </c>
      <c r="AX301">
        <v>0.39910000000000001</v>
      </c>
      <c r="AY301" s="67">
        <v>4309.1000000000004</v>
      </c>
      <c r="AZ301">
        <v>0.42070000000000002</v>
      </c>
      <c r="BA301" s="67">
        <v>1172.21</v>
      </c>
      <c r="BB301">
        <v>0.1145</v>
      </c>
      <c r="BC301">
        <v>673.13</v>
      </c>
      <c r="BD301">
        <v>6.5699999999999995E-2</v>
      </c>
      <c r="BE301" s="67">
        <v>10241.83</v>
      </c>
      <c r="BF301" s="67">
        <v>3493.64</v>
      </c>
      <c r="BG301">
        <v>0.76759999999999995</v>
      </c>
      <c r="BH301">
        <v>0.53280000000000005</v>
      </c>
      <c r="BI301">
        <v>0.2132</v>
      </c>
      <c r="BJ301">
        <v>0.193</v>
      </c>
      <c r="BK301">
        <v>3.7100000000000001E-2</v>
      </c>
      <c r="BL301">
        <v>2.3800000000000002E-2</v>
      </c>
    </row>
    <row r="302" spans="1:64" x14ac:dyDescent="0.25">
      <c r="A302" t="s">
        <v>320</v>
      </c>
      <c r="B302">
        <v>47639</v>
      </c>
      <c r="C302">
        <v>93.67</v>
      </c>
      <c r="D302">
        <v>11.79</v>
      </c>
      <c r="E302" s="67">
        <v>1104.69</v>
      </c>
      <c r="F302" s="67">
        <v>1099.72</v>
      </c>
      <c r="G302">
        <v>1.6999999999999999E-3</v>
      </c>
      <c r="H302">
        <v>2.0000000000000001E-4</v>
      </c>
      <c r="I302">
        <v>4.1000000000000003E-3</v>
      </c>
      <c r="J302">
        <v>1E-3</v>
      </c>
      <c r="K302">
        <v>1.01E-2</v>
      </c>
      <c r="L302">
        <v>0.96930000000000005</v>
      </c>
      <c r="M302">
        <v>1.3599999999999999E-2</v>
      </c>
      <c r="N302">
        <v>0.46060000000000001</v>
      </c>
      <c r="O302">
        <v>1E-3</v>
      </c>
      <c r="P302">
        <v>0.14330000000000001</v>
      </c>
      <c r="Q302" s="67">
        <v>49148.71</v>
      </c>
      <c r="R302">
        <v>0.224</v>
      </c>
      <c r="S302">
        <v>0.18920000000000001</v>
      </c>
      <c r="T302">
        <v>0.58689999999999998</v>
      </c>
      <c r="U302">
        <v>17.760000000000002</v>
      </c>
      <c r="V302">
        <v>9.23</v>
      </c>
      <c r="W302" s="67">
        <v>65729.37</v>
      </c>
      <c r="X302">
        <v>115.41</v>
      </c>
      <c r="Y302" s="67">
        <v>103805.23</v>
      </c>
      <c r="Z302">
        <v>0.91500000000000004</v>
      </c>
      <c r="AA302">
        <v>4.53E-2</v>
      </c>
      <c r="AB302">
        <v>3.9600000000000003E-2</v>
      </c>
      <c r="AC302">
        <v>8.5000000000000006E-2</v>
      </c>
      <c r="AD302">
        <v>103.81</v>
      </c>
      <c r="AE302" s="67">
        <v>2469.7600000000002</v>
      </c>
      <c r="AF302">
        <v>358.35</v>
      </c>
      <c r="AG302" s="67">
        <v>94083.46</v>
      </c>
      <c r="AH302" t="s">
        <v>628</v>
      </c>
      <c r="AI302" s="67">
        <v>32880</v>
      </c>
      <c r="AJ302" s="67">
        <v>46985.760000000002</v>
      </c>
      <c r="AK302">
        <v>34.01</v>
      </c>
      <c r="AL302">
        <v>23.14</v>
      </c>
      <c r="AM302">
        <v>25.52</v>
      </c>
      <c r="AN302">
        <v>4.6100000000000003</v>
      </c>
      <c r="AO302" s="67">
        <v>1280.42</v>
      </c>
      <c r="AP302">
        <v>1.1361000000000001</v>
      </c>
      <c r="AQ302" s="67">
        <v>1251.0899999999999</v>
      </c>
      <c r="AR302" s="67">
        <v>2122.69</v>
      </c>
      <c r="AS302" s="67">
        <v>5778.21</v>
      </c>
      <c r="AT302">
        <v>430.64</v>
      </c>
      <c r="AU302">
        <v>263.48</v>
      </c>
      <c r="AV302" s="67">
        <v>9846.11</v>
      </c>
      <c r="AW302" s="67">
        <v>5865.79</v>
      </c>
      <c r="AX302">
        <v>0.58040000000000003</v>
      </c>
      <c r="AY302" s="67">
        <v>2458.56</v>
      </c>
      <c r="AZ302">
        <v>0.24329999999999999</v>
      </c>
      <c r="BA302" s="67">
        <v>1093.48</v>
      </c>
      <c r="BB302">
        <v>0.1082</v>
      </c>
      <c r="BC302">
        <v>688.09</v>
      </c>
      <c r="BD302">
        <v>6.8099999999999994E-2</v>
      </c>
      <c r="BE302" s="67">
        <v>10105.92</v>
      </c>
      <c r="BF302" s="67">
        <v>5812.25</v>
      </c>
      <c r="BG302">
        <v>1.9275</v>
      </c>
      <c r="BH302">
        <v>0.53320000000000001</v>
      </c>
      <c r="BI302">
        <v>0.21310000000000001</v>
      </c>
      <c r="BJ302">
        <v>0.18210000000000001</v>
      </c>
      <c r="BK302">
        <v>4.4400000000000002E-2</v>
      </c>
      <c r="BL302">
        <v>2.7099999999999999E-2</v>
      </c>
    </row>
    <row r="303" spans="1:64" x14ac:dyDescent="0.25">
      <c r="A303" t="s">
        <v>321</v>
      </c>
      <c r="B303">
        <v>48702</v>
      </c>
      <c r="C303">
        <v>29.19</v>
      </c>
      <c r="D303">
        <v>111.41</v>
      </c>
      <c r="E303" s="67">
        <v>3252.03</v>
      </c>
      <c r="F303" s="67">
        <v>3025.39</v>
      </c>
      <c r="G303">
        <v>7.6E-3</v>
      </c>
      <c r="H303">
        <v>6.9999999999999999E-4</v>
      </c>
      <c r="I303">
        <v>8.2900000000000001E-2</v>
      </c>
      <c r="J303">
        <v>1.5E-3</v>
      </c>
      <c r="K303">
        <v>4.3799999999999999E-2</v>
      </c>
      <c r="L303">
        <v>0.7923</v>
      </c>
      <c r="M303">
        <v>7.1300000000000002E-2</v>
      </c>
      <c r="N303">
        <v>0.60860000000000003</v>
      </c>
      <c r="O303">
        <v>1.43E-2</v>
      </c>
      <c r="P303">
        <v>0.15720000000000001</v>
      </c>
      <c r="Q303" s="67">
        <v>53246.35</v>
      </c>
      <c r="R303">
        <v>0.23719999999999999</v>
      </c>
      <c r="S303">
        <v>0.1938</v>
      </c>
      <c r="T303">
        <v>0.56889999999999996</v>
      </c>
      <c r="U303">
        <v>18.32</v>
      </c>
      <c r="V303">
        <v>20.99</v>
      </c>
      <c r="W303" s="67">
        <v>74193.75</v>
      </c>
      <c r="X303">
        <v>151.80000000000001</v>
      </c>
      <c r="Y303" s="67">
        <v>94844.73</v>
      </c>
      <c r="Z303">
        <v>0.73970000000000002</v>
      </c>
      <c r="AA303">
        <v>0.22159999999999999</v>
      </c>
      <c r="AB303">
        <v>3.8699999999999998E-2</v>
      </c>
      <c r="AC303">
        <v>0.26029999999999998</v>
      </c>
      <c r="AD303">
        <v>94.84</v>
      </c>
      <c r="AE303" s="67">
        <v>3331.53</v>
      </c>
      <c r="AF303">
        <v>459.45</v>
      </c>
      <c r="AG303" s="67">
        <v>93197.52</v>
      </c>
      <c r="AH303" t="s">
        <v>628</v>
      </c>
      <c r="AI303" s="67">
        <v>27230</v>
      </c>
      <c r="AJ303" s="67">
        <v>41557.129999999997</v>
      </c>
      <c r="AK303">
        <v>50.1</v>
      </c>
      <c r="AL303">
        <v>32.619999999999997</v>
      </c>
      <c r="AM303">
        <v>36.64</v>
      </c>
      <c r="AN303">
        <v>4.49</v>
      </c>
      <c r="AO303">
        <v>691.39</v>
      </c>
      <c r="AP303">
        <v>1.0303</v>
      </c>
      <c r="AQ303" s="67">
        <v>1246.33</v>
      </c>
      <c r="AR303" s="67">
        <v>1850.65</v>
      </c>
      <c r="AS303" s="67">
        <v>5893.21</v>
      </c>
      <c r="AT303">
        <v>543.24</v>
      </c>
      <c r="AU303">
        <v>288.45</v>
      </c>
      <c r="AV303" s="67">
        <v>9821.8799999999992</v>
      </c>
      <c r="AW303" s="67">
        <v>5249.45</v>
      </c>
      <c r="AX303">
        <v>0.54200000000000004</v>
      </c>
      <c r="AY303" s="67">
        <v>2820.09</v>
      </c>
      <c r="AZ303">
        <v>0.29120000000000001</v>
      </c>
      <c r="BA303">
        <v>660.8</v>
      </c>
      <c r="BB303">
        <v>6.8199999999999997E-2</v>
      </c>
      <c r="BC303">
        <v>954.44</v>
      </c>
      <c r="BD303">
        <v>9.8599999999999993E-2</v>
      </c>
      <c r="BE303" s="67">
        <v>9684.7800000000007</v>
      </c>
      <c r="BF303" s="67">
        <v>4363.97</v>
      </c>
      <c r="BG303">
        <v>1.5068999999999999</v>
      </c>
      <c r="BH303">
        <v>0.54630000000000001</v>
      </c>
      <c r="BI303">
        <v>0.22090000000000001</v>
      </c>
      <c r="BJ303">
        <v>0.18659999999999999</v>
      </c>
      <c r="BK303">
        <v>2.7799999999999998E-2</v>
      </c>
      <c r="BL303">
        <v>1.84E-2</v>
      </c>
    </row>
    <row r="304" spans="1:64" x14ac:dyDescent="0.25">
      <c r="A304" t="s">
        <v>322</v>
      </c>
      <c r="B304">
        <v>44289</v>
      </c>
      <c r="C304">
        <v>27.71</v>
      </c>
      <c r="D304">
        <v>106.92</v>
      </c>
      <c r="E304" s="67">
        <v>2963.08</v>
      </c>
      <c r="F304" s="67">
        <v>2886.91</v>
      </c>
      <c r="G304">
        <v>2.6700000000000002E-2</v>
      </c>
      <c r="H304">
        <v>2.9999999999999997E-4</v>
      </c>
      <c r="I304">
        <v>1.8100000000000002E-2</v>
      </c>
      <c r="J304">
        <v>8.9999999999999998E-4</v>
      </c>
      <c r="K304">
        <v>2.5100000000000001E-2</v>
      </c>
      <c r="L304">
        <v>0.90380000000000005</v>
      </c>
      <c r="M304">
        <v>2.5100000000000001E-2</v>
      </c>
      <c r="N304">
        <v>0.1033</v>
      </c>
      <c r="O304">
        <v>9.4999999999999998E-3</v>
      </c>
      <c r="P304">
        <v>0.1055</v>
      </c>
      <c r="Q304" s="67">
        <v>64389.69</v>
      </c>
      <c r="R304">
        <v>0.19850000000000001</v>
      </c>
      <c r="S304">
        <v>0.19939999999999999</v>
      </c>
      <c r="T304">
        <v>0.60209999999999997</v>
      </c>
      <c r="U304">
        <v>18.86</v>
      </c>
      <c r="V304">
        <v>15.75</v>
      </c>
      <c r="W304" s="67">
        <v>88055.38</v>
      </c>
      <c r="X304">
        <v>186.35</v>
      </c>
      <c r="Y304" s="67">
        <v>220150.06</v>
      </c>
      <c r="Z304">
        <v>0.85729999999999995</v>
      </c>
      <c r="AA304">
        <v>0.1179</v>
      </c>
      <c r="AB304">
        <v>2.4799999999999999E-2</v>
      </c>
      <c r="AC304">
        <v>0.14269999999999999</v>
      </c>
      <c r="AD304">
        <v>220.15</v>
      </c>
      <c r="AE304" s="67">
        <v>8819.7199999999993</v>
      </c>
      <c r="AF304" s="67">
        <v>1093.81</v>
      </c>
      <c r="AG304" s="67">
        <v>263183.63</v>
      </c>
      <c r="AH304" t="s">
        <v>628</v>
      </c>
      <c r="AI304" s="67">
        <v>52874</v>
      </c>
      <c r="AJ304" s="67">
        <v>116287.9</v>
      </c>
      <c r="AK304">
        <v>75.03</v>
      </c>
      <c r="AL304">
        <v>40.04</v>
      </c>
      <c r="AM304">
        <v>46.4</v>
      </c>
      <c r="AN304">
        <v>4.87</v>
      </c>
      <c r="AO304" s="67">
        <v>1409.9</v>
      </c>
      <c r="AP304">
        <v>0.62939999999999996</v>
      </c>
      <c r="AQ304" s="67">
        <v>1384.22</v>
      </c>
      <c r="AR304" s="67">
        <v>1953.99</v>
      </c>
      <c r="AS304" s="67">
        <v>6528.18</v>
      </c>
      <c r="AT304">
        <v>696.79</v>
      </c>
      <c r="AU304">
        <v>374.95</v>
      </c>
      <c r="AV304" s="67">
        <v>10938.13</v>
      </c>
      <c r="AW304" s="67">
        <v>2605.96</v>
      </c>
      <c r="AX304">
        <v>0.24479999999999999</v>
      </c>
      <c r="AY304" s="67">
        <v>6982.09</v>
      </c>
      <c r="AZ304">
        <v>0.65590000000000004</v>
      </c>
      <c r="BA304">
        <v>727.89</v>
      </c>
      <c r="BB304">
        <v>6.8400000000000002E-2</v>
      </c>
      <c r="BC304">
        <v>329.77</v>
      </c>
      <c r="BD304">
        <v>3.1E-2</v>
      </c>
      <c r="BE304" s="67">
        <v>10645.72</v>
      </c>
      <c r="BF304" s="67">
        <v>1397.42</v>
      </c>
      <c r="BG304">
        <v>0.10290000000000001</v>
      </c>
      <c r="BH304">
        <v>0.59379999999999999</v>
      </c>
      <c r="BI304">
        <v>0.21659999999999999</v>
      </c>
      <c r="BJ304">
        <v>0.13139999999999999</v>
      </c>
      <c r="BK304">
        <v>3.7600000000000001E-2</v>
      </c>
      <c r="BL304">
        <v>2.0500000000000001E-2</v>
      </c>
    </row>
    <row r="305" spans="1:64" x14ac:dyDescent="0.25">
      <c r="A305" t="s">
        <v>323</v>
      </c>
      <c r="B305">
        <v>46128</v>
      </c>
      <c r="C305">
        <v>75.81</v>
      </c>
      <c r="D305">
        <v>19.260000000000002</v>
      </c>
      <c r="E305" s="67">
        <v>1460.01</v>
      </c>
      <c r="F305" s="67">
        <v>1480.74</v>
      </c>
      <c r="G305">
        <v>2.3999999999999998E-3</v>
      </c>
      <c r="H305">
        <v>5.9999999999999995E-4</v>
      </c>
      <c r="I305">
        <v>5.4000000000000003E-3</v>
      </c>
      <c r="J305">
        <v>1.1999999999999999E-3</v>
      </c>
      <c r="K305">
        <v>1.11E-2</v>
      </c>
      <c r="L305">
        <v>0.96440000000000003</v>
      </c>
      <c r="M305">
        <v>1.49E-2</v>
      </c>
      <c r="N305">
        <v>0.40560000000000002</v>
      </c>
      <c r="O305">
        <v>1.1000000000000001E-3</v>
      </c>
      <c r="P305">
        <v>0.13339999999999999</v>
      </c>
      <c r="Q305" s="67">
        <v>50432.02</v>
      </c>
      <c r="R305">
        <v>0.25580000000000003</v>
      </c>
      <c r="S305">
        <v>0.19800000000000001</v>
      </c>
      <c r="T305">
        <v>0.54610000000000003</v>
      </c>
      <c r="U305">
        <v>18.670000000000002</v>
      </c>
      <c r="V305">
        <v>11.47</v>
      </c>
      <c r="W305" s="67">
        <v>65133.36</v>
      </c>
      <c r="X305">
        <v>122.67</v>
      </c>
      <c r="Y305" s="67">
        <v>110513.81</v>
      </c>
      <c r="Z305">
        <v>0.88990000000000002</v>
      </c>
      <c r="AA305">
        <v>6.8400000000000002E-2</v>
      </c>
      <c r="AB305">
        <v>4.1700000000000001E-2</v>
      </c>
      <c r="AC305">
        <v>0.1101</v>
      </c>
      <c r="AD305">
        <v>110.51</v>
      </c>
      <c r="AE305" s="67">
        <v>2897.46</v>
      </c>
      <c r="AF305">
        <v>418.66</v>
      </c>
      <c r="AG305" s="67">
        <v>107902.59</v>
      </c>
      <c r="AH305" t="s">
        <v>628</v>
      </c>
      <c r="AI305" s="67">
        <v>33075</v>
      </c>
      <c r="AJ305" s="67">
        <v>47829.91</v>
      </c>
      <c r="AK305">
        <v>39.89</v>
      </c>
      <c r="AL305">
        <v>25.53</v>
      </c>
      <c r="AM305">
        <v>28.14</v>
      </c>
      <c r="AN305">
        <v>4.51</v>
      </c>
      <c r="AO305">
        <v>959.04</v>
      </c>
      <c r="AP305">
        <v>1.0609</v>
      </c>
      <c r="AQ305" s="67">
        <v>1132.51</v>
      </c>
      <c r="AR305" s="67">
        <v>1979.13</v>
      </c>
      <c r="AS305" s="67">
        <v>5393.18</v>
      </c>
      <c r="AT305">
        <v>436.75</v>
      </c>
      <c r="AU305">
        <v>287.14</v>
      </c>
      <c r="AV305" s="67">
        <v>9228.7199999999993</v>
      </c>
      <c r="AW305" s="67">
        <v>5176.28</v>
      </c>
      <c r="AX305">
        <v>0.55779999999999996</v>
      </c>
      <c r="AY305" s="67">
        <v>2490.38</v>
      </c>
      <c r="AZ305">
        <v>0.26840000000000003</v>
      </c>
      <c r="BA305">
        <v>995.95</v>
      </c>
      <c r="BB305">
        <v>0.10730000000000001</v>
      </c>
      <c r="BC305">
        <v>616.57000000000005</v>
      </c>
      <c r="BD305">
        <v>6.6400000000000001E-2</v>
      </c>
      <c r="BE305" s="67">
        <v>9279.18</v>
      </c>
      <c r="BF305" s="67">
        <v>5219.74</v>
      </c>
      <c r="BG305">
        <v>1.57</v>
      </c>
      <c r="BH305">
        <v>0.5423</v>
      </c>
      <c r="BI305">
        <v>0.22109999999999999</v>
      </c>
      <c r="BJ305">
        <v>0.17399999999999999</v>
      </c>
      <c r="BK305">
        <v>4.0500000000000001E-2</v>
      </c>
      <c r="BL305">
        <v>2.1999999999999999E-2</v>
      </c>
    </row>
    <row r="306" spans="1:64" x14ac:dyDescent="0.25">
      <c r="A306" t="s">
        <v>324</v>
      </c>
      <c r="B306">
        <v>47886</v>
      </c>
      <c r="C306">
        <v>85.76</v>
      </c>
      <c r="D306">
        <v>30.17</v>
      </c>
      <c r="E306" s="67">
        <v>2587.5300000000002</v>
      </c>
      <c r="F306" s="67">
        <v>2570.84</v>
      </c>
      <c r="G306">
        <v>6.3E-3</v>
      </c>
      <c r="H306">
        <v>6.9999999999999999E-4</v>
      </c>
      <c r="I306">
        <v>1.3100000000000001E-2</v>
      </c>
      <c r="J306">
        <v>1.2999999999999999E-3</v>
      </c>
      <c r="K306">
        <v>3.6999999999999998E-2</v>
      </c>
      <c r="L306">
        <v>0.91169999999999995</v>
      </c>
      <c r="M306">
        <v>2.9899999999999999E-2</v>
      </c>
      <c r="N306">
        <v>0.42449999999999999</v>
      </c>
      <c r="O306">
        <v>9.4000000000000004E-3</v>
      </c>
      <c r="P306">
        <v>0.14499999999999999</v>
      </c>
      <c r="Q306" s="67">
        <v>53790.74</v>
      </c>
      <c r="R306">
        <v>0.19969999999999999</v>
      </c>
      <c r="S306">
        <v>0.18140000000000001</v>
      </c>
      <c r="T306">
        <v>0.61880000000000002</v>
      </c>
      <c r="U306">
        <v>19.21</v>
      </c>
      <c r="V306">
        <v>17.260000000000002</v>
      </c>
      <c r="W306" s="67">
        <v>71644.58</v>
      </c>
      <c r="X306">
        <v>146.05000000000001</v>
      </c>
      <c r="Y306" s="67">
        <v>121947.55</v>
      </c>
      <c r="Z306">
        <v>0.80589999999999995</v>
      </c>
      <c r="AA306">
        <v>0.158</v>
      </c>
      <c r="AB306">
        <v>3.6200000000000003E-2</v>
      </c>
      <c r="AC306">
        <v>0.19409999999999999</v>
      </c>
      <c r="AD306">
        <v>121.95</v>
      </c>
      <c r="AE306" s="67">
        <v>3895.36</v>
      </c>
      <c r="AF306">
        <v>521.09</v>
      </c>
      <c r="AG306" s="67">
        <v>122052.03</v>
      </c>
      <c r="AH306" t="s">
        <v>628</v>
      </c>
      <c r="AI306" s="67">
        <v>31586</v>
      </c>
      <c r="AJ306" s="67">
        <v>47951.519999999997</v>
      </c>
      <c r="AK306">
        <v>49.14</v>
      </c>
      <c r="AL306">
        <v>29.98</v>
      </c>
      <c r="AM306">
        <v>36.36</v>
      </c>
      <c r="AN306">
        <v>4.3899999999999997</v>
      </c>
      <c r="AO306">
        <v>843.97</v>
      </c>
      <c r="AP306">
        <v>1.0282</v>
      </c>
      <c r="AQ306" s="67">
        <v>1348.61</v>
      </c>
      <c r="AR306" s="67">
        <v>1749.46</v>
      </c>
      <c r="AS306" s="67">
        <v>5440.47</v>
      </c>
      <c r="AT306">
        <v>508.76</v>
      </c>
      <c r="AU306">
        <v>239.28</v>
      </c>
      <c r="AV306" s="67">
        <v>9286.58</v>
      </c>
      <c r="AW306" s="67">
        <v>4289.01</v>
      </c>
      <c r="AX306">
        <v>0.47120000000000001</v>
      </c>
      <c r="AY306" s="67">
        <v>3235.81</v>
      </c>
      <c r="AZ306">
        <v>0.35549999999999998</v>
      </c>
      <c r="BA306">
        <v>930.43</v>
      </c>
      <c r="BB306">
        <v>0.1022</v>
      </c>
      <c r="BC306">
        <v>646.77</v>
      </c>
      <c r="BD306">
        <v>7.1099999999999997E-2</v>
      </c>
      <c r="BE306" s="67">
        <v>9102.02</v>
      </c>
      <c r="BF306" s="67">
        <v>3737.52</v>
      </c>
      <c r="BG306">
        <v>0.95379999999999998</v>
      </c>
      <c r="BH306">
        <v>0.55659999999999998</v>
      </c>
      <c r="BI306">
        <v>0.2195</v>
      </c>
      <c r="BJ306">
        <v>0.1668</v>
      </c>
      <c r="BK306">
        <v>3.2099999999999997E-2</v>
      </c>
      <c r="BL306">
        <v>2.5000000000000001E-2</v>
      </c>
    </row>
    <row r="307" spans="1:64" x14ac:dyDescent="0.25">
      <c r="A307" t="s">
        <v>325</v>
      </c>
      <c r="B307">
        <v>49452</v>
      </c>
      <c r="C307">
        <v>40.619999999999997</v>
      </c>
      <c r="D307">
        <v>66.3</v>
      </c>
      <c r="E307" s="67">
        <v>2693.05</v>
      </c>
      <c r="F307" s="67">
        <v>2515.8000000000002</v>
      </c>
      <c r="G307">
        <v>7.4999999999999997E-3</v>
      </c>
      <c r="H307">
        <v>5.9999999999999995E-4</v>
      </c>
      <c r="I307">
        <v>4.2200000000000001E-2</v>
      </c>
      <c r="J307">
        <v>1.2999999999999999E-3</v>
      </c>
      <c r="K307">
        <v>3.1099999999999999E-2</v>
      </c>
      <c r="L307">
        <v>0.85940000000000005</v>
      </c>
      <c r="M307">
        <v>5.7799999999999997E-2</v>
      </c>
      <c r="N307">
        <v>0.59699999999999998</v>
      </c>
      <c r="O307">
        <v>8.6999999999999994E-3</v>
      </c>
      <c r="P307">
        <v>0.1595</v>
      </c>
      <c r="Q307" s="67">
        <v>52504.56</v>
      </c>
      <c r="R307">
        <v>0.23449999999999999</v>
      </c>
      <c r="S307">
        <v>0.18729999999999999</v>
      </c>
      <c r="T307">
        <v>0.57820000000000005</v>
      </c>
      <c r="U307">
        <v>18.309999999999999</v>
      </c>
      <c r="V307">
        <v>16.39</v>
      </c>
      <c r="W307" s="67">
        <v>74100.45</v>
      </c>
      <c r="X307">
        <v>160.22999999999999</v>
      </c>
      <c r="Y307" s="67">
        <v>98853.46</v>
      </c>
      <c r="Z307">
        <v>0.72399999999999998</v>
      </c>
      <c r="AA307">
        <v>0.23369999999999999</v>
      </c>
      <c r="AB307">
        <v>4.2299999999999997E-2</v>
      </c>
      <c r="AC307">
        <v>0.27600000000000002</v>
      </c>
      <c r="AD307">
        <v>98.85</v>
      </c>
      <c r="AE307" s="67">
        <v>3133.73</v>
      </c>
      <c r="AF307">
        <v>419.84</v>
      </c>
      <c r="AG307" s="67">
        <v>98797.46</v>
      </c>
      <c r="AH307" t="s">
        <v>628</v>
      </c>
      <c r="AI307" s="67">
        <v>27230</v>
      </c>
      <c r="AJ307" s="67">
        <v>41678.69</v>
      </c>
      <c r="AK307">
        <v>47.76</v>
      </c>
      <c r="AL307">
        <v>29.61</v>
      </c>
      <c r="AM307">
        <v>34.03</v>
      </c>
      <c r="AN307">
        <v>4.32</v>
      </c>
      <c r="AO307" s="67">
        <v>1045.8800000000001</v>
      </c>
      <c r="AP307">
        <v>0.99850000000000005</v>
      </c>
      <c r="AQ307" s="67">
        <v>1245.8399999999999</v>
      </c>
      <c r="AR307" s="67">
        <v>1847.04</v>
      </c>
      <c r="AS307" s="67">
        <v>5804.19</v>
      </c>
      <c r="AT307">
        <v>507.34</v>
      </c>
      <c r="AU307">
        <v>282.22000000000003</v>
      </c>
      <c r="AV307" s="67">
        <v>9686.65</v>
      </c>
      <c r="AW307" s="67">
        <v>5302.09</v>
      </c>
      <c r="AX307">
        <v>0.55279999999999996</v>
      </c>
      <c r="AY307" s="67">
        <v>2646</v>
      </c>
      <c r="AZ307">
        <v>0.27589999999999998</v>
      </c>
      <c r="BA307">
        <v>706.93</v>
      </c>
      <c r="BB307">
        <v>7.3700000000000002E-2</v>
      </c>
      <c r="BC307">
        <v>936.12</v>
      </c>
      <c r="BD307">
        <v>9.7600000000000006E-2</v>
      </c>
      <c r="BE307" s="67">
        <v>9591.14</v>
      </c>
      <c r="BF307" s="67">
        <v>4355.59</v>
      </c>
      <c r="BG307">
        <v>1.5091000000000001</v>
      </c>
      <c r="BH307">
        <v>0.5413</v>
      </c>
      <c r="BI307">
        <v>0.22270000000000001</v>
      </c>
      <c r="BJ307">
        <v>0.18920000000000001</v>
      </c>
      <c r="BK307">
        <v>2.9600000000000001E-2</v>
      </c>
      <c r="BL307">
        <v>1.7299999999999999E-2</v>
      </c>
    </row>
    <row r="308" spans="1:64" x14ac:dyDescent="0.25">
      <c r="A308" t="s">
        <v>326</v>
      </c>
      <c r="B308">
        <v>48272</v>
      </c>
      <c r="C308">
        <v>103.7</v>
      </c>
      <c r="D308">
        <v>12.26</v>
      </c>
      <c r="E308" s="67">
        <v>1210.48</v>
      </c>
      <c r="F308" s="67">
        <v>1191.78</v>
      </c>
      <c r="G308">
        <v>2.3E-3</v>
      </c>
      <c r="H308">
        <v>2.9999999999999997E-4</v>
      </c>
      <c r="I308">
        <v>5.1000000000000004E-3</v>
      </c>
      <c r="J308">
        <v>1.6000000000000001E-3</v>
      </c>
      <c r="K308">
        <v>1.72E-2</v>
      </c>
      <c r="L308">
        <v>0.95230000000000004</v>
      </c>
      <c r="M308">
        <v>2.12E-2</v>
      </c>
      <c r="N308">
        <v>0.44869999999999999</v>
      </c>
      <c r="O308">
        <v>1E-3</v>
      </c>
      <c r="P308">
        <v>0.1449</v>
      </c>
      <c r="Q308" s="67">
        <v>49843.19</v>
      </c>
      <c r="R308">
        <v>0.24260000000000001</v>
      </c>
      <c r="S308">
        <v>0.16919999999999999</v>
      </c>
      <c r="T308">
        <v>0.58809999999999996</v>
      </c>
      <c r="U308">
        <v>17.88</v>
      </c>
      <c r="V308">
        <v>9.89</v>
      </c>
      <c r="W308" s="67">
        <v>65822.259999999995</v>
      </c>
      <c r="X308">
        <v>117.33</v>
      </c>
      <c r="Y308" s="67">
        <v>127053.29</v>
      </c>
      <c r="Z308">
        <v>0.84570000000000001</v>
      </c>
      <c r="AA308">
        <v>9.3899999999999997E-2</v>
      </c>
      <c r="AB308">
        <v>6.0499999999999998E-2</v>
      </c>
      <c r="AC308">
        <v>0.15429999999999999</v>
      </c>
      <c r="AD308">
        <v>127.05</v>
      </c>
      <c r="AE308" s="67">
        <v>3389.31</v>
      </c>
      <c r="AF308">
        <v>452.98</v>
      </c>
      <c r="AG308" s="67">
        <v>121799.12</v>
      </c>
      <c r="AH308" t="s">
        <v>628</v>
      </c>
      <c r="AI308" s="67">
        <v>32401</v>
      </c>
      <c r="AJ308" s="67">
        <v>48277.760000000002</v>
      </c>
      <c r="AK308">
        <v>39.06</v>
      </c>
      <c r="AL308">
        <v>25.12</v>
      </c>
      <c r="AM308">
        <v>30.26</v>
      </c>
      <c r="AN308">
        <v>4.1500000000000004</v>
      </c>
      <c r="AO308" s="67">
        <v>1207.3</v>
      </c>
      <c r="AP308">
        <v>1.1494</v>
      </c>
      <c r="AQ308" s="67">
        <v>1367.95</v>
      </c>
      <c r="AR308" s="67">
        <v>2041.44</v>
      </c>
      <c r="AS308" s="67">
        <v>5514.74</v>
      </c>
      <c r="AT308">
        <v>554.09</v>
      </c>
      <c r="AU308">
        <v>308.51</v>
      </c>
      <c r="AV308" s="67">
        <v>9786.73</v>
      </c>
      <c r="AW308" s="67">
        <v>5046.9399999999996</v>
      </c>
      <c r="AX308">
        <v>0.50870000000000004</v>
      </c>
      <c r="AY308" s="67">
        <v>3095.74</v>
      </c>
      <c r="AZ308">
        <v>0.31209999999999999</v>
      </c>
      <c r="BA308" s="67">
        <v>1081.4000000000001</v>
      </c>
      <c r="BB308">
        <v>0.109</v>
      </c>
      <c r="BC308">
        <v>696.28</v>
      </c>
      <c r="BD308">
        <v>7.0199999999999999E-2</v>
      </c>
      <c r="BE308" s="67">
        <v>9920.36</v>
      </c>
      <c r="BF308" s="67">
        <v>4459.4799999999996</v>
      </c>
      <c r="BG308">
        <v>1.2163999999999999</v>
      </c>
      <c r="BH308">
        <v>0.52229999999999999</v>
      </c>
      <c r="BI308">
        <v>0.22009999999999999</v>
      </c>
      <c r="BJ308">
        <v>0.19520000000000001</v>
      </c>
      <c r="BK308">
        <v>3.8300000000000001E-2</v>
      </c>
      <c r="BL308">
        <v>2.4E-2</v>
      </c>
    </row>
    <row r="309" spans="1:64" x14ac:dyDescent="0.25">
      <c r="A309" t="s">
        <v>327</v>
      </c>
      <c r="B309">
        <v>442</v>
      </c>
      <c r="C309">
        <v>173.83</v>
      </c>
      <c r="D309">
        <v>8.5</v>
      </c>
      <c r="E309" s="67">
        <v>1478.28</v>
      </c>
      <c r="F309" s="67">
        <v>1341.41</v>
      </c>
      <c r="G309">
        <v>1.5E-3</v>
      </c>
      <c r="H309">
        <v>5.0000000000000001E-4</v>
      </c>
      <c r="I309">
        <v>8.3999999999999995E-3</v>
      </c>
      <c r="J309">
        <v>8.0000000000000004E-4</v>
      </c>
      <c r="K309">
        <v>6.1999999999999998E-3</v>
      </c>
      <c r="L309">
        <v>0.97009999999999996</v>
      </c>
      <c r="M309">
        <v>1.24E-2</v>
      </c>
      <c r="N309">
        <v>0.60899999999999999</v>
      </c>
      <c r="O309">
        <v>0</v>
      </c>
      <c r="P309">
        <v>0.1613</v>
      </c>
      <c r="Q309" s="67">
        <v>46569.47</v>
      </c>
      <c r="R309">
        <v>0.20519999999999999</v>
      </c>
      <c r="S309">
        <v>0.1865</v>
      </c>
      <c r="T309">
        <v>0.60829999999999995</v>
      </c>
      <c r="U309">
        <v>16.399999999999999</v>
      </c>
      <c r="V309">
        <v>10.96</v>
      </c>
      <c r="W309" s="67">
        <v>66378.37</v>
      </c>
      <c r="X309">
        <v>129.35</v>
      </c>
      <c r="Y309" s="67">
        <v>204792.63</v>
      </c>
      <c r="Z309">
        <v>0.39069999999999999</v>
      </c>
      <c r="AA309">
        <v>0.13800000000000001</v>
      </c>
      <c r="AB309">
        <v>0.4713</v>
      </c>
      <c r="AC309">
        <v>0.60929999999999995</v>
      </c>
      <c r="AD309">
        <v>204.79</v>
      </c>
      <c r="AE309" s="67">
        <v>5408.27</v>
      </c>
      <c r="AF309">
        <v>299.5</v>
      </c>
      <c r="AG309" s="67">
        <v>199808.79</v>
      </c>
      <c r="AH309" t="s">
        <v>628</v>
      </c>
      <c r="AI309" s="67">
        <v>30025.5</v>
      </c>
      <c r="AJ309" s="67">
        <v>49539.24</v>
      </c>
      <c r="AK309">
        <v>32.33</v>
      </c>
      <c r="AL309">
        <v>23.27</v>
      </c>
      <c r="AM309">
        <v>26.03</v>
      </c>
      <c r="AN309">
        <v>4.0199999999999996</v>
      </c>
      <c r="AO309">
        <v>0</v>
      </c>
      <c r="AP309">
        <v>0.64190000000000003</v>
      </c>
      <c r="AQ309" s="67">
        <v>1793.76</v>
      </c>
      <c r="AR309" s="67">
        <v>2471.58</v>
      </c>
      <c r="AS309" s="67">
        <v>6343.44</v>
      </c>
      <c r="AT309">
        <v>349.73</v>
      </c>
      <c r="AU309">
        <v>319.77999999999997</v>
      </c>
      <c r="AV309" s="67">
        <v>11278.28</v>
      </c>
      <c r="AW309" s="67">
        <v>4867.66</v>
      </c>
      <c r="AX309">
        <v>0.41639999999999999</v>
      </c>
      <c r="AY309" s="67">
        <v>4706.8</v>
      </c>
      <c r="AZ309">
        <v>0.40260000000000001</v>
      </c>
      <c r="BA309">
        <v>905.78</v>
      </c>
      <c r="BB309">
        <v>7.7499999999999999E-2</v>
      </c>
      <c r="BC309" s="67">
        <v>1210.75</v>
      </c>
      <c r="BD309">
        <v>0.1036</v>
      </c>
      <c r="BE309" s="67">
        <v>11690.97</v>
      </c>
      <c r="BF309" s="67">
        <v>3426.73</v>
      </c>
      <c r="BG309">
        <v>0.87629999999999997</v>
      </c>
      <c r="BH309">
        <v>0.49780000000000002</v>
      </c>
      <c r="BI309">
        <v>0.24779999999999999</v>
      </c>
      <c r="BJ309">
        <v>0.1822</v>
      </c>
      <c r="BK309">
        <v>4.5199999999999997E-2</v>
      </c>
      <c r="BL309">
        <v>2.69E-2</v>
      </c>
    </row>
    <row r="310" spans="1:64" x14ac:dyDescent="0.25">
      <c r="A310" t="s">
        <v>328</v>
      </c>
      <c r="B310">
        <v>50005</v>
      </c>
      <c r="C310">
        <v>65.239999999999995</v>
      </c>
      <c r="D310">
        <v>22.81</v>
      </c>
      <c r="E310" s="67">
        <v>1488.16</v>
      </c>
      <c r="F310" s="67">
        <v>1477.43</v>
      </c>
      <c r="G310">
        <v>4.4000000000000003E-3</v>
      </c>
      <c r="H310">
        <v>5.9999999999999995E-4</v>
      </c>
      <c r="I310">
        <v>6.3E-3</v>
      </c>
      <c r="J310">
        <v>1.2999999999999999E-3</v>
      </c>
      <c r="K310">
        <v>1.2E-2</v>
      </c>
      <c r="L310">
        <v>0.95799999999999996</v>
      </c>
      <c r="M310">
        <v>1.7500000000000002E-2</v>
      </c>
      <c r="N310">
        <v>0.28370000000000001</v>
      </c>
      <c r="O310">
        <v>2.8999999999999998E-3</v>
      </c>
      <c r="P310">
        <v>0.126</v>
      </c>
      <c r="Q310" s="67">
        <v>52915.96</v>
      </c>
      <c r="R310">
        <v>0.31340000000000001</v>
      </c>
      <c r="S310">
        <v>0.17730000000000001</v>
      </c>
      <c r="T310">
        <v>0.50929999999999997</v>
      </c>
      <c r="U310">
        <v>19.55</v>
      </c>
      <c r="V310">
        <v>10.75</v>
      </c>
      <c r="W310" s="67">
        <v>71140.509999999995</v>
      </c>
      <c r="X310">
        <v>134.16</v>
      </c>
      <c r="Y310" s="67">
        <v>134206.12</v>
      </c>
      <c r="Z310">
        <v>0.86890000000000001</v>
      </c>
      <c r="AA310">
        <v>7.6300000000000007E-2</v>
      </c>
      <c r="AB310">
        <v>5.4899999999999997E-2</v>
      </c>
      <c r="AC310">
        <v>0.13109999999999999</v>
      </c>
      <c r="AD310">
        <v>134.21</v>
      </c>
      <c r="AE310" s="67">
        <v>4074.97</v>
      </c>
      <c r="AF310">
        <v>545.35</v>
      </c>
      <c r="AG310" s="67">
        <v>137487.21</v>
      </c>
      <c r="AH310" t="s">
        <v>628</v>
      </c>
      <c r="AI310" s="67">
        <v>35889</v>
      </c>
      <c r="AJ310" s="67">
        <v>52692.11</v>
      </c>
      <c r="AK310">
        <v>47.01</v>
      </c>
      <c r="AL310">
        <v>29.23</v>
      </c>
      <c r="AM310">
        <v>31.96</v>
      </c>
      <c r="AN310">
        <v>4.84</v>
      </c>
      <c r="AO310" s="67">
        <v>1110.81</v>
      </c>
      <c r="AP310">
        <v>1.0249999999999999</v>
      </c>
      <c r="AQ310" s="67">
        <v>1249.07</v>
      </c>
      <c r="AR310" s="67">
        <v>1903.85</v>
      </c>
      <c r="AS310" s="67">
        <v>5573.57</v>
      </c>
      <c r="AT310">
        <v>466.95</v>
      </c>
      <c r="AU310">
        <v>261.52</v>
      </c>
      <c r="AV310" s="67">
        <v>9454.9699999999993</v>
      </c>
      <c r="AW310" s="67">
        <v>4598.97</v>
      </c>
      <c r="AX310">
        <v>0.48280000000000001</v>
      </c>
      <c r="AY310" s="67">
        <v>3568.67</v>
      </c>
      <c r="AZ310">
        <v>0.37459999999999999</v>
      </c>
      <c r="BA310">
        <v>883.27</v>
      </c>
      <c r="BB310">
        <v>9.2700000000000005E-2</v>
      </c>
      <c r="BC310">
        <v>475.41</v>
      </c>
      <c r="BD310">
        <v>4.99E-2</v>
      </c>
      <c r="BE310" s="67">
        <v>9526.32</v>
      </c>
      <c r="BF310" s="67">
        <v>4163.42</v>
      </c>
      <c r="BG310">
        <v>0.95289999999999997</v>
      </c>
      <c r="BH310">
        <v>0.55810000000000004</v>
      </c>
      <c r="BI310">
        <v>0.21590000000000001</v>
      </c>
      <c r="BJ310">
        <v>0.16109999999999999</v>
      </c>
      <c r="BK310">
        <v>4.02E-2</v>
      </c>
      <c r="BL310">
        <v>2.47E-2</v>
      </c>
    </row>
    <row r="311" spans="1:64" x14ac:dyDescent="0.25">
      <c r="A311" t="s">
        <v>329</v>
      </c>
      <c r="B311">
        <v>44297</v>
      </c>
      <c r="C311">
        <v>12.95</v>
      </c>
      <c r="D311">
        <v>403.48</v>
      </c>
      <c r="E311" s="67">
        <v>5226.0200000000004</v>
      </c>
      <c r="F311" s="67">
        <v>4040.39</v>
      </c>
      <c r="G311">
        <v>4.1000000000000003E-3</v>
      </c>
      <c r="H311">
        <v>2.9999999999999997E-4</v>
      </c>
      <c r="I311">
        <v>0.37680000000000002</v>
      </c>
      <c r="J311">
        <v>1.1000000000000001E-3</v>
      </c>
      <c r="K311">
        <v>8.6099999999999996E-2</v>
      </c>
      <c r="L311">
        <v>0.43859999999999999</v>
      </c>
      <c r="M311">
        <v>9.3100000000000002E-2</v>
      </c>
      <c r="N311">
        <v>0.87970000000000004</v>
      </c>
      <c r="O311">
        <v>3.27E-2</v>
      </c>
      <c r="P311">
        <v>0.18479999999999999</v>
      </c>
      <c r="Q311" s="67">
        <v>55597.67</v>
      </c>
      <c r="R311">
        <v>0.21779999999999999</v>
      </c>
      <c r="S311">
        <v>0.18240000000000001</v>
      </c>
      <c r="T311">
        <v>0.5998</v>
      </c>
      <c r="U311">
        <v>18.55</v>
      </c>
      <c r="V311">
        <v>32.15</v>
      </c>
      <c r="W311" s="67">
        <v>78070.55</v>
      </c>
      <c r="X311">
        <v>160.63999999999999</v>
      </c>
      <c r="Y311" s="67">
        <v>71220.17</v>
      </c>
      <c r="Z311">
        <v>0.67649999999999999</v>
      </c>
      <c r="AA311">
        <v>0.26910000000000001</v>
      </c>
      <c r="AB311">
        <v>5.4300000000000001E-2</v>
      </c>
      <c r="AC311">
        <v>0.32350000000000001</v>
      </c>
      <c r="AD311">
        <v>71.22</v>
      </c>
      <c r="AE311" s="67">
        <v>3238.57</v>
      </c>
      <c r="AF311">
        <v>442.14</v>
      </c>
      <c r="AG311" s="67">
        <v>75645.95</v>
      </c>
      <c r="AH311" t="s">
        <v>628</v>
      </c>
      <c r="AI311" s="67">
        <v>23838</v>
      </c>
      <c r="AJ311" s="67">
        <v>35656.71</v>
      </c>
      <c r="AK311">
        <v>61.54</v>
      </c>
      <c r="AL311">
        <v>41.62</v>
      </c>
      <c r="AM311">
        <v>47.79</v>
      </c>
      <c r="AN311">
        <v>4.54</v>
      </c>
      <c r="AO311">
        <v>6.22</v>
      </c>
      <c r="AP311">
        <v>1.2586999999999999</v>
      </c>
      <c r="AQ311" s="67">
        <v>1716.18</v>
      </c>
      <c r="AR311" s="67">
        <v>2340.2399999999998</v>
      </c>
      <c r="AS311" s="67">
        <v>6645.48</v>
      </c>
      <c r="AT311">
        <v>743.83</v>
      </c>
      <c r="AU311">
        <v>568.45000000000005</v>
      </c>
      <c r="AV311" s="67">
        <v>12014.19</v>
      </c>
      <c r="AW311" s="67">
        <v>7130.28</v>
      </c>
      <c r="AX311">
        <v>0.58099999999999996</v>
      </c>
      <c r="AY311" s="67">
        <v>2956.42</v>
      </c>
      <c r="AZ311">
        <v>0.2409</v>
      </c>
      <c r="BA311">
        <v>709.39</v>
      </c>
      <c r="BB311">
        <v>5.7799999999999997E-2</v>
      </c>
      <c r="BC311" s="67">
        <v>1476.25</v>
      </c>
      <c r="BD311">
        <v>0.1203</v>
      </c>
      <c r="BE311" s="67">
        <v>12272.34</v>
      </c>
      <c r="BF311" s="67">
        <v>4573.3999999999996</v>
      </c>
      <c r="BG311">
        <v>2.3331</v>
      </c>
      <c r="BH311">
        <v>0.48930000000000001</v>
      </c>
      <c r="BI311">
        <v>0.19370000000000001</v>
      </c>
      <c r="BJ311">
        <v>0.28060000000000002</v>
      </c>
      <c r="BK311">
        <v>2.3599999999999999E-2</v>
      </c>
      <c r="BL311">
        <v>1.29E-2</v>
      </c>
    </row>
    <row r="312" spans="1:64" x14ac:dyDescent="0.25">
      <c r="A312" t="s">
        <v>330</v>
      </c>
      <c r="B312">
        <v>44305</v>
      </c>
      <c r="C312">
        <v>13.43</v>
      </c>
      <c r="D312">
        <v>354.73</v>
      </c>
      <c r="E312" s="67">
        <v>4763.49</v>
      </c>
      <c r="F312" s="67">
        <v>3669.44</v>
      </c>
      <c r="G312">
        <v>4.7000000000000002E-3</v>
      </c>
      <c r="H312">
        <v>5.0000000000000001E-4</v>
      </c>
      <c r="I312">
        <v>0.45729999999999998</v>
      </c>
      <c r="J312">
        <v>1E-3</v>
      </c>
      <c r="K312">
        <v>9.1999999999999998E-2</v>
      </c>
      <c r="L312">
        <v>0.35239999999999999</v>
      </c>
      <c r="M312">
        <v>9.2100000000000001E-2</v>
      </c>
      <c r="N312">
        <v>0.86260000000000003</v>
      </c>
      <c r="O312">
        <v>3.73E-2</v>
      </c>
      <c r="P312">
        <v>0.1842</v>
      </c>
      <c r="Q312" s="67">
        <v>55963.46</v>
      </c>
      <c r="R312">
        <v>0.2369</v>
      </c>
      <c r="S312">
        <v>0.1769</v>
      </c>
      <c r="T312">
        <v>0.58630000000000004</v>
      </c>
      <c r="U312">
        <v>18.739999999999998</v>
      </c>
      <c r="V312">
        <v>29.07</v>
      </c>
      <c r="W312" s="67">
        <v>79857.289999999994</v>
      </c>
      <c r="X312">
        <v>161.94</v>
      </c>
      <c r="Y312" s="67">
        <v>73414.73</v>
      </c>
      <c r="Z312">
        <v>0.67830000000000001</v>
      </c>
      <c r="AA312">
        <v>0.26919999999999999</v>
      </c>
      <c r="AB312">
        <v>5.2499999999999998E-2</v>
      </c>
      <c r="AC312">
        <v>0.32169999999999999</v>
      </c>
      <c r="AD312">
        <v>73.41</v>
      </c>
      <c r="AE312" s="67">
        <v>3457.97</v>
      </c>
      <c r="AF312">
        <v>468.22</v>
      </c>
      <c r="AG312" s="67">
        <v>79266.03</v>
      </c>
      <c r="AH312" t="s">
        <v>628</v>
      </c>
      <c r="AI312" s="67">
        <v>23864</v>
      </c>
      <c r="AJ312" s="67">
        <v>36360.76</v>
      </c>
      <c r="AK312">
        <v>63.25</v>
      </c>
      <c r="AL312">
        <v>42.5</v>
      </c>
      <c r="AM312">
        <v>48.9</v>
      </c>
      <c r="AN312">
        <v>4.62</v>
      </c>
      <c r="AO312">
        <v>6.22</v>
      </c>
      <c r="AP312">
        <v>1.2692000000000001</v>
      </c>
      <c r="AQ312" s="67">
        <v>1764.57</v>
      </c>
      <c r="AR312" s="67">
        <v>2385.91</v>
      </c>
      <c r="AS312" s="67">
        <v>6695.69</v>
      </c>
      <c r="AT312">
        <v>735.34</v>
      </c>
      <c r="AU312">
        <v>553.28</v>
      </c>
      <c r="AV312" s="67">
        <v>12134.79</v>
      </c>
      <c r="AW312" s="67">
        <v>7085.92</v>
      </c>
      <c r="AX312">
        <v>0.56769999999999998</v>
      </c>
      <c r="AY312" s="67">
        <v>3187.49</v>
      </c>
      <c r="AZ312">
        <v>0.25540000000000002</v>
      </c>
      <c r="BA312">
        <v>743.24</v>
      </c>
      <c r="BB312">
        <v>5.9499999999999997E-2</v>
      </c>
      <c r="BC312" s="67">
        <v>1464.87</v>
      </c>
      <c r="BD312">
        <v>0.1174</v>
      </c>
      <c r="BE312" s="67">
        <v>12481.52</v>
      </c>
      <c r="BF312" s="67">
        <v>4435.42</v>
      </c>
      <c r="BG312">
        <v>2.1533000000000002</v>
      </c>
      <c r="BH312">
        <v>0.48670000000000002</v>
      </c>
      <c r="BI312">
        <v>0.19109999999999999</v>
      </c>
      <c r="BJ312">
        <v>0.28349999999999997</v>
      </c>
      <c r="BK312">
        <v>2.4E-2</v>
      </c>
      <c r="BL312">
        <v>1.47E-2</v>
      </c>
    </row>
    <row r="313" spans="1:64" x14ac:dyDescent="0.25">
      <c r="A313" t="s">
        <v>331</v>
      </c>
      <c r="B313">
        <v>45831</v>
      </c>
      <c r="C313">
        <v>93.19</v>
      </c>
      <c r="D313">
        <v>11.43</v>
      </c>
      <c r="E313" s="67">
        <v>1065.54</v>
      </c>
      <c r="F313" s="67">
        <v>1078.1400000000001</v>
      </c>
      <c r="G313">
        <v>2.3999999999999998E-3</v>
      </c>
      <c r="H313">
        <v>5.0000000000000001E-4</v>
      </c>
      <c r="I313">
        <v>4.5999999999999999E-3</v>
      </c>
      <c r="J313">
        <v>5.9999999999999995E-4</v>
      </c>
      <c r="K313">
        <v>9.1000000000000004E-3</v>
      </c>
      <c r="L313">
        <v>0.97230000000000005</v>
      </c>
      <c r="M313">
        <v>1.06E-2</v>
      </c>
      <c r="N313">
        <v>0.4113</v>
      </c>
      <c r="O313">
        <v>5.9999999999999995E-4</v>
      </c>
      <c r="P313">
        <v>0.13339999999999999</v>
      </c>
      <c r="Q313" s="67">
        <v>50640.21</v>
      </c>
      <c r="R313">
        <v>0.20649999999999999</v>
      </c>
      <c r="S313">
        <v>0.17430000000000001</v>
      </c>
      <c r="T313">
        <v>0.61919999999999997</v>
      </c>
      <c r="U313">
        <v>17.86</v>
      </c>
      <c r="V313">
        <v>8.36</v>
      </c>
      <c r="W313" s="67">
        <v>64681.17</v>
      </c>
      <c r="X313">
        <v>122.65</v>
      </c>
      <c r="Y313" s="67">
        <v>119368.28</v>
      </c>
      <c r="Z313">
        <v>0.87739999999999996</v>
      </c>
      <c r="AA313">
        <v>6.25E-2</v>
      </c>
      <c r="AB313">
        <v>6.0100000000000001E-2</v>
      </c>
      <c r="AC313">
        <v>0.1226</v>
      </c>
      <c r="AD313">
        <v>119.37</v>
      </c>
      <c r="AE313" s="67">
        <v>3106.3</v>
      </c>
      <c r="AF313">
        <v>427.91</v>
      </c>
      <c r="AG313" s="67">
        <v>113184.13</v>
      </c>
      <c r="AH313" t="s">
        <v>628</v>
      </c>
      <c r="AI313" s="67">
        <v>33308</v>
      </c>
      <c r="AJ313" s="67">
        <v>48561.66</v>
      </c>
      <c r="AK313">
        <v>39.28</v>
      </c>
      <c r="AL313">
        <v>24.54</v>
      </c>
      <c r="AM313">
        <v>28.16</v>
      </c>
      <c r="AN313">
        <v>4.38</v>
      </c>
      <c r="AO313" s="67">
        <v>1382.11</v>
      </c>
      <c r="AP313">
        <v>1.0991</v>
      </c>
      <c r="AQ313" s="67">
        <v>1297.27</v>
      </c>
      <c r="AR313" s="67">
        <v>2014.89</v>
      </c>
      <c r="AS313" s="67">
        <v>5684.83</v>
      </c>
      <c r="AT313">
        <v>458.17</v>
      </c>
      <c r="AU313">
        <v>280.38</v>
      </c>
      <c r="AV313" s="67">
        <v>9735.5300000000007</v>
      </c>
      <c r="AW313" s="67">
        <v>5200.2</v>
      </c>
      <c r="AX313">
        <v>0.52470000000000006</v>
      </c>
      <c r="AY313" s="67">
        <v>2889.76</v>
      </c>
      <c r="AZ313">
        <v>0.29160000000000003</v>
      </c>
      <c r="BA313" s="67">
        <v>1146.18</v>
      </c>
      <c r="BB313">
        <v>0.1157</v>
      </c>
      <c r="BC313">
        <v>673.97</v>
      </c>
      <c r="BD313">
        <v>6.8000000000000005E-2</v>
      </c>
      <c r="BE313" s="67">
        <v>9910.11</v>
      </c>
      <c r="BF313" s="67">
        <v>4960.0200000000004</v>
      </c>
      <c r="BG313">
        <v>1.3536999999999999</v>
      </c>
      <c r="BH313">
        <v>0.52590000000000003</v>
      </c>
      <c r="BI313">
        <v>0.22209999999999999</v>
      </c>
      <c r="BJ313">
        <v>0.19139999999999999</v>
      </c>
      <c r="BK313">
        <v>3.9300000000000002E-2</v>
      </c>
      <c r="BL313">
        <v>2.1399999999999999E-2</v>
      </c>
    </row>
    <row r="314" spans="1:64" x14ac:dyDescent="0.25">
      <c r="A314" t="s">
        <v>332</v>
      </c>
      <c r="B314">
        <v>50211</v>
      </c>
      <c r="C314">
        <v>88.14</v>
      </c>
      <c r="D314">
        <v>10.210000000000001</v>
      </c>
      <c r="E314">
        <v>900.06</v>
      </c>
      <c r="F314">
        <v>888.91</v>
      </c>
      <c r="G314">
        <v>2E-3</v>
      </c>
      <c r="H314">
        <v>2.0000000000000001E-4</v>
      </c>
      <c r="I314">
        <v>4.3E-3</v>
      </c>
      <c r="J314">
        <v>8.9999999999999998E-4</v>
      </c>
      <c r="K314">
        <v>1.11E-2</v>
      </c>
      <c r="L314">
        <v>0.96750000000000003</v>
      </c>
      <c r="M314">
        <v>1.4E-2</v>
      </c>
      <c r="N314">
        <v>0.42309999999999998</v>
      </c>
      <c r="O314">
        <v>8.9999999999999998E-4</v>
      </c>
      <c r="P314">
        <v>0.14000000000000001</v>
      </c>
      <c r="Q314" s="67">
        <v>48882.12</v>
      </c>
      <c r="R314">
        <v>0.221</v>
      </c>
      <c r="S314">
        <v>0.19220000000000001</v>
      </c>
      <c r="T314">
        <v>0.58679999999999999</v>
      </c>
      <c r="U314">
        <v>17.239999999999998</v>
      </c>
      <c r="V314">
        <v>7.12</v>
      </c>
      <c r="W314" s="67">
        <v>64891.74</v>
      </c>
      <c r="X314">
        <v>122.5</v>
      </c>
      <c r="Y314" s="67">
        <v>109089.24</v>
      </c>
      <c r="Z314">
        <v>0.91339999999999999</v>
      </c>
      <c r="AA314">
        <v>4.7100000000000003E-2</v>
      </c>
      <c r="AB314">
        <v>3.95E-2</v>
      </c>
      <c r="AC314">
        <v>8.6599999999999996E-2</v>
      </c>
      <c r="AD314">
        <v>109.09</v>
      </c>
      <c r="AE314" s="67">
        <v>2613.06</v>
      </c>
      <c r="AF314">
        <v>399.15</v>
      </c>
      <c r="AG314" s="67">
        <v>98740.6</v>
      </c>
      <c r="AH314" t="s">
        <v>628</v>
      </c>
      <c r="AI314" s="67">
        <v>33703</v>
      </c>
      <c r="AJ314" s="67">
        <v>49242.97</v>
      </c>
      <c r="AK314">
        <v>34.06</v>
      </c>
      <c r="AL314">
        <v>23.44</v>
      </c>
      <c r="AM314">
        <v>25.78</v>
      </c>
      <c r="AN314">
        <v>4.6900000000000004</v>
      </c>
      <c r="AO314" s="67">
        <v>1421.38</v>
      </c>
      <c r="AP314">
        <v>1.0949</v>
      </c>
      <c r="AQ314" s="67">
        <v>1317.4</v>
      </c>
      <c r="AR314" s="67">
        <v>2118.89</v>
      </c>
      <c r="AS314" s="67">
        <v>5800.36</v>
      </c>
      <c r="AT314">
        <v>395.64</v>
      </c>
      <c r="AU314">
        <v>276.64999999999998</v>
      </c>
      <c r="AV314" s="67">
        <v>9908.9500000000007</v>
      </c>
      <c r="AW314" s="67">
        <v>5745.42</v>
      </c>
      <c r="AX314">
        <v>0.56899999999999995</v>
      </c>
      <c r="AY314" s="67">
        <v>2578.34</v>
      </c>
      <c r="AZ314">
        <v>0.25540000000000002</v>
      </c>
      <c r="BA314" s="67">
        <v>1068.4000000000001</v>
      </c>
      <c r="BB314">
        <v>0.10580000000000001</v>
      </c>
      <c r="BC314">
        <v>704.59</v>
      </c>
      <c r="BD314">
        <v>6.9800000000000001E-2</v>
      </c>
      <c r="BE314" s="67">
        <v>10096.74</v>
      </c>
      <c r="BF314" s="67">
        <v>5453.59</v>
      </c>
      <c r="BG314">
        <v>1.5654999999999999</v>
      </c>
      <c r="BH314">
        <v>0.53159999999999996</v>
      </c>
      <c r="BI314">
        <v>0.2157</v>
      </c>
      <c r="BJ314">
        <v>0.18609999999999999</v>
      </c>
      <c r="BK314">
        <v>3.7199999999999997E-2</v>
      </c>
      <c r="BL314">
        <v>2.9399999999999999E-2</v>
      </c>
    </row>
    <row r="315" spans="1:64" x14ac:dyDescent="0.25">
      <c r="A315" t="s">
        <v>333</v>
      </c>
      <c r="B315">
        <v>46805</v>
      </c>
      <c r="C315">
        <v>78.099999999999994</v>
      </c>
      <c r="D315">
        <v>16.57</v>
      </c>
      <c r="E315" s="67">
        <v>1293.97</v>
      </c>
      <c r="F315" s="67">
        <v>1280.8699999999999</v>
      </c>
      <c r="G315">
        <v>3.5000000000000001E-3</v>
      </c>
      <c r="H315">
        <v>4.0000000000000002E-4</v>
      </c>
      <c r="I315">
        <v>6.4000000000000003E-3</v>
      </c>
      <c r="J315">
        <v>2.0999999999999999E-3</v>
      </c>
      <c r="K315">
        <v>3.04E-2</v>
      </c>
      <c r="L315">
        <v>0.93359999999999999</v>
      </c>
      <c r="M315">
        <v>2.35E-2</v>
      </c>
      <c r="N315">
        <v>0.37669999999999998</v>
      </c>
      <c r="O315">
        <v>2.0999999999999999E-3</v>
      </c>
      <c r="P315">
        <v>0.14269999999999999</v>
      </c>
      <c r="Q315" s="67">
        <v>51962.05</v>
      </c>
      <c r="R315">
        <v>0.2616</v>
      </c>
      <c r="S315">
        <v>0.1767</v>
      </c>
      <c r="T315">
        <v>0.56169999999999998</v>
      </c>
      <c r="U315">
        <v>18.329999999999998</v>
      </c>
      <c r="V315">
        <v>9.85</v>
      </c>
      <c r="W315" s="67">
        <v>66582.990000000005</v>
      </c>
      <c r="X315">
        <v>126.11</v>
      </c>
      <c r="Y315" s="67">
        <v>133933.64000000001</v>
      </c>
      <c r="Z315">
        <v>0.83420000000000005</v>
      </c>
      <c r="AA315">
        <v>0.1148</v>
      </c>
      <c r="AB315">
        <v>5.0999999999999997E-2</v>
      </c>
      <c r="AC315">
        <v>0.1658</v>
      </c>
      <c r="AD315">
        <v>133.93</v>
      </c>
      <c r="AE315" s="67">
        <v>3913.85</v>
      </c>
      <c r="AF315">
        <v>508.19</v>
      </c>
      <c r="AG315" s="67">
        <v>135364.01</v>
      </c>
      <c r="AH315" t="s">
        <v>628</v>
      </c>
      <c r="AI315" s="67">
        <v>33961</v>
      </c>
      <c r="AJ315" s="67">
        <v>50322.79</v>
      </c>
      <c r="AK315">
        <v>47.73</v>
      </c>
      <c r="AL315">
        <v>27.34</v>
      </c>
      <c r="AM315">
        <v>33.369999999999997</v>
      </c>
      <c r="AN315">
        <v>4.45</v>
      </c>
      <c r="AO315" s="67">
        <v>1410.69</v>
      </c>
      <c r="AP315">
        <v>1.1091</v>
      </c>
      <c r="AQ315" s="67">
        <v>1367.54</v>
      </c>
      <c r="AR315" s="67">
        <v>1874.09</v>
      </c>
      <c r="AS315" s="67">
        <v>5634.11</v>
      </c>
      <c r="AT315">
        <v>500.14</v>
      </c>
      <c r="AU315">
        <v>284.67</v>
      </c>
      <c r="AV315" s="67">
        <v>9660.5400000000009</v>
      </c>
      <c r="AW315" s="67">
        <v>4467.34</v>
      </c>
      <c r="AX315">
        <v>0.46050000000000002</v>
      </c>
      <c r="AY315" s="67">
        <v>3602.4</v>
      </c>
      <c r="AZ315">
        <v>0.37130000000000002</v>
      </c>
      <c r="BA315" s="67">
        <v>1028.3</v>
      </c>
      <c r="BB315">
        <v>0.106</v>
      </c>
      <c r="BC315">
        <v>603.47</v>
      </c>
      <c r="BD315">
        <v>6.2199999999999998E-2</v>
      </c>
      <c r="BE315" s="67">
        <v>9701.51</v>
      </c>
      <c r="BF315" s="67">
        <v>3679.71</v>
      </c>
      <c r="BG315">
        <v>0.89359999999999995</v>
      </c>
      <c r="BH315">
        <v>0.54149999999999998</v>
      </c>
      <c r="BI315">
        <v>0.215</v>
      </c>
      <c r="BJ315">
        <v>0.18110000000000001</v>
      </c>
      <c r="BK315">
        <v>3.7199999999999997E-2</v>
      </c>
      <c r="BL315">
        <v>2.52E-2</v>
      </c>
    </row>
    <row r="316" spans="1:64" x14ac:dyDescent="0.25">
      <c r="A316" t="s">
        <v>334</v>
      </c>
      <c r="B316">
        <v>44313</v>
      </c>
      <c r="C316">
        <v>33.67</v>
      </c>
      <c r="D316">
        <v>88.35</v>
      </c>
      <c r="E316" s="67">
        <v>2974.54</v>
      </c>
      <c r="F316" s="67">
        <v>2899.94</v>
      </c>
      <c r="G316">
        <v>2.5399999999999999E-2</v>
      </c>
      <c r="H316">
        <v>4.0000000000000002E-4</v>
      </c>
      <c r="I316">
        <v>1.72E-2</v>
      </c>
      <c r="J316">
        <v>1E-3</v>
      </c>
      <c r="K316">
        <v>2.58E-2</v>
      </c>
      <c r="L316">
        <v>0.90639999999999998</v>
      </c>
      <c r="M316">
        <v>2.3900000000000001E-2</v>
      </c>
      <c r="N316">
        <v>0.11</v>
      </c>
      <c r="O316">
        <v>9.7999999999999997E-3</v>
      </c>
      <c r="P316">
        <v>0.1011</v>
      </c>
      <c r="Q316" s="67">
        <v>63027.93</v>
      </c>
      <c r="R316">
        <v>0.19980000000000001</v>
      </c>
      <c r="S316">
        <v>0.2064</v>
      </c>
      <c r="T316">
        <v>0.59379999999999999</v>
      </c>
      <c r="U316">
        <v>19.329999999999998</v>
      </c>
      <c r="V316">
        <v>15.9</v>
      </c>
      <c r="W316" s="67">
        <v>86596.33</v>
      </c>
      <c r="X316">
        <v>184.75</v>
      </c>
      <c r="Y316" s="67">
        <v>212753</v>
      </c>
      <c r="Z316">
        <v>0.8417</v>
      </c>
      <c r="AA316">
        <v>0.13039999999999999</v>
      </c>
      <c r="AB316">
        <v>2.7900000000000001E-2</v>
      </c>
      <c r="AC316">
        <v>0.1583</v>
      </c>
      <c r="AD316">
        <v>212.75</v>
      </c>
      <c r="AE316" s="67">
        <v>8437.06</v>
      </c>
      <c r="AF316" s="67">
        <v>1030.33</v>
      </c>
      <c r="AG316" s="67">
        <v>241785.56</v>
      </c>
      <c r="AH316" t="s">
        <v>628</v>
      </c>
      <c r="AI316" s="67">
        <v>51856</v>
      </c>
      <c r="AJ316" s="67">
        <v>101205.03</v>
      </c>
      <c r="AK316">
        <v>72.98</v>
      </c>
      <c r="AL316">
        <v>39.32</v>
      </c>
      <c r="AM316">
        <v>44.58</v>
      </c>
      <c r="AN316">
        <v>4.68</v>
      </c>
      <c r="AO316" s="67">
        <v>1409.9</v>
      </c>
      <c r="AP316">
        <v>0.66010000000000002</v>
      </c>
      <c r="AQ316" s="67">
        <v>1306.74</v>
      </c>
      <c r="AR316" s="67">
        <v>1895.32</v>
      </c>
      <c r="AS316" s="67">
        <v>6338.03</v>
      </c>
      <c r="AT316">
        <v>614.16</v>
      </c>
      <c r="AU316">
        <v>340.52</v>
      </c>
      <c r="AV316" s="67">
        <v>10494.78</v>
      </c>
      <c r="AW316" s="67">
        <v>2523.1999999999998</v>
      </c>
      <c r="AX316">
        <v>0.24729999999999999</v>
      </c>
      <c r="AY316" s="67">
        <v>6672.67</v>
      </c>
      <c r="AZ316">
        <v>0.65410000000000001</v>
      </c>
      <c r="BA316">
        <v>675.25</v>
      </c>
      <c r="BB316">
        <v>6.6199999999999995E-2</v>
      </c>
      <c r="BC316">
        <v>329.81</v>
      </c>
      <c r="BD316">
        <v>3.2300000000000002E-2</v>
      </c>
      <c r="BE316" s="67">
        <v>10200.92</v>
      </c>
      <c r="BF316" s="67">
        <v>1277.67</v>
      </c>
      <c r="BG316">
        <v>0.1101</v>
      </c>
      <c r="BH316">
        <v>0.59330000000000005</v>
      </c>
      <c r="BI316">
        <v>0.21490000000000001</v>
      </c>
      <c r="BJ316">
        <v>0.13289999999999999</v>
      </c>
      <c r="BK316">
        <v>3.7400000000000003E-2</v>
      </c>
      <c r="BL316">
        <v>2.1600000000000001E-2</v>
      </c>
    </row>
    <row r="317" spans="1:64" x14ac:dyDescent="0.25">
      <c r="A317" t="s">
        <v>335</v>
      </c>
      <c r="B317">
        <v>44321</v>
      </c>
      <c r="C317">
        <v>73.900000000000006</v>
      </c>
      <c r="D317">
        <v>36.159999999999997</v>
      </c>
      <c r="E317" s="67">
        <v>2672.54</v>
      </c>
      <c r="F317" s="67">
        <v>2550.65</v>
      </c>
      <c r="G317">
        <v>8.0999999999999996E-3</v>
      </c>
      <c r="H317">
        <v>6.9999999999999999E-4</v>
      </c>
      <c r="I317">
        <v>1.3899999999999999E-2</v>
      </c>
      <c r="J317">
        <v>1.1999999999999999E-3</v>
      </c>
      <c r="K317">
        <v>2.2599999999999999E-2</v>
      </c>
      <c r="L317">
        <v>0.92200000000000004</v>
      </c>
      <c r="M317">
        <v>3.1399999999999997E-2</v>
      </c>
      <c r="N317">
        <v>0.47089999999999999</v>
      </c>
      <c r="O317">
        <v>8.0000000000000002E-3</v>
      </c>
      <c r="P317">
        <v>0.15260000000000001</v>
      </c>
      <c r="Q317" s="67">
        <v>53586.43</v>
      </c>
      <c r="R317">
        <v>0.21590000000000001</v>
      </c>
      <c r="S317">
        <v>0.18459999999999999</v>
      </c>
      <c r="T317">
        <v>0.59960000000000002</v>
      </c>
      <c r="U317">
        <v>18.190000000000001</v>
      </c>
      <c r="V317">
        <v>16.489999999999998</v>
      </c>
      <c r="W317" s="67">
        <v>73780.41</v>
      </c>
      <c r="X317">
        <v>156.80000000000001</v>
      </c>
      <c r="Y317" s="67">
        <v>150812.71</v>
      </c>
      <c r="Z317">
        <v>0.6976</v>
      </c>
      <c r="AA317">
        <v>0.21299999999999999</v>
      </c>
      <c r="AB317">
        <v>8.9399999999999993E-2</v>
      </c>
      <c r="AC317">
        <v>0.3024</v>
      </c>
      <c r="AD317">
        <v>150.81</v>
      </c>
      <c r="AE317" s="67">
        <v>4995.74</v>
      </c>
      <c r="AF317">
        <v>553.66</v>
      </c>
      <c r="AG317" s="67">
        <v>155792.87</v>
      </c>
      <c r="AH317" t="s">
        <v>628</v>
      </c>
      <c r="AI317" s="67">
        <v>30491</v>
      </c>
      <c r="AJ317" s="67">
        <v>50519.56</v>
      </c>
      <c r="AK317">
        <v>48.66</v>
      </c>
      <c r="AL317">
        <v>30.34</v>
      </c>
      <c r="AM317">
        <v>34.89</v>
      </c>
      <c r="AN317">
        <v>4.0199999999999996</v>
      </c>
      <c r="AO317">
        <v>917.88</v>
      </c>
      <c r="AP317">
        <v>0.9506</v>
      </c>
      <c r="AQ317" s="67">
        <v>1277.53</v>
      </c>
      <c r="AR317" s="67">
        <v>1830.64</v>
      </c>
      <c r="AS317" s="67">
        <v>5923.47</v>
      </c>
      <c r="AT317">
        <v>528.82000000000005</v>
      </c>
      <c r="AU317">
        <v>318.43</v>
      </c>
      <c r="AV317" s="67">
        <v>9878.89</v>
      </c>
      <c r="AW317" s="67">
        <v>4116.55</v>
      </c>
      <c r="AX317">
        <v>0.42099999999999999</v>
      </c>
      <c r="AY317" s="67">
        <v>4137.95</v>
      </c>
      <c r="AZ317">
        <v>0.42320000000000002</v>
      </c>
      <c r="BA317">
        <v>786.41</v>
      </c>
      <c r="BB317">
        <v>8.0399999999999999E-2</v>
      </c>
      <c r="BC317">
        <v>737.1</v>
      </c>
      <c r="BD317">
        <v>7.5399999999999995E-2</v>
      </c>
      <c r="BE317" s="67">
        <v>9778.01</v>
      </c>
      <c r="BF317" s="67">
        <v>2916.95</v>
      </c>
      <c r="BG317">
        <v>0.63890000000000002</v>
      </c>
      <c r="BH317">
        <v>0.54730000000000001</v>
      </c>
      <c r="BI317">
        <v>0.2175</v>
      </c>
      <c r="BJ317">
        <v>0.1802</v>
      </c>
      <c r="BK317">
        <v>3.2000000000000001E-2</v>
      </c>
      <c r="BL317">
        <v>2.3E-2</v>
      </c>
    </row>
    <row r="318" spans="1:64" x14ac:dyDescent="0.25">
      <c r="A318" t="s">
        <v>336</v>
      </c>
      <c r="B318">
        <v>44339</v>
      </c>
      <c r="C318">
        <v>15.95</v>
      </c>
      <c r="D318">
        <v>288.69</v>
      </c>
      <c r="E318" s="67">
        <v>4605.33</v>
      </c>
      <c r="F318" s="67">
        <v>3617.34</v>
      </c>
      <c r="G318">
        <v>3.8999999999999998E-3</v>
      </c>
      <c r="H318">
        <v>4.0000000000000002E-4</v>
      </c>
      <c r="I318">
        <v>0.28960000000000002</v>
      </c>
      <c r="J318">
        <v>1.2999999999999999E-3</v>
      </c>
      <c r="K318">
        <v>6.4000000000000001E-2</v>
      </c>
      <c r="L318">
        <v>0.54430000000000001</v>
      </c>
      <c r="M318">
        <v>9.6500000000000002E-2</v>
      </c>
      <c r="N318">
        <v>0.87639999999999996</v>
      </c>
      <c r="O318">
        <v>2.7900000000000001E-2</v>
      </c>
      <c r="P318">
        <v>0.18690000000000001</v>
      </c>
      <c r="Q318" s="67">
        <v>54122.32</v>
      </c>
      <c r="R318">
        <v>0.22259999999999999</v>
      </c>
      <c r="S318">
        <v>0.17230000000000001</v>
      </c>
      <c r="T318">
        <v>0.60509999999999997</v>
      </c>
      <c r="U318">
        <v>18.149999999999999</v>
      </c>
      <c r="V318">
        <v>28.63</v>
      </c>
      <c r="W318" s="67">
        <v>76045.009999999995</v>
      </c>
      <c r="X318">
        <v>158.46</v>
      </c>
      <c r="Y318" s="67">
        <v>74539.62</v>
      </c>
      <c r="Z318">
        <v>0.67510000000000003</v>
      </c>
      <c r="AA318">
        <v>0.26550000000000001</v>
      </c>
      <c r="AB318">
        <v>5.9400000000000001E-2</v>
      </c>
      <c r="AC318">
        <v>0.32490000000000002</v>
      </c>
      <c r="AD318">
        <v>74.540000000000006</v>
      </c>
      <c r="AE318" s="67">
        <v>3100.82</v>
      </c>
      <c r="AF318">
        <v>426.64</v>
      </c>
      <c r="AG318" s="67">
        <v>76847.73</v>
      </c>
      <c r="AH318" t="s">
        <v>628</v>
      </c>
      <c r="AI318" s="67">
        <v>24235</v>
      </c>
      <c r="AJ318" s="67">
        <v>36234.31</v>
      </c>
      <c r="AK318">
        <v>57.5</v>
      </c>
      <c r="AL318">
        <v>38.53</v>
      </c>
      <c r="AM318">
        <v>44.05</v>
      </c>
      <c r="AN318">
        <v>4.54</v>
      </c>
      <c r="AO318">
        <v>6.22</v>
      </c>
      <c r="AP318">
        <v>1.2099</v>
      </c>
      <c r="AQ318" s="67">
        <v>1700</v>
      </c>
      <c r="AR318" s="67">
        <v>2347.37</v>
      </c>
      <c r="AS318" s="67">
        <v>6563.71</v>
      </c>
      <c r="AT318">
        <v>733.66</v>
      </c>
      <c r="AU318">
        <v>524.9</v>
      </c>
      <c r="AV318" s="67">
        <v>11869.64</v>
      </c>
      <c r="AW318" s="67">
        <v>7324.51</v>
      </c>
      <c r="AX318">
        <v>0.60299999999999998</v>
      </c>
      <c r="AY318" s="67">
        <v>2739.8</v>
      </c>
      <c r="AZ318">
        <v>0.22559999999999999</v>
      </c>
      <c r="BA318">
        <v>620.58000000000004</v>
      </c>
      <c r="BB318">
        <v>5.11E-2</v>
      </c>
      <c r="BC318" s="67">
        <v>1461.39</v>
      </c>
      <c r="BD318">
        <v>0.1203</v>
      </c>
      <c r="BE318" s="67">
        <v>12146.28</v>
      </c>
      <c r="BF318" s="67">
        <v>4751.13</v>
      </c>
      <c r="BG318">
        <v>2.3147000000000002</v>
      </c>
      <c r="BH318">
        <v>0.48370000000000002</v>
      </c>
      <c r="BI318">
        <v>0.19789999999999999</v>
      </c>
      <c r="BJ318">
        <v>0.28289999999999998</v>
      </c>
      <c r="BK318">
        <v>2.3099999999999999E-2</v>
      </c>
      <c r="BL318">
        <v>1.24E-2</v>
      </c>
    </row>
    <row r="319" spans="1:64" x14ac:dyDescent="0.25">
      <c r="A319" t="s">
        <v>337</v>
      </c>
      <c r="B319">
        <v>48553</v>
      </c>
      <c r="C319">
        <v>64.099999999999994</v>
      </c>
      <c r="D319">
        <v>12.66</v>
      </c>
      <c r="E319">
        <v>811.28</v>
      </c>
      <c r="F319">
        <v>844.61</v>
      </c>
      <c r="G319">
        <v>3.5999999999999999E-3</v>
      </c>
      <c r="H319">
        <v>1.9E-3</v>
      </c>
      <c r="I319">
        <v>3.8E-3</v>
      </c>
      <c r="J319">
        <v>2.9999999999999997E-4</v>
      </c>
      <c r="K319">
        <v>8.8999999999999999E-3</v>
      </c>
      <c r="L319">
        <v>0.97260000000000002</v>
      </c>
      <c r="M319">
        <v>9.1000000000000004E-3</v>
      </c>
      <c r="N319">
        <v>0.1862</v>
      </c>
      <c r="O319">
        <v>1.9E-3</v>
      </c>
      <c r="P319">
        <v>0.1153</v>
      </c>
      <c r="Q319" s="67">
        <v>52918.63</v>
      </c>
      <c r="R319">
        <v>0.18579999999999999</v>
      </c>
      <c r="S319">
        <v>0.17119999999999999</v>
      </c>
      <c r="T319">
        <v>0.64300000000000002</v>
      </c>
      <c r="U319">
        <v>17.38</v>
      </c>
      <c r="V319">
        <v>6.33</v>
      </c>
      <c r="W319" s="67">
        <v>68238.06</v>
      </c>
      <c r="X319">
        <v>125.45</v>
      </c>
      <c r="Y319" s="67">
        <v>129835.87</v>
      </c>
      <c r="Z319">
        <v>0.89329999999999998</v>
      </c>
      <c r="AA319">
        <v>7.2099999999999997E-2</v>
      </c>
      <c r="AB319">
        <v>3.4700000000000002E-2</v>
      </c>
      <c r="AC319">
        <v>0.1067</v>
      </c>
      <c r="AD319">
        <v>129.84</v>
      </c>
      <c r="AE319" s="67">
        <v>3242.03</v>
      </c>
      <c r="AF319">
        <v>473.9</v>
      </c>
      <c r="AG319" s="67">
        <v>120333.62</v>
      </c>
      <c r="AH319" t="s">
        <v>628</v>
      </c>
      <c r="AI319" s="67">
        <v>38736</v>
      </c>
      <c r="AJ319" s="67">
        <v>59387.03</v>
      </c>
      <c r="AK319">
        <v>36.24</v>
      </c>
      <c r="AL319">
        <v>23.83</v>
      </c>
      <c r="AM319">
        <v>28.12</v>
      </c>
      <c r="AN319">
        <v>5.03</v>
      </c>
      <c r="AO319" s="67">
        <v>1568.26</v>
      </c>
      <c r="AP319">
        <v>1.0456000000000001</v>
      </c>
      <c r="AQ319" s="67">
        <v>1250.83</v>
      </c>
      <c r="AR319" s="67">
        <v>1789.48</v>
      </c>
      <c r="AS319" s="67">
        <v>5926.82</v>
      </c>
      <c r="AT319">
        <v>367.4</v>
      </c>
      <c r="AU319">
        <v>301.02</v>
      </c>
      <c r="AV319" s="67">
        <v>9635.5400000000009</v>
      </c>
      <c r="AW319" s="67">
        <v>4699.97</v>
      </c>
      <c r="AX319">
        <v>0.47549999999999998</v>
      </c>
      <c r="AY319" s="67">
        <v>3609.85</v>
      </c>
      <c r="AZ319">
        <v>0.36520000000000002</v>
      </c>
      <c r="BA319" s="67">
        <v>1130.71</v>
      </c>
      <c r="BB319">
        <v>0.1144</v>
      </c>
      <c r="BC319">
        <v>444.16</v>
      </c>
      <c r="BD319">
        <v>4.4900000000000002E-2</v>
      </c>
      <c r="BE319" s="67">
        <v>9884.69</v>
      </c>
      <c r="BF319" s="67">
        <v>4627.8</v>
      </c>
      <c r="BG319">
        <v>0.94540000000000002</v>
      </c>
      <c r="BH319">
        <v>0.56869999999999998</v>
      </c>
      <c r="BI319">
        <v>0.22270000000000001</v>
      </c>
      <c r="BJ319">
        <v>0.13750000000000001</v>
      </c>
      <c r="BK319">
        <v>3.8600000000000002E-2</v>
      </c>
      <c r="BL319">
        <v>3.2500000000000001E-2</v>
      </c>
    </row>
    <row r="320" spans="1:64" x14ac:dyDescent="0.25">
      <c r="A320" t="s">
        <v>338</v>
      </c>
      <c r="B320">
        <v>49882</v>
      </c>
      <c r="C320">
        <v>82.76</v>
      </c>
      <c r="D320">
        <v>25.59</v>
      </c>
      <c r="E320" s="67">
        <v>2117.81</v>
      </c>
      <c r="F320" s="67">
        <v>2080.6799999999998</v>
      </c>
      <c r="G320">
        <v>7.1999999999999998E-3</v>
      </c>
      <c r="H320">
        <v>1.1000000000000001E-3</v>
      </c>
      <c r="I320">
        <v>1.3100000000000001E-2</v>
      </c>
      <c r="J320">
        <v>1.4E-3</v>
      </c>
      <c r="K320">
        <v>2.3099999999999999E-2</v>
      </c>
      <c r="L320">
        <v>0.92589999999999995</v>
      </c>
      <c r="M320">
        <v>2.8199999999999999E-2</v>
      </c>
      <c r="N320">
        <v>0.4093</v>
      </c>
      <c r="O320">
        <v>7.7000000000000002E-3</v>
      </c>
      <c r="P320">
        <v>0.14099999999999999</v>
      </c>
      <c r="Q320" s="67">
        <v>53430.080000000002</v>
      </c>
      <c r="R320">
        <v>0.1986</v>
      </c>
      <c r="S320">
        <v>0.18079999999999999</v>
      </c>
      <c r="T320">
        <v>0.62060000000000004</v>
      </c>
      <c r="U320">
        <v>18.72</v>
      </c>
      <c r="V320">
        <v>14.35</v>
      </c>
      <c r="W320" s="67">
        <v>70882.53</v>
      </c>
      <c r="X320">
        <v>143.19999999999999</v>
      </c>
      <c r="Y320" s="67">
        <v>131565.82999999999</v>
      </c>
      <c r="Z320">
        <v>0.78400000000000003</v>
      </c>
      <c r="AA320">
        <v>0.17349999999999999</v>
      </c>
      <c r="AB320">
        <v>4.2500000000000003E-2</v>
      </c>
      <c r="AC320">
        <v>0.216</v>
      </c>
      <c r="AD320">
        <v>131.57</v>
      </c>
      <c r="AE320" s="67">
        <v>4039.47</v>
      </c>
      <c r="AF320">
        <v>525.29</v>
      </c>
      <c r="AG320" s="67">
        <v>131913.76</v>
      </c>
      <c r="AH320" t="s">
        <v>628</v>
      </c>
      <c r="AI320" s="67">
        <v>32110</v>
      </c>
      <c r="AJ320" s="67">
        <v>49472.17</v>
      </c>
      <c r="AK320">
        <v>47.37</v>
      </c>
      <c r="AL320">
        <v>29.14</v>
      </c>
      <c r="AM320">
        <v>33.94</v>
      </c>
      <c r="AN320">
        <v>4.37</v>
      </c>
      <c r="AO320">
        <v>982.01</v>
      </c>
      <c r="AP320">
        <v>1.0485</v>
      </c>
      <c r="AQ320" s="67">
        <v>1387.92</v>
      </c>
      <c r="AR320" s="67">
        <v>1812.27</v>
      </c>
      <c r="AS320" s="67">
        <v>5731.31</v>
      </c>
      <c r="AT320">
        <v>493.54</v>
      </c>
      <c r="AU320">
        <v>271.62</v>
      </c>
      <c r="AV320" s="67">
        <v>9696.65</v>
      </c>
      <c r="AW320" s="67">
        <v>4371.8</v>
      </c>
      <c r="AX320">
        <v>0.4612</v>
      </c>
      <c r="AY320" s="67">
        <v>3513.44</v>
      </c>
      <c r="AZ320">
        <v>0.37059999999999998</v>
      </c>
      <c r="BA320">
        <v>890.16</v>
      </c>
      <c r="BB320">
        <v>9.3899999999999997E-2</v>
      </c>
      <c r="BC320">
        <v>704.14</v>
      </c>
      <c r="BD320">
        <v>7.4300000000000005E-2</v>
      </c>
      <c r="BE320" s="67">
        <v>9479.5400000000009</v>
      </c>
      <c r="BF320" s="67">
        <v>3692.33</v>
      </c>
      <c r="BG320">
        <v>0.91959999999999997</v>
      </c>
      <c r="BH320">
        <v>0.54769999999999996</v>
      </c>
      <c r="BI320">
        <v>0.2283</v>
      </c>
      <c r="BJ320">
        <v>0.16239999999999999</v>
      </c>
      <c r="BK320">
        <v>3.5999999999999997E-2</v>
      </c>
      <c r="BL320">
        <v>2.5600000000000001E-2</v>
      </c>
    </row>
    <row r="321" spans="1:64" x14ac:dyDescent="0.25">
      <c r="A321" t="s">
        <v>339</v>
      </c>
      <c r="B321">
        <v>44347</v>
      </c>
      <c r="C321">
        <v>74.599999999999994</v>
      </c>
      <c r="D321">
        <v>24.07</v>
      </c>
      <c r="E321" s="67">
        <v>1709.97</v>
      </c>
      <c r="F321" s="67">
        <v>1664</v>
      </c>
      <c r="G321">
        <v>3.8E-3</v>
      </c>
      <c r="H321">
        <v>4.0000000000000002E-4</v>
      </c>
      <c r="I321">
        <v>2.2700000000000001E-2</v>
      </c>
      <c r="J321">
        <v>1.1999999999999999E-3</v>
      </c>
      <c r="K321">
        <v>5.9900000000000002E-2</v>
      </c>
      <c r="L321">
        <v>0.87119999999999997</v>
      </c>
      <c r="M321">
        <v>4.07E-2</v>
      </c>
      <c r="N321">
        <v>0.49609999999999999</v>
      </c>
      <c r="O321">
        <v>1.21E-2</v>
      </c>
      <c r="P321">
        <v>0.1585</v>
      </c>
      <c r="Q321" s="67">
        <v>51280.41</v>
      </c>
      <c r="R321">
        <v>0.2238</v>
      </c>
      <c r="S321">
        <v>0.18709999999999999</v>
      </c>
      <c r="T321">
        <v>0.58899999999999997</v>
      </c>
      <c r="U321">
        <v>18.12</v>
      </c>
      <c r="V321">
        <v>11.72</v>
      </c>
      <c r="W321" s="67">
        <v>66860.679999999993</v>
      </c>
      <c r="X321">
        <v>141.63999999999999</v>
      </c>
      <c r="Y321" s="67">
        <v>105092.95</v>
      </c>
      <c r="Z321">
        <v>0.79179999999999995</v>
      </c>
      <c r="AA321">
        <v>0.15720000000000001</v>
      </c>
      <c r="AB321">
        <v>5.0999999999999997E-2</v>
      </c>
      <c r="AC321">
        <v>0.2082</v>
      </c>
      <c r="AD321">
        <v>105.09</v>
      </c>
      <c r="AE321" s="67">
        <v>3079.95</v>
      </c>
      <c r="AF321">
        <v>438.37</v>
      </c>
      <c r="AG321" s="67">
        <v>100510.9</v>
      </c>
      <c r="AH321" t="s">
        <v>628</v>
      </c>
      <c r="AI321" s="67">
        <v>29421</v>
      </c>
      <c r="AJ321" s="67">
        <v>44211.29</v>
      </c>
      <c r="AK321">
        <v>45.77</v>
      </c>
      <c r="AL321">
        <v>27.02</v>
      </c>
      <c r="AM321">
        <v>33.26</v>
      </c>
      <c r="AN321">
        <v>4.3499999999999996</v>
      </c>
      <c r="AO321">
        <v>826.64</v>
      </c>
      <c r="AP321">
        <v>0.97040000000000004</v>
      </c>
      <c r="AQ321" s="67">
        <v>1317.53</v>
      </c>
      <c r="AR321" s="67">
        <v>1839.33</v>
      </c>
      <c r="AS321" s="67">
        <v>5834.4</v>
      </c>
      <c r="AT321">
        <v>495.96</v>
      </c>
      <c r="AU321">
        <v>249.59</v>
      </c>
      <c r="AV321" s="67">
        <v>9736.81</v>
      </c>
      <c r="AW321" s="67">
        <v>5231.76</v>
      </c>
      <c r="AX321">
        <v>0.5373</v>
      </c>
      <c r="AY321" s="67">
        <v>2681.47</v>
      </c>
      <c r="AZ321">
        <v>0.27539999999999998</v>
      </c>
      <c r="BA321">
        <v>989.25</v>
      </c>
      <c r="BB321">
        <v>0.1016</v>
      </c>
      <c r="BC321">
        <v>834.7</v>
      </c>
      <c r="BD321">
        <v>8.5699999999999998E-2</v>
      </c>
      <c r="BE321" s="67">
        <v>9737.19</v>
      </c>
      <c r="BF321" s="67">
        <v>4499.79</v>
      </c>
      <c r="BG321">
        <v>1.387</v>
      </c>
      <c r="BH321">
        <v>0.53410000000000002</v>
      </c>
      <c r="BI321">
        <v>0.22070000000000001</v>
      </c>
      <c r="BJ321">
        <v>0.1898</v>
      </c>
      <c r="BK321">
        <v>3.5200000000000002E-2</v>
      </c>
      <c r="BL321">
        <v>2.0299999999999999E-2</v>
      </c>
    </row>
    <row r="322" spans="1:64" x14ac:dyDescent="0.25">
      <c r="A322" t="s">
        <v>340</v>
      </c>
      <c r="B322">
        <v>45476</v>
      </c>
      <c r="C322">
        <v>54.43</v>
      </c>
      <c r="D322">
        <v>79.739999999999995</v>
      </c>
      <c r="E322" s="67">
        <v>4340.0600000000004</v>
      </c>
      <c r="F322" s="67">
        <v>4134.21</v>
      </c>
      <c r="G322">
        <v>1.6400000000000001E-2</v>
      </c>
      <c r="H322">
        <v>5.0000000000000001E-4</v>
      </c>
      <c r="I322">
        <v>1.66E-2</v>
      </c>
      <c r="J322">
        <v>1.1999999999999999E-3</v>
      </c>
      <c r="K322">
        <v>2.52E-2</v>
      </c>
      <c r="L322">
        <v>0.9123</v>
      </c>
      <c r="M322">
        <v>2.7799999999999998E-2</v>
      </c>
      <c r="N322">
        <v>0.2167</v>
      </c>
      <c r="O322">
        <v>1.1599999999999999E-2</v>
      </c>
      <c r="P322">
        <v>0.1203</v>
      </c>
      <c r="Q322" s="67">
        <v>59248.89</v>
      </c>
      <c r="R322">
        <v>0.22420000000000001</v>
      </c>
      <c r="S322">
        <v>0.19739999999999999</v>
      </c>
      <c r="T322">
        <v>0.57840000000000003</v>
      </c>
      <c r="U322">
        <v>19.88</v>
      </c>
      <c r="V322">
        <v>22.84</v>
      </c>
      <c r="W322" s="67">
        <v>81543.14</v>
      </c>
      <c r="X322">
        <v>186.06</v>
      </c>
      <c r="Y322" s="67">
        <v>160350.17000000001</v>
      </c>
      <c r="Z322">
        <v>0.79090000000000005</v>
      </c>
      <c r="AA322">
        <v>0.17510000000000001</v>
      </c>
      <c r="AB322">
        <v>3.4000000000000002E-2</v>
      </c>
      <c r="AC322">
        <v>0.20910000000000001</v>
      </c>
      <c r="AD322">
        <v>160.35</v>
      </c>
      <c r="AE322" s="67">
        <v>6051</v>
      </c>
      <c r="AF322">
        <v>736.72</v>
      </c>
      <c r="AG322" s="67">
        <v>175915.54</v>
      </c>
      <c r="AH322" t="s">
        <v>628</v>
      </c>
      <c r="AI322" s="67">
        <v>41846</v>
      </c>
      <c r="AJ322" s="67">
        <v>67605.179999999993</v>
      </c>
      <c r="AK322">
        <v>60.24</v>
      </c>
      <c r="AL322">
        <v>35.82</v>
      </c>
      <c r="AM322">
        <v>38.049999999999997</v>
      </c>
      <c r="AN322">
        <v>4.3499999999999996</v>
      </c>
      <c r="AO322" s="67">
        <v>1229.1400000000001</v>
      </c>
      <c r="AP322">
        <v>0.81130000000000002</v>
      </c>
      <c r="AQ322" s="67">
        <v>1174.07</v>
      </c>
      <c r="AR322" s="67">
        <v>1843.93</v>
      </c>
      <c r="AS322" s="67">
        <v>5756.18</v>
      </c>
      <c r="AT322">
        <v>535.35</v>
      </c>
      <c r="AU322">
        <v>299.25</v>
      </c>
      <c r="AV322" s="67">
        <v>9608.77</v>
      </c>
      <c r="AW322" s="67">
        <v>3126.89</v>
      </c>
      <c r="AX322">
        <v>0.34489999999999998</v>
      </c>
      <c r="AY322" s="67">
        <v>4906.01</v>
      </c>
      <c r="AZ322">
        <v>0.54110000000000003</v>
      </c>
      <c r="BA322">
        <v>639.27</v>
      </c>
      <c r="BB322">
        <v>7.0499999999999993E-2</v>
      </c>
      <c r="BC322">
        <v>394.88</v>
      </c>
      <c r="BD322">
        <v>4.36E-2</v>
      </c>
      <c r="BE322" s="67">
        <v>9067.0400000000009</v>
      </c>
      <c r="BF322" s="67">
        <v>2237.1999999999998</v>
      </c>
      <c r="BG322">
        <v>0.33479999999999999</v>
      </c>
      <c r="BH322">
        <v>0.56230000000000002</v>
      </c>
      <c r="BI322">
        <v>0.23330000000000001</v>
      </c>
      <c r="BJ322">
        <v>0.14899999999999999</v>
      </c>
      <c r="BK322">
        <v>3.6400000000000002E-2</v>
      </c>
      <c r="BL322">
        <v>1.9099999999999999E-2</v>
      </c>
    </row>
    <row r="323" spans="1:64" x14ac:dyDescent="0.25">
      <c r="A323" t="s">
        <v>341</v>
      </c>
      <c r="B323">
        <v>50450</v>
      </c>
      <c r="C323">
        <v>34.67</v>
      </c>
      <c r="D323">
        <v>239.52</v>
      </c>
      <c r="E323" s="67">
        <v>8303.3700000000008</v>
      </c>
      <c r="F323" s="67">
        <v>8067.68</v>
      </c>
      <c r="G323">
        <v>7.1499999999999994E-2</v>
      </c>
      <c r="H323">
        <v>5.9999999999999995E-4</v>
      </c>
      <c r="I323">
        <v>5.5399999999999998E-2</v>
      </c>
      <c r="J323">
        <v>1.1000000000000001E-3</v>
      </c>
      <c r="K323">
        <v>3.8199999999999998E-2</v>
      </c>
      <c r="L323">
        <v>0.79190000000000005</v>
      </c>
      <c r="M323">
        <v>4.1399999999999999E-2</v>
      </c>
      <c r="N323">
        <v>0.15010000000000001</v>
      </c>
      <c r="O323">
        <v>3.4099999999999998E-2</v>
      </c>
      <c r="P323">
        <v>0.1142</v>
      </c>
      <c r="Q323" s="67">
        <v>66076.960000000006</v>
      </c>
      <c r="R323">
        <v>0.19739999999999999</v>
      </c>
      <c r="S323">
        <v>0.2029</v>
      </c>
      <c r="T323">
        <v>0.59970000000000001</v>
      </c>
      <c r="U323">
        <v>18.88</v>
      </c>
      <c r="V323">
        <v>40.58</v>
      </c>
      <c r="W323" s="67">
        <v>88290.22</v>
      </c>
      <c r="X323">
        <v>202.62</v>
      </c>
      <c r="Y323" s="67">
        <v>175248.62</v>
      </c>
      <c r="Z323">
        <v>0.79449999999999998</v>
      </c>
      <c r="AA323">
        <v>0.18140000000000001</v>
      </c>
      <c r="AB323">
        <v>2.4E-2</v>
      </c>
      <c r="AC323">
        <v>0.20549999999999999</v>
      </c>
      <c r="AD323">
        <v>175.25</v>
      </c>
      <c r="AE323" s="67">
        <v>8071.52</v>
      </c>
      <c r="AF323">
        <v>941.86</v>
      </c>
      <c r="AG323" s="67">
        <v>204962.16</v>
      </c>
      <c r="AH323" t="s">
        <v>628</v>
      </c>
      <c r="AI323" s="67">
        <v>52099</v>
      </c>
      <c r="AJ323" s="67">
        <v>95209.14</v>
      </c>
      <c r="AK323">
        <v>72.92</v>
      </c>
      <c r="AL323">
        <v>43.56</v>
      </c>
      <c r="AM323">
        <v>47.52</v>
      </c>
      <c r="AN323">
        <v>4.87</v>
      </c>
      <c r="AO323" s="67">
        <v>1366.64</v>
      </c>
      <c r="AP323">
        <v>0.63870000000000005</v>
      </c>
      <c r="AQ323" s="67">
        <v>1213.97</v>
      </c>
      <c r="AR323" s="67">
        <v>1914.54</v>
      </c>
      <c r="AS323" s="67">
        <v>6763.11</v>
      </c>
      <c r="AT323">
        <v>666.14</v>
      </c>
      <c r="AU323">
        <v>400.65</v>
      </c>
      <c r="AV323" s="67">
        <v>10958.42</v>
      </c>
      <c r="AW323" s="67">
        <v>2791.59</v>
      </c>
      <c r="AX323">
        <v>0.27129999999999999</v>
      </c>
      <c r="AY323" s="67">
        <v>6347.9</v>
      </c>
      <c r="AZ323">
        <v>0.61699999999999999</v>
      </c>
      <c r="BA323">
        <v>811.76</v>
      </c>
      <c r="BB323">
        <v>7.8899999999999998E-2</v>
      </c>
      <c r="BC323">
        <v>337.05</v>
      </c>
      <c r="BD323">
        <v>3.2800000000000003E-2</v>
      </c>
      <c r="BE323" s="67">
        <v>10288.290000000001</v>
      </c>
      <c r="BF323" s="67">
        <v>1701.97</v>
      </c>
      <c r="BG323">
        <v>0.1789</v>
      </c>
      <c r="BH323">
        <v>0.60360000000000003</v>
      </c>
      <c r="BI323">
        <v>0.2326</v>
      </c>
      <c r="BJ323">
        <v>0.11</v>
      </c>
      <c r="BK323">
        <v>3.2199999999999999E-2</v>
      </c>
      <c r="BL323">
        <v>2.1700000000000001E-2</v>
      </c>
    </row>
    <row r="324" spans="1:64" x14ac:dyDescent="0.25">
      <c r="A324" t="s">
        <v>342</v>
      </c>
      <c r="B324">
        <v>44354</v>
      </c>
      <c r="C324">
        <v>33.9</v>
      </c>
      <c r="D324">
        <v>108.27</v>
      </c>
      <c r="E324" s="67">
        <v>3670.75</v>
      </c>
      <c r="F324" s="67">
        <v>3280.47</v>
      </c>
      <c r="G324">
        <v>8.3000000000000001E-3</v>
      </c>
      <c r="H324">
        <v>5.9999999999999995E-4</v>
      </c>
      <c r="I324">
        <v>0.13320000000000001</v>
      </c>
      <c r="J324">
        <v>1.5E-3</v>
      </c>
      <c r="K324">
        <v>5.1400000000000001E-2</v>
      </c>
      <c r="L324">
        <v>0.7198</v>
      </c>
      <c r="M324">
        <v>8.5300000000000001E-2</v>
      </c>
      <c r="N324">
        <v>0.65329999999999999</v>
      </c>
      <c r="O324">
        <v>1.9800000000000002E-2</v>
      </c>
      <c r="P324">
        <v>0.16239999999999999</v>
      </c>
      <c r="Q324" s="67">
        <v>53861.32</v>
      </c>
      <c r="R324">
        <v>0.2631</v>
      </c>
      <c r="S324">
        <v>0.1893</v>
      </c>
      <c r="T324">
        <v>0.54759999999999998</v>
      </c>
      <c r="U324">
        <v>18.649999999999999</v>
      </c>
      <c r="V324">
        <v>24.18</v>
      </c>
      <c r="W324" s="67">
        <v>73825.42</v>
      </c>
      <c r="X324">
        <v>148.61000000000001</v>
      </c>
      <c r="Y324" s="67">
        <v>96764.87</v>
      </c>
      <c r="Z324">
        <v>0.71079999999999999</v>
      </c>
      <c r="AA324">
        <v>0.24429999999999999</v>
      </c>
      <c r="AB324">
        <v>4.4900000000000002E-2</v>
      </c>
      <c r="AC324">
        <v>0.28920000000000001</v>
      </c>
      <c r="AD324">
        <v>96.76</v>
      </c>
      <c r="AE324" s="67">
        <v>3470.97</v>
      </c>
      <c r="AF324">
        <v>468.29</v>
      </c>
      <c r="AG324" s="67">
        <v>97230.94</v>
      </c>
      <c r="AH324" t="s">
        <v>628</v>
      </c>
      <c r="AI324" s="67">
        <v>26628</v>
      </c>
      <c r="AJ324" s="67">
        <v>40541.24</v>
      </c>
      <c r="AK324">
        <v>52.5</v>
      </c>
      <c r="AL324">
        <v>34.229999999999997</v>
      </c>
      <c r="AM324">
        <v>38.18</v>
      </c>
      <c r="AN324">
        <v>4.49</v>
      </c>
      <c r="AO324">
        <v>913.02</v>
      </c>
      <c r="AP324">
        <v>1.0918000000000001</v>
      </c>
      <c r="AQ324" s="67">
        <v>1300.05</v>
      </c>
      <c r="AR324" s="67">
        <v>1876.09</v>
      </c>
      <c r="AS324" s="67">
        <v>5950.67</v>
      </c>
      <c r="AT324">
        <v>570.49</v>
      </c>
      <c r="AU324">
        <v>334.26</v>
      </c>
      <c r="AV324" s="67">
        <v>10031.56</v>
      </c>
      <c r="AW324" s="67">
        <v>5283.79</v>
      </c>
      <c r="AX324">
        <v>0.53190000000000004</v>
      </c>
      <c r="AY324" s="67">
        <v>3029.81</v>
      </c>
      <c r="AZ324">
        <v>0.30499999999999999</v>
      </c>
      <c r="BA324">
        <v>600.42999999999995</v>
      </c>
      <c r="BB324">
        <v>6.0400000000000002E-2</v>
      </c>
      <c r="BC324" s="67">
        <v>1019.97</v>
      </c>
      <c r="BD324">
        <v>0.1027</v>
      </c>
      <c r="BE324" s="67">
        <v>9934.01</v>
      </c>
      <c r="BF324" s="67">
        <v>3978.41</v>
      </c>
      <c r="BG324">
        <v>1.4424999999999999</v>
      </c>
      <c r="BH324">
        <v>0.53749999999999998</v>
      </c>
      <c r="BI324">
        <v>0.2155</v>
      </c>
      <c r="BJ324">
        <v>0.20380000000000001</v>
      </c>
      <c r="BK324">
        <v>2.5999999999999999E-2</v>
      </c>
      <c r="BL324">
        <v>1.72E-2</v>
      </c>
    </row>
    <row r="325" spans="1:64" x14ac:dyDescent="0.25">
      <c r="A325" t="s">
        <v>343</v>
      </c>
      <c r="B325">
        <v>50153</v>
      </c>
      <c r="C325">
        <v>60.1</v>
      </c>
      <c r="D325">
        <v>17.18</v>
      </c>
      <c r="E325" s="67">
        <v>1032.49</v>
      </c>
      <c r="F325" s="67">
        <v>1051.5899999999999</v>
      </c>
      <c r="G325">
        <v>4.3E-3</v>
      </c>
      <c r="H325">
        <v>2.0000000000000001E-4</v>
      </c>
      <c r="I325">
        <v>5.3E-3</v>
      </c>
      <c r="J325">
        <v>8.9999999999999998E-4</v>
      </c>
      <c r="K325">
        <v>9.9000000000000008E-3</v>
      </c>
      <c r="L325">
        <v>0.96689999999999998</v>
      </c>
      <c r="M325">
        <v>1.2500000000000001E-2</v>
      </c>
      <c r="N325">
        <v>0.34699999999999998</v>
      </c>
      <c r="O325">
        <v>2.3E-3</v>
      </c>
      <c r="P325">
        <v>0.1308</v>
      </c>
      <c r="Q325" s="67">
        <v>51617.64</v>
      </c>
      <c r="R325">
        <v>0.24399999999999999</v>
      </c>
      <c r="S325">
        <v>0.19670000000000001</v>
      </c>
      <c r="T325">
        <v>0.55930000000000002</v>
      </c>
      <c r="U325">
        <v>17.91</v>
      </c>
      <c r="V325">
        <v>8.89</v>
      </c>
      <c r="W325" s="67">
        <v>63882.67</v>
      </c>
      <c r="X325">
        <v>111.8</v>
      </c>
      <c r="Y325" s="67">
        <v>148196.24</v>
      </c>
      <c r="Z325">
        <v>0.78490000000000004</v>
      </c>
      <c r="AA325">
        <v>0.13619999999999999</v>
      </c>
      <c r="AB325">
        <v>7.8899999999999998E-2</v>
      </c>
      <c r="AC325">
        <v>0.21510000000000001</v>
      </c>
      <c r="AD325">
        <v>148.19999999999999</v>
      </c>
      <c r="AE325" s="67">
        <v>4436.8599999999997</v>
      </c>
      <c r="AF325">
        <v>530.79999999999995</v>
      </c>
      <c r="AG325" s="67">
        <v>146578.51999999999</v>
      </c>
      <c r="AH325" t="s">
        <v>628</v>
      </c>
      <c r="AI325" s="67">
        <v>33379</v>
      </c>
      <c r="AJ325" s="67">
        <v>51519.83</v>
      </c>
      <c r="AK325">
        <v>46.54</v>
      </c>
      <c r="AL325">
        <v>28.84</v>
      </c>
      <c r="AM325">
        <v>32.049999999999997</v>
      </c>
      <c r="AN325">
        <v>4.78</v>
      </c>
      <c r="AO325" s="67">
        <v>1122.7</v>
      </c>
      <c r="AP325">
        <v>1.0842000000000001</v>
      </c>
      <c r="AQ325" s="67">
        <v>1392.01</v>
      </c>
      <c r="AR325" s="67">
        <v>1847.04</v>
      </c>
      <c r="AS325" s="67">
        <v>5722.93</v>
      </c>
      <c r="AT325">
        <v>395.33</v>
      </c>
      <c r="AU325">
        <v>307.68</v>
      </c>
      <c r="AV325" s="67">
        <v>9664.99</v>
      </c>
      <c r="AW325" s="67">
        <v>4172.88</v>
      </c>
      <c r="AX325">
        <v>0.42930000000000001</v>
      </c>
      <c r="AY325" s="67">
        <v>3870.38</v>
      </c>
      <c r="AZ325">
        <v>0.39810000000000001</v>
      </c>
      <c r="BA325" s="67">
        <v>1030.5</v>
      </c>
      <c r="BB325">
        <v>0.106</v>
      </c>
      <c r="BC325">
        <v>647.20000000000005</v>
      </c>
      <c r="BD325">
        <v>6.6600000000000006E-2</v>
      </c>
      <c r="BE325" s="67">
        <v>9720.9599999999991</v>
      </c>
      <c r="BF325" s="67">
        <v>3657.14</v>
      </c>
      <c r="BG325">
        <v>0.78359999999999996</v>
      </c>
      <c r="BH325">
        <v>0.54590000000000005</v>
      </c>
      <c r="BI325">
        <v>0.2276</v>
      </c>
      <c r="BJ325">
        <v>0.16120000000000001</v>
      </c>
      <c r="BK325">
        <v>3.7400000000000003E-2</v>
      </c>
      <c r="BL325">
        <v>2.7799999999999998E-2</v>
      </c>
    </row>
    <row r="326" spans="1:64" x14ac:dyDescent="0.25">
      <c r="A326" t="s">
        <v>344</v>
      </c>
      <c r="B326">
        <v>44362</v>
      </c>
      <c r="C326">
        <v>37.619999999999997</v>
      </c>
      <c r="D326">
        <v>80.94</v>
      </c>
      <c r="E326" s="67">
        <v>3044.84</v>
      </c>
      <c r="F326" s="67">
        <v>2981.03</v>
      </c>
      <c r="G326">
        <v>2.18E-2</v>
      </c>
      <c r="H326">
        <v>8.0000000000000004E-4</v>
      </c>
      <c r="I326">
        <v>6.8599999999999994E-2</v>
      </c>
      <c r="J326">
        <v>1.4E-3</v>
      </c>
      <c r="K326">
        <v>3.7400000000000003E-2</v>
      </c>
      <c r="L326">
        <v>0.81340000000000001</v>
      </c>
      <c r="M326">
        <v>5.6500000000000002E-2</v>
      </c>
      <c r="N326">
        <v>0.38369999999999999</v>
      </c>
      <c r="O326">
        <v>1.72E-2</v>
      </c>
      <c r="P326">
        <v>0.13370000000000001</v>
      </c>
      <c r="Q326" s="67">
        <v>59057.74</v>
      </c>
      <c r="R326">
        <v>0.22589999999999999</v>
      </c>
      <c r="S326">
        <v>0.19689999999999999</v>
      </c>
      <c r="T326">
        <v>0.57730000000000004</v>
      </c>
      <c r="U326">
        <v>17.87</v>
      </c>
      <c r="V326">
        <v>18.59</v>
      </c>
      <c r="W326" s="67">
        <v>83130.509999999995</v>
      </c>
      <c r="X326">
        <v>159.55000000000001</v>
      </c>
      <c r="Y326" s="67">
        <v>173161.56</v>
      </c>
      <c r="Z326">
        <v>0.66449999999999998</v>
      </c>
      <c r="AA326">
        <v>0.29970000000000002</v>
      </c>
      <c r="AB326">
        <v>3.5799999999999998E-2</v>
      </c>
      <c r="AC326">
        <v>0.33550000000000002</v>
      </c>
      <c r="AD326">
        <v>173.16</v>
      </c>
      <c r="AE326" s="67">
        <v>6964.38</v>
      </c>
      <c r="AF326">
        <v>752.83</v>
      </c>
      <c r="AG326" s="67">
        <v>186514.37</v>
      </c>
      <c r="AH326" t="s">
        <v>628</v>
      </c>
      <c r="AI326" s="67">
        <v>34404</v>
      </c>
      <c r="AJ326" s="67">
        <v>55551.73</v>
      </c>
      <c r="AK326">
        <v>62.06</v>
      </c>
      <c r="AL326">
        <v>38.33</v>
      </c>
      <c r="AM326">
        <v>41.96</v>
      </c>
      <c r="AN326">
        <v>4.71</v>
      </c>
      <c r="AO326" s="67">
        <v>1685.12</v>
      </c>
      <c r="AP326">
        <v>1.0341</v>
      </c>
      <c r="AQ326" s="67">
        <v>1355.67</v>
      </c>
      <c r="AR326" s="67">
        <v>1956.46</v>
      </c>
      <c r="AS326" s="67">
        <v>6562.29</v>
      </c>
      <c r="AT326">
        <v>623.26</v>
      </c>
      <c r="AU326">
        <v>288.3</v>
      </c>
      <c r="AV326" s="67">
        <v>10785.99</v>
      </c>
      <c r="AW326" s="67">
        <v>3150.69</v>
      </c>
      <c r="AX326">
        <v>0.30819999999999997</v>
      </c>
      <c r="AY326" s="67">
        <v>5588.31</v>
      </c>
      <c r="AZ326">
        <v>0.54659999999999997</v>
      </c>
      <c r="BA326">
        <v>868.54</v>
      </c>
      <c r="BB326">
        <v>8.5000000000000006E-2</v>
      </c>
      <c r="BC326">
        <v>616.16999999999996</v>
      </c>
      <c r="BD326">
        <v>6.0299999999999999E-2</v>
      </c>
      <c r="BE326" s="67">
        <v>10223.709999999999</v>
      </c>
      <c r="BF326" s="67">
        <v>1794.53</v>
      </c>
      <c r="BG326">
        <v>0.30590000000000001</v>
      </c>
      <c r="BH326">
        <v>0.57630000000000003</v>
      </c>
      <c r="BI326">
        <v>0.22520000000000001</v>
      </c>
      <c r="BJ326">
        <v>0.14599999999999999</v>
      </c>
      <c r="BK326">
        <v>3.0200000000000001E-2</v>
      </c>
      <c r="BL326">
        <v>2.23E-2</v>
      </c>
    </row>
    <row r="327" spans="1:64" x14ac:dyDescent="0.25">
      <c r="A327" t="s">
        <v>345</v>
      </c>
      <c r="B327">
        <v>44370</v>
      </c>
      <c r="C327">
        <v>25.48</v>
      </c>
      <c r="D327">
        <v>178.44</v>
      </c>
      <c r="E327" s="67">
        <v>4545.92</v>
      </c>
      <c r="F327" s="67">
        <v>4390.79</v>
      </c>
      <c r="G327">
        <v>5.1700000000000003E-2</v>
      </c>
      <c r="H327">
        <v>6.9999999999999999E-4</v>
      </c>
      <c r="I327">
        <v>8.5500000000000007E-2</v>
      </c>
      <c r="J327">
        <v>1.1000000000000001E-3</v>
      </c>
      <c r="K327">
        <v>3.2099999999999997E-2</v>
      </c>
      <c r="L327">
        <v>0.78649999999999998</v>
      </c>
      <c r="M327">
        <v>4.24E-2</v>
      </c>
      <c r="N327">
        <v>0.2349</v>
      </c>
      <c r="O327">
        <v>2.8500000000000001E-2</v>
      </c>
      <c r="P327">
        <v>0.1283</v>
      </c>
      <c r="Q327" s="67">
        <v>65030.82</v>
      </c>
      <c r="R327">
        <v>0.22559999999999999</v>
      </c>
      <c r="S327">
        <v>0.20300000000000001</v>
      </c>
      <c r="T327">
        <v>0.57140000000000002</v>
      </c>
      <c r="U327">
        <v>18.87</v>
      </c>
      <c r="V327">
        <v>25.83</v>
      </c>
      <c r="W327" s="67">
        <v>90563.79</v>
      </c>
      <c r="X327">
        <v>174.12</v>
      </c>
      <c r="Y327" s="67">
        <v>212881.85</v>
      </c>
      <c r="Z327">
        <v>0.70099999999999996</v>
      </c>
      <c r="AA327">
        <v>0.2732</v>
      </c>
      <c r="AB327">
        <v>2.5700000000000001E-2</v>
      </c>
      <c r="AC327">
        <v>0.29899999999999999</v>
      </c>
      <c r="AD327">
        <v>212.88</v>
      </c>
      <c r="AE327" s="67">
        <v>8889.26</v>
      </c>
      <c r="AF327">
        <v>962.62</v>
      </c>
      <c r="AG327" s="67">
        <v>232402.82</v>
      </c>
      <c r="AH327" t="s">
        <v>628</v>
      </c>
      <c r="AI327" s="67">
        <v>43624</v>
      </c>
      <c r="AJ327" s="67">
        <v>78736.3</v>
      </c>
      <c r="AK327">
        <v>65.180000000000007</v>
      </c>
      <c r="AL327">
        <v>40.92</v>
      </c>
      <c r="AM327">
        <v>44.03</v>
      </c>
      <c r="AN327">
        <v>4.96</v>
      </c>
      <c r="AO327">
        <v>0</v>
      </c>
      <c r="AP327">
        <v>0.78120000000000001</v>
      </c>
      <c r="AQ327" s="67">
        <v>1409.3</v>
      </c>
      <c r="AR327" s="67">
        <v>2073.23</v>
      </c>
      <c r="AS327" s="67">
        <v>6828.23</v>
      </c>
      <c r="AT327">
        <v>699.5</v>
      </c>
      <c r="AU327">
        <v>332.44</v>
      </c>
      <c r="AV327" s="67">
        <v>11342.7</v>
      </c>
      <c r="AW327" s="67">
        <v>2649.59</v>
      </c>
      <c r="AX327">
        <v>0.24909999999999999</v>
      </c>
      <c r="AY327" s="67">
        <v>6809.08</v>
      </c>
      <c r="AZ327">
        <v>0.6401</v>
      </c>
      <c r="BA327">
        <v>747.11</v>
      </c>
      <c r="BB327">
        <v>7.0199999999999999E-2</v>
      </c>
      <c r="BC327">
        <v>432.47</v>
      </c>
      <c r="BD327">
        <v>4.07E-2</v>
      </c>
      <c r="BE327" s="67">
        <v>10638.24</v>
      </c>
      <c r="BF327" s="67">
        <v>1157.95</v>
      </c>
      <c r="BG327">
        <v>0.122</v>
      </c>
      <c r="BH327">
        <v>0.59609999999999996</v>
      </c>
      <c r="BI327">
        <v>0.22159999999999999</v>
      </c>
      <c r="BJ327">
        <v>0.12690000000000001</v>
      </c>
      <c r="BK327">
        <v>3.27E-2</v>
      </c>
      <c r="BL327">
        <v>2.2700000000000001E-2</v>
      </c>
    </row>
    <row r="328" spans="1:64" x14ac:dyDescent="0.25">
      <c r="A328" t="s">
        <v>346</v>
      </c>
      <c r="B328">
        <v>48850</v>
      </c>
      <c r="C328">
        <v>98.05</v>
      </c>
      <c r="D328">
        <v>22.72</v>
      </c>
      <c r="E328" s="67">
        <v>2121.52</v>
      </c>
      <c r="F328" s="67">
        <v>2021.68</v>
      </c>
      <c r="G328">
        <v>3.8999999999999998E-3</v>
      </c>
      <c r="H328">
        <v>6.9999999999999999E-4</v>
      </c>
      <c r="I328">
        <v>1.6199999999999999E-2</v>
      </c>
      <c r="J328">
        <v>1.5E-3</v>
      </c>
      <c r="K328">
        <v>1.6500000000000001E-2</v>
      </c>
      <c r="L328">
        <v>0.92700000000000005</v>
      </c>
      <c r="M328">
        <v>3.4099999999999998E-2</v>
      </c>
      <c r="N328">
        <v>0.60419999999999996</v>
      </c>
      <c r="O328">
        <v>2.5000000000000001E-3</v>
      </c>
      <c r="P328">
        <v>0.16839999999999999</v>
      </c>
      <c r="Q328" s="67">
        <v>49607.77</v>
      </c>
      <c r="R328">
        <v>0.22559999999999999</v>
      </c>
      <c r="S328">
        <v>0.17660000000000001</v>
      </c>
      <c r="T328">
        <v>0.5978</v>
      </c>
      <c r="U328">
        <v>17.559999999999999</v>
      </c>
      <c r="V328">
        <v>14.76</v>
      </c>
      <c r="W328" s="67">
        <v>68368.149999999994</v>
      </c>
      <c r="X328">
        <v>140.01</v>
      </c>
      <c r="Y328" s="67">
        <v>96662.63</v>
      </c>
      <c r="Z328">
        <v>0.78100000000000003</v>
      </c>
      <c r="AA328">
        <v>0.16159999999999999</v>
      </c>
      <c r="AB328">
        <v>5.74E-2</v>
      </c>
      <c r="AC328">
        <v>0.219</v>
      </c>
      <c r="AD328">
        <v>96.66</v>
      </c>
      <c r="AE328" s="67">
        <v>2744.48</v>
      </c>
      <c r="AF328">
        <v>397.83</v>
      </c>
      <c r="AG328" s="67">
        <v>91312.24</v>
      </c>
      <c r="AH328" t="s">
        <v>628</v>
      </c>
      <c r="AI328" s="67">
        <v>27199</v>
      </c>
      <c r="AJ328" s="67">
        <v>41958.03</v>
      </c>
      <c r="AK328">
        <v>39.979999999999997</v>
      </c>
      <c r="AL328">
        <v>26.24</v>
      </c>
      <c r="AM328">
        <v>31.81</v>
      </c>
      <c r="AN328">
        <v>3.95</v>
      </c>
      <c r="AO328" s="67">
        <v>1039.05</v>
      </c>
      <c r="AP328">
        <v>1.0766</v>
      </c>
      <c r="AQ328" s="67">
        <v>1486.57</v>
      </c>
      <c r="AR328" s="67">
        <v>2008.22</v>
      </c>
      <c r="AS328" s="67">
        <v>6145.19</v>
      </c>
      <c r="AT328">
        <v>556.64</v>
      </c>
      <c r="AU328">
        <v>292.10000000000002</v>
      </c>
      <c r="AV328" s="67">
        <v>10488.72</v>
      </c>
      <c r="AW328" s="67">
        <v>5580.82</v>
      </c>
      <c r="AX328">
        <v>0.56159999999999999</v>
      </c>
      <c r="AY328" s="67">
        <v>2534</v>
      </c>
      <c r="AZ328">
        <v>0.255</v>
      </c>
      <c r="BA328">
        <v>795.04</v>
      </c>
      <c r="BB328">
        <v>0.08</v>
      </c>
      <c r="BC328" s="67">
        <v>1027.9000000000001</v>
      </c>
      <c r="BD328">
        <v>0.10340000000000001</v>
      </c>
      <c r="BE328" s="67">
        <v>9937.76</v>
      </c>
      <c r="BF328" s="67">
        <v>5016.29</v>
      </c>
      <c r="BG328">
        <v>1.7914000000000001</v>
      </c>
      <c r="BH328">
        <v>0.52339999999999998</v>
      </c>
      <c r="BI328">
        <v>0.2402</v>
      </c>
      <c r="BJ328">
        <v>0.18079999999999999</v>
      </c>
      <c r="BK328">
        <v>3.5000000000000003E-2</v>
      </c>
      <c r="BL328">
        <v>2.06E-2</v>
      </c>
    </row>
    <row r="329" spans="1:64" x14ac:dyDescent="0.25">
      <c r="A329" t="s">
        <v>347</v>
      </c>
      <c r="B329">
        <v>47456</v>
      </c>
      <c r="C329">
        <v>70.099999999999994</v>
      </c>
      <c r="D329">
        <v>10.34</v>
      </c>
      <c r="E329">
        <v>690.39</v>
      </c>
      <c r="F329">
        <v>698.81</v>
      </c>
      <c r="G329">
        <v>5.1999999999999998E-3</v>
      </c>
      <c r="H329">
        <v>2.0000000000000001E-4</v>
      </c>
      <c r="I329">
        <v>5.1999999999999998E-3</v>
      </c>
      <c r="J329">
        <v>1.5E-3</v>
      </c>
      <c r="K329">
        <v>5.8000000000000003E-2</v>
      </c>
      <c r="L329">
        <v>0.90639999999999998</v>
      </c>
      <c r="M329">
        <v>2.3599999999999999E-2</v>
      </c>
      <c r="N329">
        <v>0.39500000000000002</v>
      </c>
      <c r="O329">
        <v>2.5000000000000001E-3</v>
      </c>
      <c r="P329">
        <v>0.1515</v>
      </c>
      <c r="Q329" s="67">
        <v>49534.63</v>
      </c>
      <c r="R329">
        <v>0.28029999999999999</v>
      </c>
      <c r="S329">
        <v>0.17169999999999999</v>
      </c>
      <c r="T329">
        <v>0.54810000000000003</v>
      </c>
      <c r="U329">
        <v>16.45</v>
      </c>
      <c r="V329">
        <v>7.75</v>
      </c>
      <c r="W329" s="67">
        <v>59017.5</v>
      </c>
      <c r="X329">
        <v>86.29</v>
      </c>
      <c r="Y329" s="67">
        <v>116627.16</v>
      </c>
      <c r="Z329">
        <v>0.89149999999999996</v>
      </c>
      <c r="AA329">
        <v>6.4500000000000002E-2</v>
      </c>
      <c r="AB329">
        <v>4.41E-2</v>
      </c>
      <c r="AC329">
        <v>0.1085</v>
      </c>
      <c r="AD329">
        <v>116.63</v>
      </c>
      <c r="AE329" s="67">
        <v>2792.86</v>
      </c>
      <c r="AF329">
        <v>410.56</v>
      </c>
      <c r="AG329" s="67">
        <v>102478.32</v>
      </c>
      <c r="AH329" t="s">
        <v>628</v>
      </c>
      <c r="AI329" s="67">
        <v>33180</v>
      </c>
      <c r="AJ329" s="67">
        <v>46151.78</v>
      </c>
      <c r="AK329">
        <v>40.61</v>
      </c>
      <c r="AL329">
        <v>22.9</v>
      </c>
      <c r="AM329">
        <v>29.26</v>
      </c>
      <c r="AN329">
        <v>4.34</v>
      </c>
      <c r="AO329" s="67">
        <v>1402.91</v>
      </c>
      <c r="AP329">
        <v>1.4084000000000001</v>
      </c>
      <c r="AQ329" s="67">
        <v>1434.96</v>
      </c>
      <c r="AR329" s="67">
        <v>1976.97</v>
      </c>
      <c r="AS329" s="67">
        <v>6001.12</v>
      </c>
      <c r="AT329">
        <v>419.13</v>
      </c>
      <c r="AU329">
        <v>468.39</v>
      </c>
      <c r="AV329" s="67">
        <v>10300.57</v>
      </c>
      <c r="AW329" s="67">
        <v>5500</v>
      </c>
      <c r="AX329">
        <v>0.51570000000000005</v>
      </c>
      <c r="AY329" s="67">
        <v>3364.63</v>
      </c>
      <c r="AZ329">
        <v>0.3155</v>
      </c>
      <c r="BA329" s="67">
        <v>1132.6600000000001</v>
      </c>
      <c r="BB329">
        <v>0.1062</v>
      </c>
      <c r="BC329">
        <v>666.98</v>
      </c>
      <c r="BD329">
        <v>6.25E-2</v>
      </c>
      <c r="BE329" s="67">
        <v>10664.27</v>
      </c>
      <c r="BF329" s="67">
        <v>5008.92</v>
      </c>
      <c r="BG329">
        <v>1.5525</v>
      </c>
      <c r="BH329">
        <v>0.53769999999999996</v>
      </c>
      <c r="BI329">
        <v>0.2072</v>
      </c>
      <c r="BJ329">
        <v>0.1948</v>
      </c>
      <c r="BK329">
        <v>3.6799999999999999E-2</v>
      </c>
      <c r="BL329">
        <v>2.35E-2</v>
      </c>
    </row>
    <row r="330" spans="1:64" x14ac:dyDescent="0.25">
      <c r="A330" t="s">
        <v>348</v>
      </c>
      <c r="B330">
        <v>50229</v>
      </c>
      <c r="C330">
        <v>62.95</v>
      </c>
      <c r="D330">
        <v>16.21</v>
      </c>
      <c r="E330" s="67">
        <v>1020.39</v>
      </c>
      <c r="F330" s="67">
        <v>1041.6600000000001</v>
      </c>
      <c r="G330">
        <v>2.8999999999999998E-3</v>
      </c>
      <c r="H330">
        <v>5.9999999999999995E-4</v>
      </c>
      <c r="I330">
        <v>6.3E-3</v>
      </c>
      <c r="J330">
        <v>1.6999999999999999E-3</v>
      </c>
      <c r="K330">
        <v>1.2500000000000001E-2</v>
      </c>
      <c r="L330">
        <v>0.95479999999999998</v>
      </c>
      <c r="M330">
        <v>2.12E-2</v>
      </c>
      <c r="N330">
        <v>0.36509999999999998</v>
      </c>
      <c r="O330">
        <v>8.0000000000000004E-4</v>
      </c>
      <c r="P330">
        <v>0.1258</v>
      </c>
      <c r="Q330" s="67">
        <v>49225.599999999999</v>
      </c>
      <c r="R330">
        <v>0.2555</v>
      </c>
      <c r="S330">
        <v>0.18360000000000001</v>
      </c>
      <c r="T330">
        <v>0.56089999999999995</v>
      </c>
      <c r="U330">
        <v>18.43</v>
      </c>
      <c r="V330">
        <v>7.54</v>
      </c>
      <c r="W330" s="67">
        <v>67561.19</v>
      </c>
      <c r="X330">
        <v>130.27000000000001</v>
      </c>
      <c r="Y330" s="67">
        <v>112275.94</v>
      </c>
      <c r="Z330">
        <v>0.92159999999999997</v>
      </c>
      <c r="AA330">
        <v>4.4400000000000002E-2</v>
      </c>
      <c r="AB330">
        <v>3.4000000000000002E-2</v>
      </c>
      <c r="AC330">
        <v>7.8399999999999997E-2</v>
      </c>
      <c r="AD330">
        <v>112.28</v>
      </c>
      <c r="AE330" s="67">
        <v>2880.31</v>
      </c>
      <c r="AF330">
        <v>446.87</v>
      </c>
      <c r="AG330" s="67">
        <v>107048.35</v>
      </c>
      <c r="AH330" t="s">
        <v>628</v>
      </c>
      <c r="AI330" s="67">
        <v>34846</v>
      </c>
      <c r="AJ330" s="67">
        <v>50257.59</v>
      </c>
      <c r="AK330">
        <v>38.65</v>
      </c>
      <c r="AL330">
        <v>25.33</v>
      </c>
      <c r="AM330">
        <v>28.24</v>
      </c>
      <c r="AN330">
        <v>4.8099999999999996</v>
      </c>
      <c r="AO330" s="67">
        <v>1235.71</v>
      </c>
      <c r="AP330">
        <v>1.0528999999999999</v>
      </c>
      <c r="AQ330" s="67">
        <v>1267.0999999999999</v>
      </c>
      <c r="AR330" s="67">
        <v>1886.47</v>
      </c>
      <c r="AS330" s="67">
        <v>5296.14</v>
      </c>
      <c r="AT330">
        <v>410.67</v>
      </c>
      <c r="AU330">
        <v>242.05</v>
      </c>
      <c r="AV330" s="67">
        <v>9102.43</v>
      </c>
      <c r="AW330" s="67">
        <v>5099.08</v>
      </c>
      <c r="AX330">
        <v>0.53569999999999995</v>
      </c>
      <c r="AY330" s="67">
        <v>2699.38</v>
      </c>
      <c r="AZ330">
        <v>0.28360000000000002</v>
      </c>
      <c r="BA330" s="67">
        <v>1086.43</v>
      </c>
      <c r="BB330">
        <v>0.11409999999999999</v>
      </c>
      <c r="BC330">
        <v>633.47</v>
      </c>
      <c r="BD330">
        <v>6.6600000000000006E-2</v>
      </c>
      <c r="BE330" s="67">
        <v>9518.35</v>
      </c>
      <c r="BF330" s="67">
        <v>4980.43</v>
      </c>
      <c r="BG330">
        <v>1.3859999999999999</v>
      </c>
      <c r="BH330">
        <v>0.5252</v>
      </c>
      <c r="BI330">
        <v>0.20499999999999999</v>
      </c>
      <c r="BJ330">
        <v>0.2044</v>
      </c>
      <c r="BK330">
        <v>3.9699999999999999E-2</v>
      </c>
      <c r="BL330">
        <v>2.5700000000000001E-2</v>
      </c>
    </row>
    <row r="331" spans="1:64" x14ac:dyDescent="0.25">
      <c r="A331" t="s">
        <v>349</v>
      </c>
      <c r="B331">
        <v>45484</v>
      </c>
      <c r="C331">
        <v>87.4</v>
      </c>
      <c r="D331">
        <v>11.67</v>
      </c>
      <c r="E331">
        <v>971.23</v>
      </c>
      <c r="F331">
        <v>962.94</v>
      </c>
      <c r="G331">
        <v>2.2000000000000001E-3</v>
      </c>
      <c r="H331">
        <v>4.0000000000000002E-4</v>
      </c>
      <c r="I331">
        <v>4.7999999999999996E-3</v>
      </c>
      <c r="J331">
        <v>1.1999999999999999E-3</v>
      </c>
      <c r="K331">
        <v>1.6400000000000001E-2</v>
      </c>
      <c r="L331">
        <v>0.95830000000000004</v>
      </c>
      <c r="M331">
        <v>1.67E-2</v>
      </c>
      <c r="N331">
        <v>0.36980000000000002</v>
      </c>
      <c r="O331">
        <v>8.9999999999999998E-4</v>
      </c>
      <c r="P331">
        <v>0.1384</v>
      </c>
      <c r="Q331" s="67">
        <v>50638.18</v>
      </c>
      <c r="R331">
        <v>0.2384</v>
      </c>
      <c r="S331">
        <v>0.1837</v>
      </c>
      <c r="T331">
        <v>0.57779999999999998</v>
      </c>
      <c r="U331">
        <v>17.649999999999999</v>
      </c>
      <c r="V331">
        <v>8.1199999999999992</v>
      </c>
      <c r="W331" s="67">
        <v>62600.99</v>
      </c>
      <c r="X331">
        <v>115.86</v>
      </c>
      <c r="Y331" s="67">
        <v>115135.17</v>
      </c>
      <c r="Z331">
        <v>0.90159999999999996</v>
      </c>
      <c r="AA331">
        <v>5.2900000000000003E-2</v>
      </c>
      <c r="AB331">
        <v>4.5499999999999999E-2</v>
      </c>
      <c r="AC331">
        <v>9.8400000000000001E-2</v>
      </c>
      <c r="AD331">
        <v>115.14</v>
      </c>
      <c r="AE331" s="67">
        <v>2915.69</v>
      </c>
      <c r="AF331">
        <v>426.9</v>
      </c>
      <c r="AG331" s="67">
        <v>107086.31</v>
      </c>
      <c r="AH331" t="s">
        <v>628</v>
      </c>
      <c r="AI331" s="67">
        <v>34485</v>
      </c>
      <c r="AJ331" s="67">
        <v>50892.28</v>
      </c>
      <c r="AK331">
        <v>36.950000000000003</v>
      </c>
      <c r="AL331">
        <v>24.37</v>
      </c>
      <c r="AM331">
        <v>27.76</v>
      </c>
      <c r="AN331">
        <v>4.5999999999999996</v>
      </c>
      <c r="AO331" s="67">
        <v>1409.48</v>
      </c>
      <c r="AP331">
        <v>1.1493</v>
      </c>
      <c r="AQ331" s="67">
        <v>1320.94</v>
      </c>
      <c r="AR331" s="67">
        <v>1980.78</v>
      </c>
      <c r="AS331" s="67">
        <v>5609.5</v>
      </c>
      <c r="AT331">
        <v>417.16</v>
      </c>
      <c r="AU331">
        <v>269.95</v>
      </c>
      <c r="AV331" s="67">
        <v>9598.34</v>
      </c>
      <c r="AW331" s="67">
        <v>5344.46</v>
      </c>
      <c r="AX331">
        <v>0.53290000000000004</v>
      </c>
      <c r="AY331" s="67">
        <v>2990.75</v>
      </c>
      <c r="AZ331">
        <v>0.29820000000000002</v>
      </c>
      <c r="BA331" s="67">
        <v>1095.3800000000001</v>
      </c>
      <c r="BB331">
        <v>0.10920000000000001</v>
      </c>
      <c r="BC331">
        <v>599.26</v>
      </c>
      <c r="BD331">
        <v>5.9700000000000003E-2</v>
      </c>
      <c r="BE331" s="67">
        <v>10029.85</v>
      </c>
      <c r="BF331" s="67">
        <v>4995.68</v>
      </c>
      <c r="BG331">
        <v>1.3371</v>
      </c>
      <c r="BH331">
        <v>0.53859999999999997</v>
      </c>
      <c r="BI331">
        <v>0.20619999999999999</v>
      </c>
      <c r="BJ331">
        <v>0.19389999999999999</v>
      </c>
      <c r="BK331">
        <v>0.04</v>
      </c>
      <c r="BL331">
        <v>2.1299999999999999E-2</v>
      </c>
    </row>
    <row r="332" spans="1:64" x14ac:dyDescent="0.25">
      <c r="A332" t="s">
        <v>350</v>
      </c>
      <c r="B332">
        <v>44388</v>
      </c>
      <c r="C332">
        <v>40.380000000000003</v>
      </c>
      <c r="D332">
        <v>130.71</v>
      </c>
      <c r="E332" s="67">
        <v>5278.09</v>
      </c>
      <c r="F332" s="67">
        <v>5059.7</v>
      </c>
      <c r="G332">
        <v>3.2399999999999998E-2</v>
      </c>
      <c r="H332">
        <v>5.0000000000000001E-4</v>
      </c>
      <c r="I332">
        <v>2.92E-2</v>
      </c>
      <c r="J332">
        <v>1E-3</v>
      </c>
      <c r="K332">
        <v>2.7E-2</v>
      </c>
      <c r="L332">
        <v>0.87990000000000002</v>
      </c>
      <c r="M332">
        <v>2.9899999999999999E-2</v>
      </c>
      <c r="N332">
        <v>0.18440000000000001</v>
      </c>
      <c r="O332">
        <v>1.5599999999999999E-2</v>
      </c>
      <c r="P332">
        <v>0.1183</v>
      </c>
      <c r="Q332" s="67">
        <v>61438.02</v>
      </c>
      <c r="R332">
        <v>0.253</v>
      </c>
      <c r="S332">
        <v>0.20960000000000001</v>
      </c>
      <c r="T332">
        <v>0.53739999999999999</v>
      </c>
      <c r="U332">
        <v>19.68</v>
      </c>
      <c r="V332">
        <v>26.69</v>
      </c>
      <c r="W332" s="67">
        <v>84369.98</v>
      </c>
      <c r="X332">
        <v>194.85</v>
      </c>
      <c r="Y332" s="67">
        <v>177082.55</v>
      </c>
      <c r="Z332">
        <v>0.77880000000000005</v>
      </c>
      <c r="AA332">
        <v>0.1948</v>
      </c>
      <c r="AB332">
        <v>2.64E-2</v>
      </c>
      <c r="AC332">
        <v>0.22120000000000001</v>
      </c>
      <c r="AD332">
        <v>177.08</v>
      </c>
      <c r="AE332" s="67">
        <v>7159.2</v>
      </c>
      <c r="AF332">
        <v>860.95</v>
      </c>
      <c r="AG332" s="67">
        <v>195685.91</v>
      </c>
      <c r="AH332" t="s">
        <v>628</v>
      </c>
      <c r="AI332" s="67">
        <v>43177</v>
      </c>
      <c r="AJ332" s="67">
        <v>75642.460000000006</v>
      </c>
      <c r="AK332">
        <v>65.62</v>
      </c>
      <c r="AL332">
        <v>39</v>
      </c>
      <c r="AM332">
        <v>41.14</v>
      </c>
      <c r="AN332">
        <v>4.5</v>
      </c>
      <c r="AO332" s="67">
        <v>1218.04</v>
      </c>
      <c r="AP332">
        <v>0.71970000000000001</v>
      </c>
      <c r="AQ332" s="67">
        <v>1182.72</v>
      </c>
      <c r="AR332" s="67">
        <v>1900.66</v>
      </c>
      <c r="AS332" s="67">
        <v>6145.85</v>
      </c>
      <c r="AT332">
        <v>580.57000000000005</v>
      </c>
      <c r="AU332">
        <v>346.94</v>
      </c>
      <c r="AV332" s="67">
        <v>10156.73</v>
      </c>
      <c r="AW332" s="67">
        <v>2734.78</v>
      </c>
      <c r="AX332">
        <v>0.29249999999999998</v>
      </c>
      <c r="AY332" s="67">
        <v>5597.35</v>
      </c>
      <c r="AZ332">
        <v>0.59870000000000001</v>
      </c>
      <c r="BA332">
        <v>653.58000000000004</v>
      </c>
      <c r="BB332">
        <v>6.9900000000000004E-2</v>
      </c>
      <c r="BC332">
        <v>362.84</v>
      </c>
      <c r="BD332">
        <v>3.8800000000000001E-2</v>
      </c>
      <c r="BE332" s="67">
        <v>9348.56</v>
      </c>
      <c r="BF332" s="67">
        <v>1776.65</v>
      </c>
      <c r="BG332">
        <v>0.2167</v>
      </c>
      <c r="BH332">
        <v>0.58330000000000004</v>
      </c>
      <c r="BI332">
        <v>0.23330000000000001</v>
      </c>
      <c r="BJ332">
        <v>0.12859999999999999</v>
      </c>
      <c r="BK332">
        <v>3.5299999999999998E-2</v>
      </c>
      <c r="BL332">
        <v>1.9599999999999999E-2</v>
      </c>
    </row>
    <row r="333" spans="1:64" x14ac:dyDescent="0.25">
      <c r="A333" t="s">
        <v>351</v>
      </c>
      <c r="B333">
        <v>48520</v>
      </c>
      <c r="C333">
        <v>102.2</v>
      </c>
      <c r="D333">
        <v>15.38</v>
      </c>
      <c r="E333" s="67">
        <v>1497.18</v>
      </c>
      <c r="F333" s="67">
        <v>1455.32</v>
      </c>
      <c r="G333">
        <v>2.5999999999999999E-3</v>
      </c>
      <c r="H333">
        <v>2.9999999999999997E-4</v>
      </c>
      <c r="I333">
        <v>7.7999999999999996E-3</v>
      </c>
      <c r="J333">
        <v>1.1999999999999999E-3</v>
      </c>
      <c r="K333">
        <v>1.09E-2</v>
      </c>
      <c r="L333">
        <v>0.95609999999999995</v>
      </c>
      <c r="M333">
        <v>2.1100000000000001E-2</v>
      </c>
      <c r="N333">
        <v>0.6351</v>
      </c>
      <c r="O333">
        <v>5.0000000000000001E-4</v>
      </c>
      <c r="P333">
        <v>0.1714</v>
      </c>
      <c r="Q333" s="67">
        <v>48093.22</v>
      </c>
      <c r="R333">
        <v>0.24310000000000001</v>
      </c>
      <c r="S333">
        <v>0.182</v>
      </c>
      <c r="T333">
        <v>0.57489999999999997</v>
      </c>
      <c r="U333">
        <v>17.78</v>
      </c>
      <c r="V333">
        <v>11.56</v>
      </c>
      <c r="W333" s="67">
        <v>66090.62</v>
      </c>
      <c r="X333">
        <v>124.96</v>
      </c>
      <c r="Y333" s="67">
        <v>91397.72</v>
      </c>
      <c r="Z333">
        <v>0.75680000000000003</v>
      </c>
      <c r="AA333">
        <v>0.13869999999999999</v>
      </c>
      <c r="AB333">
        <v>0.1045</v>
      </c>
      <c r="AC333">
        <v>0.2432</v>
      </c>
      <c r="AD333">
        <v>91.4</v>
      </c>
      <c r="AE333" s="67">
        <v>2323.4899999999998</v>
      </c>
      <c r="AF333">
        <v>313.52999999999997</v>
      </c>
      <c r="AG333" s="67">
        <v>86191.87</v>
      </c>
      <c r="AH333" t="s">
        <v>628</v>
      </c>
      <c r="AI333" s="67">
        <v>27494</v>
      </c>
      <c r="AJ333" s="67">
        <v>42444.87</v>
      </c>
      <c r="AK333">
        <v>34.92</v>
      </c>
      <c r="AL333">
        <v>24.13</v>
      </c>
      <c r="AM333">
        <v>26.85</v>
      </c>
      <c r="AN333">
        <v>4.0599999999999996</v>
      </c>
      <c r="AO333" s="67">
        <v>1352.88</v>
      </c>
      <c r="AP333">
        <v>0.90269999999999995</v>
      </c>
      <c r="AQ333" s="67">
        <v>1289.9100000000001</v>
      </c>
      <c r="AR333" s="67">
        <v>2207.87</v>
      </c>
      <c r="AS333" s="67">
        <v>5943.52</v>
      </c>
      <c r="AT333">
        <v>529.74</v>
      </c>
      <c r="AU333">
        <v>280.77</v>
      </c>
      <c r="AV333" s="67">
        <v>10251.81</v>
      </c>
      <c r="AW333" s="67">
        <v>6176.66</v>
      </c>
      <c r="AX333">
        <v>0.61870000000000003</v>
      </c>
      <c r="AY333" s="67">
        <v>1863.16</v>
      </c>
      <c r="AZ333">
        <v>0.18659999999999999</v>
      </c>
      <c r="BA333">
        <v>834.28</v>
      </c>
      <c r="BB333">
        <v>8.3599999999999994E-2</v>
      </c>
      <c r="BC333" s="67">
        <v>1108.8699999999999</v>
      </c>
      <c r="BD333">
        <v>0.1111</v>
      </c>
      <c r="BE333" s="67">
        <v>9982.9699999999993</v>
      </c>
      <c r="BF333" s="67">
        <v>6024.52</v>
      </c>
      <c r="BG333">
        <v>2.2907999999999999</v>
      </c>
      <c r="BH333">
        <v>0.51400000000000001</v>
      </c>
      <c r="BI333">
        <v>0.23769999999999999</v>
      </c>
      <c r="BJ333">
        <v>0.1893</v>
      </c>
      <c r="BK333">
        <v>3.8100000000000002E-2</v>
      </c>
      <c r="BL333">
        <v>2.0899999999999998E-2</v>
      </c>
    </row>
    <row r="334" spans="1:64" x14ac:dyDescent="0.25">
      <c r="A334" t="s">
        <v>352</v>
      </c>
      <c r="B334">
        <v>45492</v>
      </c>
      <c r="C334">
        <v>28.38</v>
      </c>
      <c r="D334">
        <v>237.87</v>
      </c>
      <c r="E334" s="67">
        <v>6750.93</v>
      </c>
      <c r="F334" s="67">
        <v>6427.88</v>
      </c>
      <c r="G334">
        <v>2.3699999999999999E-2</v>
      </c>
      <c r="H334">
        <v>5.9999999999999995E-4</v>
      </c>
      <c r="I334">
        <v>4.4200000000000003E-2</v>
      </c>
      <c r="J334">
        <v>8.9999999999999998E-4</v>
      </c>
      <c r="K334">
        <v>3.4299999999999997E-2</v>
      </c>
      <c r="L334">
        <v>0.85860000000000003</v>
      </c>
      <c r="M334">
        <v>3.7600000000000001E-2</v>
      </c>
      <c r="N334">
        <v>0.311</v>
      </c>
      <c r="O334">
        <v>2.0500000000000001E-2</v>
      </c>
      <c r="P334">
        <v>0.13150000000000001</v>
      </c>
      <c r="Q334" s="67">
        <v>61254.47</v>
      </c>
      <c r="R334">
        <v>0.24129999999999999</v>
      </c>
      <c r="S334">
        <v>0.20080000000000001</v>
      </c>
      <c r="T334">
        <v>0.55800000000000005</v>
      </c>
      <c r="U334">
        <v>19.11</v>
      </c>
      <c r="V334">
        <v>33.58</v>
      </c>
      <c r="W334" s="67">
        <v>87914.36</v>
      </c>
      <c r="X334">
        <v>198.07</v>
      </c>
      <c r="Y334" s="67">
        <v>167521.59</v>
      </c>
      <c r="Z334">
        <v>0.73699999999999999</v>
      </c>
      <c r="AA334">
        <v>0.23400000000000001</v>
      </c>
      <c r="AB334">
        <v>2.9000000000000001E-2</v>
      </c>
      <c r="AC334">
        <v>0.26300000000000001</v>
      </c>
      <c r="AD334">
        <v>167.52</v>
      </c>
      <c r="AE334" s="67">
        <v>7395.3</v>
      </c>
      <c r="AF334">
        <v>881.78</v>
      </c>
      <c r="AG334" s="67">
        <v>183770.09</v>
      </c>
      <c r="AH334" t="s">
        <v>628</v>
      </c>
      <c r="AI334" s="67">
        <v>37309</v>
      </c>
      <c r="AJ334" s="67">
        <v>58712.13</v>
      </c>
      <c r="AK334">
        <v>69.5</v>
      </c>
      <c r="AL334">
        <v>42.15</v>
      </c>
      <c r="AM334">
        <v>46.38</v>
      </c>
      <c r="AN334">
        <v>4.7</v>
      </c>
      <c r="AO334">
        <v>0</v>
      </c>
      <c r="AP334">
        <v>0.93049999999999999</v>
      </c>
      <c r="AQ334" s="67">
        <v>1316.52</v>
      </c>
      <c r="AR334" s="67">
        <v>1965.85</v>
      </c>
      <c r="AS334" s="67">
        <v>6365.63</v>
      </c>
      <c r="AT334">
        <v>664.52</v>
      </c>
      <c r="AU334">
        <v>350.45</v>
      </c>
      <c r="AV334" s="67">
        <v>10662.98</v>
      </c>
      <c r="AW334" s="67">
        <v>3181.82</v>
      </c>
      <c r="AX334">
        <v>0.31469999999999998</v>
      </c>
      <c r="AY334" s="67">
        <v>5777.49</v>
      </c>
      <c r="AZ334">
        <v>0.57130000000000003</v>
      </c>
      <c r="BA334">
        <v>634.13</v>
      </c>
      <c r="BB334">
        <v>6.2700000000000006E-2</v>
      </c>
      <c r="BC334">
        <v>518.62</v>
      </c>
      <c r="BD334">
        <v>5.1299999999999998E-2</v>
      </c>
      <c r="BE334" s="67">
        <v>10112.06</v>
      </c>
      <c r="BF334" s="67">
        <v>1877.2</v>
      </c>
      <c r="BG334">
        <v>0.29380000000000001</v>
      </c>
      <c r="BH334">
        <v>0.57809999999999995</v>
      </c>
      <c r="BI334">
        <v>0.23119999999999999</v>
      </c>
      <c r="BJ334">
        <v>0.13950000000000001</v>
      </c>
      <c r="BK334">
        <v>3.32E-2</v>
      </c>
      <c r="BL334">
        <v>1.7999999999999999E-2</v>
      </c>
    </row>
    <row r="335" spans="1:64" x14ac:dyDescent="0.25">
      <c r="A335" t="s">
        <v>353</v>
      </c>
      <c r="B335">
        <v>48629</v>
      </c>
      <c r="C335">
        <v>69.430000000000007</v>
      </c>
      <c r="D335">
        <v>17.3</v>
      </c>
      <c r="E335" s="67">
        <v>1201.05</v>
      </c>
      <c r="F335" s="67">
        <v>1209.96</v>
      </c>
      <c r="G335">
        <v>3.3E-3</v>
      </c>
      <c r="H335">
        <v>1.5E-3</v>
      </c>
      <c r="I335">
        <v>4.4999999999999997E-3</v>
      </c>
      <c r="J335">
        <v>6.9999999999999999E-4</v>
      </c>
      <c r="K335">
        <v>1.0999999999999999E-2</v>
      </c>
      <c r="L335">
        <v>0.96499999999999997</v>
      </c>
      <c r="M335">
        <v>1.3899999999999999E-2</v>
      </c>
      <c r="N335">
        <v>0.24879999999999999</v>
      </c>
      <c r="O335">
        <v>2.3999999999999998E-3</v>
      </c>
      <c r="P335">
        <v>0.1192</v>
      </c>
      <c r="Q335" s="67">
        <v>51962.53</v>
      </c>
      <c r="R335">
        <v>0.25590000000000002</v>
      </c>
      <c r="S335">
        <v>0.1852</v>
      </c>
      <c r="T335">
        <v>0.55889999999999995</v>
      </c>
      <c r="U335">
        <v>18.73</v>
      </c>
      <c r="V335">
        <v>8.7100000000000009</v>
      </c>
      <c r="W335" s="67">
        <v>69323.31</v>
      </c>
      <c r="X335">
        <v>133.91999999999999</v>
      </c>
      <c r="Y335" s="67">
        <v>127269.75</v>
      </c>
      <c r="Z335">
        <v>0.89190000000000003</v>
      </c>
      <c r="AA335">
        <v>5.9900000000000002E-2</v>
      </c>
      <c r="AB335">
        <v>4.8300000000000003E-2</v>
      </c>
      <c r="AC335">
        <v>0.1081</v>
      </c>
      <c r="AD335">
        <v>127.27</v>
      </c>
      <c r="AE335" s="67">
        <v>3620.02</v>
      </c>
      <c r="AF335">
        <v>506.83</v>
      </c>
      <c r="AG335" s="67">
        <v>124506.61</v>
      </c>
      <c r="AH335" t="s">
        <v>628</v>
      </c>
      <c r="AI335" s="67">
        <v>36746</v>
      </c>
      <c r="AJ335" s="67">
        <v>54644.94</v>
      </c>
      <c r="AK335">
        <v>41.33</v>
      </c>
      <c r="AL335">
        <v>27.02</v>
      </c>
      <c r="AM335">
        <v>30.44</v>
      </c>
      <c r="AN335">
        <v>4.9400000000000004</v>
      </c>
      <c r="AO335" s="67">
        <v>1475.11</v>
      </c>
      <c r="AP335">
        <v>1.0905</v>
      </c>
      <c r="AQ335" s="67">
        <v>1187.49</v>
      </c>
      <c r="AR335" s="67">
        <v>1894.62</v>
      </c>
      <c r="AS335" s="67">
        <v>5530.63</v>
      </c>
      <c r="AT335">
        <v>455.37</v>
      </c>
      <c r="AU335">
        <v>314.39</v>
      </c>
      <c r="AV335" s="67">
        <v>9382.5</v>
      </c>
      <c r="AW335" s="67">
        <v>4702.05</v>
      </c>
      <c r="AX335">
        <v>0.48649999999999999</v>
      </c>
      <c r="AY335" s="67">
        <v>3545.2</v>
      </c>
      <c r="AZ335">
        <v>0.36680000000000001</v>
      </c>
      <c r="BA335">
        <v>950.61</v>
      </c>
      <c r="BB335">
        <v>9.8400000000000001E-2</v>
      </c>
      <c r="BC335">
        <v>466.47</v>
      </c>
      <c r="BD335">
        <v>4.8300000000000003E-2</v>
      </c>
      <c r="BE335" s="67">
        <v>9664.33</v>
      </c>
      <c r="BF335" s="67">
        <v>4342.7700000000004</v>
      </c>
      <c r="BG335">
        <v>1.0099</v>
      </c>
      <c r="BH335">
        <v>0.55410000000000004</v>
      </c>
      <c r="BI335">
        <v>0.2112</v>
      </c>
      <c r="BJ335">
        <v>0.1668</v>
      </c>
      <c r="BK335">
        <v>3.8100000000000002E-2</v>
      </c>
      <c r="BL335">
        <v>2.98E-2</v>
      </c>
    </row>
    <row r="336" spans="1:64" x14ac:dyDescent="0.25">
      <c r="A336" t="s">
        <v>354</v>
      </c>
      <c r="B336">
        <v>46920</v>
      </c>
      <c r="C336">
        <v>169.05</v>
      </c>
      <c r="D336">
        <v>12.47</v>
      </c>
      <c r="E336" s="67">
        <v>2108.3000000000002</v>
      </c>
      <c r="F336" s="67">
        <v>2024.86</v>
      </c>
      <c r="G336">
        <v>5.3E-3</v>
      </c>
      <c r="H336">
        <v>5.9999999999999995E-4</v>
      </c>
      <c r="I336">
        <v>1.9699999999999999E-2</v>
      </c>
      <c r="J336">
        <v>1.2999999999999999E-3</v>
      </c>
      <c r="K336">
        <v>2.12E-2</v>
      </c>
      <c r="L336">
        <v>0.91969999999999996</v>
      </c>
      <c r="M336">
        <v>3.2199999999999999E-2</v>
      </c>
      <c r="N336">
        <v>0.49509999999999998</v>
      </c>
      <c r="O336">
        <v>4.4000000000000003E-3</v>
      </c>
      <c r="P336">
        <v>0.1487</v>
      </c>
      <c r="Q336" s="67">
        <v>51690.06</v>
      </c>
      <c r="R336">
        <v>0.22969999999999999</v>
      </c>
      <c r="S336">
        <v>0.18509999999999999</v>
      </c>
      <c r="T336">
        <v>0.58520000000000005</v>
      </c>
      <c r="U336">
        <v>18.14</v>
      </c>
      <c r="V336">
        <v>14.67</v>
      </c>
      <c r="W336" s="67">
        <v>72457.95</v>
      </c>
      <c r="X336">
        <v>139.15</v>
      </c>
      <c r="Y336" s="67">
        <v>161690.87</v>
      </c>
      <c r="Z336">
        <v>0.64649999999999996</v>
      </c>
      <c r="AA336">
        <v>0.19339999999999999</v>
      </c>
      <c r="AB336">
        <v>0.16009999999999999</v>
      </c>
      <c r="AC336">
        <v>0.35349999999999998</v>
      </c>
      <c r="AD336">
        <v>161.69</v>
      </c>
      <c r="AE336" s="67">
        <v>4416.09</v>
      </c>
      <c r="AF336">
        <v>440.74</v>
      </c>
      <c r="AG336" s="67">
        <v>154552.60999999999</v>
      </c>
      <c r="AH336" t="s">
        <v>628</v>
      </c>
      <c r="AI336" s="67">
        <v>30762</v>
      </c>
      <c r="AJ336" s="67">
        <v>48566.74</v>
      </c>
      <c r="AK336">
        <v>37.32</v>
      </c>
      <c r="AL336">
        <v>25.59</v>
      </c>
      <c r="AM336">
        <v>27.87</v>
      </c>
      <c r="AN336">
        <v>4.1500000000000004</v>
      </c>
      <c r="AO336">
        <v>909.15</v>
      </c>
      <c r="AP336">
        <v>0.9093</v>
      </c>
      <c r="AQ336" s="67">
        <v>1313.77</v>
      </c>
      <c r="AR336" s="67">
        <v>2076.5</v>
      </c>
      <c r="AS336" s="67">
        <v>5760.81</v>
      </c>
      <c r="AT336">
        <v>485.16</v>
      </c>
      <c r="AU336">
        <v>334.92</v>
      </c>
      <c r="AV336" s="67">
        <v>9971.16</v>
      </c>
      <c r="AW336" s="67">
        <v>4607.16</v>
      </c>
      <c r="AX336">
        <v>0.45860000000000001</v>
      </c>
      <c r="AY336" s="67">
        <v>3630.82</v>
      </c>
      <c r="AZ336">
        <v>0.3614</v>
      </c>
      <c r="BA336">
        <v>928.28</v>
      </c>
      <c r="BB336">
        <v>9.2399999999999996E-2</v>
      </c>
      <c r="BC336">
        <v>880.5</v>
      </c>
      <c r="BD336">
        <v>8.7599999999999997E-2</v>
      </c>
      <c r="BE336" s="67">
        <v>10046.76</v>
      </c>
      <c r="BF336" s="67">
        <v>3557.17</v>
      </c>
      <c r="BG336">
        <v>0.91590000000000005</v>
      </c>
      <c r="BH336">
        <v>0.53869999999999996</v>
      </c>
      <c r="BI336">
        <v>0.22309999999999999</v>
      </c>
      <c r="BJ336">
        <v>0.17929999999999999</v>
      </c>
      <c r="BK336">
        <v>3.8300000000000001E-2</v>
      </c>
      <c r="BL336">
        <v>2.06E-2</v>
      </c>
    </row>
    <row r="337" spans="1:64" x14ac:dyDescent="0.25">
      <c r="A337" t="s">
        <v>355</v>
      </c>
      <c r="B337">
        <v>44396</v>
      </c>
      <c r="C337">
        <v>35.71</v>
      </c>
      <c r="D337">
        <v>131.88999999999999</v>
      </c>
      <c r="E337" s="67">
        <v>4710.46</v>
      </c>
      <c r="F337" s="67">
        <v>4577.3999999999996</v>
      </c>
      <c r="G337">
        <v>1.9400000000000001E-2</v>
      </c>
      <c r="H337">
        <v>8.0000000000000004E-4</v>
      </c>
      <c r="I337">
        <v>6.3E-2</v>
      </c>
      <c r="J337">
        <v>1.2999999999999999E-3</v>
      </c>
      <c r="K337">
        <v>3.85E-2</v>
      </c>
      <c r="L337">
        <v>0.82540000000000002</v>
      </c>
      <c r="M337">
        <v>5.16E-2</v>
      </c>
      <c r="N337">
        <v>0.3962</v>
      </c>
      <c r="O337">
        <v>1.4999999999999999E-2</v>
      </c>
      <c r="P337">
        <v>0.14169999999999999</v>
      </c>
      <c r="Q337" s="67">
        <v>59013.46</v>
      </c>
      <c r="R337">
        <v>0.22989999999999999</v>
      </c>
      <c r="S337">
        <v>0.1978</v>
      </c>
      <c r="T337">
        <v>0.57230000000000003</v>
      </c>
      <c r="U337">
        <v>18.41</v>
      </c>
      <c r="V337">
        <v>26.47</v>
      </c>
      <c r="W337" s="67">
        <v>83629.97</v>
      </c>
      <c r="X337">
        <v>174.7</v>
      </c>
      <c r="Y337" s="67">
        <v>158181.35999999999</v>
      </c>
      <c r="Z337">
        <v>0.69110000000000005</v>
      </c>
      <c r="AA337">
        <v>0.27510000000000001</v>
      </c>
      <c r="AB337">
        <v>3.3799999999999997E-2</v>
      </c>
      <c r="AC337">
        <v>0.30890000000000001</v>
      </c>
      <c r="AD337">
        <v>158.18</v>
      </c>
      <c r="AE337" s="67">
        <v>6511.93</v>
      </c>
      <c r="AF337">
        <v>752.88</v>
      </c>
      <c r="AG337" s="67">
        <v>171047.55</v>
      </c>
      <c r="AH337" t="s">
        <v>628</v>
      </c>
      <c r="AI337" s="67">
        <v>33973</v>
      </c>
      <c r="AJ337" s="67">
        <v>52563.37</v>
      </c>
      <c r="AK337">
        <v>64.44</v>
      </c>
      <c r="AL337">
        <v>38.92</v>
      </c>
      <c r="AM337">
        <v>43.52</v>
      </c>
      <c r="AN337">
        <v>4.6500000000000004</v>
      </c>
      <c r="AO337" s="67">
        <v>1880.09</v>
      </c>
      <c r="AP337">
        <v>1.0370999999999999</v>
      </c>
      <c r="AQ337" s="67">
        <v>1299.6500000000001</v>
      </c>
      <c r="AR337" s="67">
        <v>1886.27</v>
      </c>
      <c r="AS337" s="67">
        <v>6200.12</v>
      </c>
      <c r="AT337">
        <v>568.41999999999996</v>
      </c>
      <c r="AU337">
        <v>295.41000000000003</v>
      </c>
      <c r="AV337" s="67">
        <v>10249.870000000001</v>
      </c>
      <c r="AW337" s="67">
        <v>3316.35</v>
      </c>
      <c r="AX337">
        <v>0.3407</v>
      </c>
      <c r="AY337" s="67">
        <v>5150.24</v>
      </c>
      <c r="AZ337">
        <v>0.5292</v>
      </c>
      <c r="BA337">
        <v>658.33</v>
      </c>
      <c r="BB337">
        <v>6.7599999999999993E-2</v>
      </c>
      <c r="BC337">
        <v>607.97</v>
      </c>
      <c r="BD337">
        <v>6.25E-2</v>
      </c>
      <c r="BE337" s="67">
        <v>9732.89</v>
      </c>
      <c r="BF337" s="67">
        <v>2053.23</v>
      </c>
      <c r="BG337">
        <v>0.39069999999999999</v>
      </c>
      <c r="BH337">
        <v>0.57099999999999995</v>
      </c>
      <c r="BI337">
        <v>0.2253</v>
      </c>
      <c r="BJ337">
        <v>0.15429999999999999</v>
      </c>
      <c r="BK337">
        <v>3.0700000000000002E-2</v>
      </c>
      <c r="BL337">
        <v>1.8700000000000001E-2</v>
      </c>
    </row>
    <row r="338" spans="1:64" x14ac:dyDescent="0.25">
      <c r="A338" t="s">
        <v>356</v>
      </c>
      <c r="B338">
        <v>44404</v>
      </c>
      <c r="C338">
        <v>18.899999999999999</v>
      </c>
      <c r="D338">
        <v>347.31</v>
      </c>
      <c r="E338" s="67">
        <v>6565.73</v>
      </c>
      <c r="F338" s="67">
        <v>5178.5600000000004</v>
      </c>
      <c r="G338">
        <v>5.5999999999999999E-3</v>
      </c>
      <c r="H338">
        <v>1E-3</v>
      </c>
      <c r="I338">
        <v>0.29830000000000001</v>
      </c>
      <c r="J338">
        <v>1.5E-3</v>
      </c>
      <c r="K338">
        <v>7.6899999999999996E-2</v>
      </c>
      <c r="L338">
        <v>0.52680000000000005</v>
      </c>
      <c r="M338">
        <v>8.9700000000000002E-2</v>
      </c>
      <c r="N338">
        <v>0.77859999999999996</v>
      </c>
      <c r="O338">
        <v>2.63E-2</v>
      </c>
      <c r="P338">
        <v>0.17119999999999999</v>
      </c>
      <c r="Q338" s="67">
        <v>56377.93</v>
      </c>
      <c r="R338">
        <v>0.21060000000000001</v>
      </c>
      <c r="S338">
        <v>0.18149999999999999</v>
      </c>
      <c r="T338">
        <v>0.6079</v>
      </c>
      <c r="U338">
        <v>18.579999999999998</v>
      </c>
      <c r="V338">
        <v>38.67</v>
      </c>
      <c r="W338" s="67">
        <v>79778.77</v>
      </c>
      <c r="X338">
        <v>168.07</v>
      </c>
      <c r="Y338" s="67">
        <v>81367.539999999994</v>
      </c>
      <c r="Z338">
        <v>0.66810000000000003</v>
      </c>
      <c r="AA338">
        <v>0.28620000000000001</v>
      </c>
      <c r="AB338">
        <v>4.58E-2</v>
      </c>
      <c r="AC338">
        <v>0.33189999999999997</v>
      </c>
      <c r="AD338">
        <v>81.37</v>
      </c>
      <c r="AE338" s="67">
        <v>3492.75</v>
      </c>
      <c r="AF338">
        <v>454.96</v>
      </c>
      <c r="AG338" s="67">
        <v>88994.65</v>
      </c>
      <c r="AH338" t="s">
        <v>628</v>
      </c>
      <c r="AI338" s="67">
        <v>25939</v>
      </c>
      <c r="AJ338" s="67">
        <v>37042.44</v>
      </c>
      <c r="AK338">
        <v>60.43</v>
      </c>
      <c r="AL338">
        <v>41.46</v>
      </c>
      <c r="AM338">
        <v>46.9</v>
      </c>
      <c r="AN338">
        <v>4.41</v>
      </c>
      <c r="AO338">
        <v>729.41</v>
      </c>
      <c r="AP338">
        <v>1.2737000000000001</v>
      </c>
      <c r="AQ338" s="67">
        <v>1521.24</v>
      </c>
      <c r="AR338" s="67">
        <v>2189.02</v>
      </c>
      <c r="AS338" s="67">
        <v>6542.81</v>
      </c>
      <c r="AT338">
        <v>721.7</v>
      </c>
      <c r="AU338">
        <v>486.96</v>
      </c>
      <c r="AV338" s="67">
        <v>11461.73</v>
      </c>
      <c r="AW338" s="67">
        <v>6472.21</v>
      </c>
      <c r="AX338">
        <v>0.55469999999999997</v>
      </c>
      <c r="AY338" s="67">
        <v>3257.52</v>
      </c>
      <c r="AZ338">
        <v>0.2792</v>
      </c>
      <c r="BA338">
        <v>625.75</v>
      </c>
      <c r="BB338">
        <v>5.3600000000000002E-2</v>
      </c>
      <c r="BC338" s="67">
        <v>1311.98</v>
      </c>
      <c r="BD338">
        <v>0.1124</v>
      </c>
      <c r="BE338" s="67">
        <v>11667.46</v>
      </c>
      <c r="BF338" s="67">
        <v>4023.62</v>
      </c>
      <c r="BG338">
        <v>1.8611</v>
      </c>
      <c r="BH338">
        <v>0.51</v>
      </c>
      <c r="BI338">
        <v>0.1983</v>
      </c>
      <c r="BJ338">
        <v>0.25390000000000001</v>
      </c>
      <c r="BK338">
        <v>2.3699999999999999E-2</v>
      </c>
      <c r="BL338">
        <v>1.41E-2</v>
      </c>
    </row>
    <row r="339" spans="1:64" x14ac:dyDescent="0.25">
      <c r="A339" t="s">
        <v>357</v>
      </c>
      <c r="B339">
        <v>48173</v>
      </c>
      <c r="C339">
        <v>70.48</v>
      </c>
      <c r="D339">
        <v>39.979999999999997</v>
      </c>
      <c r="E339" s="67">
        <v>2817.72</v>
      </c>
      <c r="F339" s="67">
        <v>2831.75</v>
      </c>
      <c r="G339">
        <v>7.1000000000000004E-3</v>
      </c>
      <c r="H339">
        <v>8.9999999999999998E-4</v>
      </c>
      <c r="I339">
        <v>1.7299999999999999E-2</v>
      </c>
      <c r="J339">
        <v>1.2999999999999999E-3</v>
      </c>
      <c r="K339">
        <v>4.1399999999999999E-2</v>
      </c>
      <c r="L339">
        <v>0.89900000000000002</v>
      </c>
      <c r="M339">
        <v>3.2899999999999999E-2</v>
      </c>
      <c r="N339">
        <v>0.39910000000000001</v>
      </c>
      <c r="O339">
        <v>1.03E-2</v>
      </c>
      <c r="P339">
        <v>0.13489999999999999</v>
      </c>
      <c r="Q339" s="67">
        <v>54943.71</v>
      </c>
      <c r="R339">
        <v>0.2039</v>
      </c>
      <c r="S339">
        <v>0.19989999999999999</v>
      </c>
      <c r="T339">
        <v>0.59619999999999995</v>
      </c>
      <c r="U339">
        <v>19.18</v>
      </c>
      <c r="V339">
        <v>19.489999999999998</v>
      </c>
      <c r="W339" s="67">
        <v>73744.160000000003</v>
      </c>
      <c r="X339">
        <v>141.51</v>
      </c>
      <c r="Y339" s="67">
        <v>127342.93</v>
      </c>
      <c r="Z339">
        <v>0.7843</v>
      </c>
      <c r="AA339">
        <v>0.17330000000000001</v>
      </c>
      <c r="AB339">
        <v>4.24E-2</v>
      </c>
      <c r="AC339">
        <v>0.2157</v>
      </c>
      <c r="AD339">
        <v>127.34</v>
      </c>
      <c r="AE339" s="67">
        <v>4345.3500000000004</v>
      </c>
      <c r="AF339">
        <v>560.47</v>
      </c>
      <c r="AG339" s="67">
        <v>129209.76</v>
      </c>
      <c r="AH339" t="s">
        <v>628</v>
      </c>
      <c r="AI339" s="67">
        <v>32110</v>
      </c>
      <c r="AJ339" s="67">
        <v>49466.6</v>
      </c>
      <c r="AK339">
        <v>51.85</v>
      </c>
      <c r="AL339">
        <v>32.159999999999997</v>
      </c>
      <c r="AM339">
        <v>38.380000000000003</v>
      </c>
      <c r="AN339">
        <v>4.4400000000000004</v>
      </c>
      <c r="AO339">
        <v>846.16</v>
      </c>
      <c r="AP339">
        <v>0.97299999999999998</v>
      </c>
      <c r="AQ339" s="67">
        <v>1352.07</v>
      </c>
      <c r="AR339" s="67">
        <v>1710.84</v>
      </c>
      <c r="AS339" s="67">
        <v>5495.56</v>
      </c>
      <c r="AT339">
        <v>490.49</v>
      </c>
      <c r="AU339">
        <v>248.72</v>
      </c>
      <c r="AV339" s="67">
        <v>9297.68</v>
      </c>
      <c r="AW339" s="67">
        <v>4061.82</v>
      </c>
      <c r="AX339">
        <v>0.44569999999999999</v>
      </c>
      <c r="AY339" s="67">
        <v>3485.32</v>
      </c>
      <c r="AZ339">
        <v>0.38240000000000002</v>
      </c>
      <c r="BA339">
        <v>923.25</v>
      </c>
      <c r="BB339">
        <v>0.1013</v>
      </c>
      <c r="BC339">
        <v>643.13</v>
      </c>
      <c r="BD339">
        <v>7.0599999999999996E-2</v>
      </c>
      <c r="BE339" s="67">
        <v>9113.52</v>
      </c>
      <c r="BF339" s="67">
        <v>3505.64</v>
      </c>
      <c r="BG339">
        <v>0.8468</v>
      </c>
      <c r="BH339">
        <v>0.56559999999999999</v>
      </c>
      <c r="BI339">
        <v>0.2198</v>
      </c>
      <c r="BJ339">
        <v>0.1608</v>
      </c>
      <c r="BK339">
        <v>3.32E-2</v>
      </c>
      <c r="BL339">
        <v>2.06E-2</v>
      </c>
    </row>
    <row r="340" spans="1:64" x14ac:dyDescent="0.25">
      <c r="A340" t="s">
        <v>358</v>
      </c>
      <c r="B340">
        <v>45500</v>
      </c>
      <c r="C340">
        <v>45.19</v>
      </c>
      <c r="D340">
        <v>118.64</v>
      </c>
      <c r="E340" s="67">
        <v>5361.36</v>
      </c>
      <c r="F340" s="67">
        <v>5114.75</v>
      </c>
      <c r="G340">
        <v>1.9699999999999999E-2</v>
      </c>
      <c r="H340">
        <v>5.0000000000000001E-4</v>
      </c>
      <c r="I340">
        <v>2.0799999999999999E-2</v>
      </c>
      <c r="J340">
        <v>1.1000000000000001E-3</v>
      </c>
      <c r="K340">
        <v>2.46E-2</v>
      </c>
      <c r="L340">
        <v>0.90329999999999999</v>
      </c>
      <c r="M340">
        <v>3.0099999999999998E-2</v>
      </c>
      <c r="N340">
        <v>0.20530000000000001</v>
      </c>
      <c r="O340">
        <v>1.1900000000000001E-2</v>
      </c>
      <c r="P340">
        <v>0.11840000000000001</v>
      </c>
      <c r="Q340" s="67">
        <v>60403.12</v>
      </c>
      <c r="R340">
        <v>0.2225</v>
      </c>
      <c r="S340">
        <v>0.21829999999999999</v>
      </c>
      <c r="T340">
        <v>0.55920000000000003</v>
      </c>
      <c r="U340">
        <v>20.100000000000001</v>
      </c>
      <c r="V340">
        <v>28.53</v>
      </c>
      <c r="W340" s="67">
        <v>83626.98</v>
      </c>
      <c r="X340">
        <v>184.69</v>
      </c>
      <c r="Y340" s="67">
        <v>160154.37</v>
      </c>
      <c r="Z340">
        <v>0.80720000000000003</v>
      </c>
      <c r="AA340">
        <v>0.1648</v>
      </c>
      <c r="AB340">
        <v>2.8000000000000001E-2</v>
      </c>
      <c r="AC340">
        <v>0.1928</v>
      </c>
      <c r="AD340">
        <v>160.15</v>
      </c>
      <c r="AE340" s="67">
        <v>6269.25</v>
      </c>
      <c r="AF340">
        <v>787.3</v>
      </c>
      <c r="AG340" s="67">
        <v>179934.52</v>
      </c>
      <c r="AH340" t="s">
        <v>628</v>
      </c>
      <c r="AI340" s="67">
        <v>42097</v>
      </c>
      <c r="AJ340" s="67">
        <v>71416.47</v>
      </c>
      <c r="AK340">
        <v>61.84</v>
      </c>
      <c r="AL340">
        <v>37.880000000000003</v>
      </c>
      <c r="AM340">
        <v>40.15</v>
      </c>
      <c r="AN340">
        <v>4.3600000000000003</v>
      </c>
      <c r="AO340" s="67">
        <v>1422.18</v>
      </c>
      <c r="AP340">
        <v>0.7681</v>
      </c>
      <c r="AQ340" s="67">
        <v>1192.1600000000001</v>
      </c>
      <c r="AR340" s="67">
        <v>1847.17</v>
      </c>
      <c r="AS340" s="67">
        <v>5857.56</v>
      </c>
      <c r="AT340">
        <v>588.07000000000005</v>
      </c>
      <c r="AU340">
        <v>315.06</v>
      </c>
      <c r="AV340" s="67">
        <v>9800.0300000000007</v>
      </c>
      <c r="AW340" s="67">
        <v>3013.67</v>
      </c>
      <c r="AX340">
        <v>0.33160000000000001</v>
      </c>
      <c r="AY340" s="67">
        <v>4976.87</v>
      </c>
      <c r="AZ340">
        <v>0.54759999999999998</v>
      </c>
      <c r="BA340">
        <v>740.73</v>
      </c>
      <c r="BB340">
        <v>8.1500000000000003E-2</v>
      </c>
      <c r="BC340">
        <v>357.18</v>
      </c>
      <c r="BD340">
        <v>3.9300000000000002E-2</v>
      </c>
      <c r="BE340" s="67">
        <v>9088.4500000000007</v>
      </c>
      <c r="BF340" s="67">
        <v>2193.4299999999998</v>
      </c>
      <c r="BG340">
        <v>0.2913</v>
      </c>
      <c r="BH340">
        <v>0.58609999999999995</v>
      </c>
      <c r="BI340">
        <v>0.23089999999999999</v>
      </c>
      <c r="BJ340">
        <v>0.1308</v>
      </c>
      <c r="BK340">
        <v>3.5499999999999997E-2</v>
      </c>
      <c r="BL340">
        <v>1.6799999999999999E-2</v>
      </c>
    </row>
    <row r="341" spans="1:64" x14ac:dyDescent="0.25">
      <c r="A341" t="s">
        <v>359</v>
      </c>
      <c r="B341">
        <v>50633</v>
      </c>
      <c r="C341">
        <v>76.7</v>
      </c>
      <c r="D341">
        <v>10.51</v>
      </c>
      <c r="E341">
        <v>767.82</v>
      </c>
      <c r="F341">
        <v>762.71</v>
      </c>
      <c r="G341">
        <v>3.0000000000000001E-3</v>
      </c>
      <c r="H341">
        <v>1E-4</v>
      </c>
      <c r="I341">
        <v>6.1000000000000004E-3</v>
      </c>
      <c r="J341">
        <v>1.9E-3</v>
      </c>
      <c r="K341">
        <v>2.9600000000000001E-2</v>
      </c>
      <c r="L341">
        <v>0.93810000000000004</v>
      </c>
      <c r="M341">
        <v>2.1100000000000001E-2</v>
      </c>
      <c r="N341">
        <v>0.4234</v>
      </c>
      <c r="O341">
        <v>1.5E-3</v>
      </c>
      <c r="P341">
        <v>0.15559999999999999</v>
      </c>
      <c r="Q341" s="67">
        <v>47247.99</v>
      </c>
      <c r="R341">
        <v>0.25390000000000001</v>
      </c>
      <c r="S341">
        <v>0.18609999999999999</v>
      </c>
      <c r="T341">
        <v>0.55989999999999995</v>
      </c>
      <c r="U341">
        <v>16.260000000000002</v>
      </c>
      <c r="V341">
        <v>8.0399999999999991</v>
      </c>
      <c r="W341" s="67">
        <v>57583.91</v>
      </c>
      <c r="X341">
        <v>92.1</v>
      </c>
      <c r="Y341" s="67">
        <v>120451.86</v>
      </c>
      <c r="Z341">
        <v>0.86109999999999998</v>
      </c>
      <c r="AA341">
        <v>7.8899999999999998E-2</v>
      </c>
      <c r="AB341">
        <v>0.06</v>
      </c>
      <c r="AC341">
        <v>0.1389</v>
      </c>
      <c r="AD341">
        <v>120.45</v>
      </c>
      <c r="AE341" s="67">
        <v>2984.22</v>
      </c>
      <c r="AF341">
        <v>435.31</v>
      </c>
      <c r="AG341" s="67">
        <v>108911.95</v>
      </c>
      <c r="AH341" t="s">
        <v>628</v>
      </c>
      <c r="AI341" s="67">
        <v>32460</v>
      </c>
      <c r="AJ341" s="67">
        <v>45821.61</v>
      </c>
      <c r="AK341">
        <v>39.75</v>
      </c>
      <c r="AL341">
        <v>23.77</v>
      </c>
      <c r="AM341">
        <v>27.98</v>
      </c>
      <c r="AN341">
        <v>4.17</v>
      </c>
      <c r="AO341" s="67">
        <v>1316.76</v>
      </c>
      <c r="AP341">
        <v>1.3047</v>
      </c>
      <c r="AQ341" s="67">
        <v>1433.71</v>
      </c>
      <c r="AR341" s="67">
        <v>1996.9</v>
      </c>
      <c r="AS341" s="67">
        <v>5667.56</v>
      </c>
      <c r="AT341">
        <v>525.23</v>
      </c>
      <c r="AU341">
        <v>287.39</v>
      </c>
      <c r="AV341" s="67">
        <v>9910.7900000000009</v>
      </c>
      <c r="AW341" s="67">
        <v>5152.24</v>
      </c>
      <c r="AX341">
        <v>0.49480000000000002</v>
      </c>
      <c r="AY341" s="67">
        <v>3369.78</v>
      </c>
      <c r="AZ341">
        <v>0.3236</v>
      </c>
      <c r="BA341" s="67">
        <v>1191.94</v>
      </c>
      <c r="BB341">
        <v>0.1145</v>
      </c>
      <c r="BC341">
        <v>698.21</v>
      </c>
      <c r="BD341">
        <v>6.7100000000000007E-2</v>
      </c>
      <c r="BE341" s="67">
        <v>10412.17</v>
      </c>
      <c r="BF341" s="67">
        <v>4612.9399999999996</v>
      </c>
      <c r="BG341">
        <v>1.3853</v>
      </c>
      <c r="BH341">
        <v>0.51500000000000001</v>
      </c>
      <c r="BI341">
        <v>0.20230000000000001</v>
      </c>
      <c r="BJ341">
        <v>0.21890000000000001</v>
      </c>
      <c r="BK341">
        <v>4.0399999999999998E-2</v>
      </c>
      <c r="BL341">
        <v>2.3400000000000001E-2</v>
      </c>
    </row>
    <row r="342" spans="1:64" x14ac:dyDescent="0.25">
      <c r="A342" t="s">
        <v>360</v>
      </c>
      <c r="B342">
        <v>49361</v>
      </c>
      <c r="C342">
        <v>61.24</v>
      </c>
      <c r="D342">
        <v>11.09</v>
      </c>
      <c r="E342">
        <v>679.15</v>
      </c>
      <c r="F342">
        <v>723.53</v>
      </c>
      <c r="G342">
        <v>2.3999999999999998E-3</v>
      </c>
      <c r="H342">
        <v>1.4E-3</v>
      </c>
      <c r="I342">
        <v>3.0999999999999999E-3</v>
      </c>
      <c r="J342">
        <v>5.9999999999999995E-4</v>
      </c>
      <c r="K342">
        <v>8.8999999999999999E-3</v>
      </c>
      <c r="L342">
        <v>0.97570000000000001</v>
      </c>
      <c r="M342">
        <v>7.9000000000000008E-3</v>
      </c>
      <c r="N342">
        <v>0.2084</v>
      </c>
      <c r="O342">
        <v>1.2999999999999999E-3</v>
      </c>
      <c r="P342">
        <v>0.1172</v>
      </c>
      <c r="Q342" s="67">
        <v>51246.94</v>
      </c>
      <c r="R342">
        <v>0.2034</v>
      </c>
      <c r="S342">
        <v>0.184</v>
      </c>
      <c r="T342">
        <v>0.61260000000000003</v>
      </c>
      <c r="U342">
        <v>16.88</v>
      </c>
      <c r="V342">
        <v>5.73</v>
      </c>
      <c r="W342" s="67">
        <v>66106.22</v>
      </c>
      <c r="X342">
        <v>115.84</v>
      </c>
      <c r="Y342" s="67">
        <v>123631.63</v>
      </c>
      <c r="Z342">
        <v>0.90300000000000002</v>
      </c>
      <c r="AA342">
        <v>6.0600000000000001E-2</v>
      </c>
      <c r="AB342">
        <v>3.6400000000000002E-2</v>
      </c>
      <c r="AC342">
        <v>9.7000000000000003E-2</v>
      </c>
      <c r="AD342">
        <v>123.63</v>
      </c>
      <c r="AE342" s="67">
        <v>2923.04</v>
      </c>
      <c r="AF342">
        <v>441.53</v>
      </c>
      <c r="AG342" s="67">
        <v>108347.25</v>
      </c>
      <c r="AH342" t="s">
        <v>628</v>
      </c>
      <c r="AI342" s="67">
        <v>37181</v>
      </c>
      <c r="AJ342" s="67">
        <v>56812.06</v>
      </c>
      <c r="AK342">
        <v>34.83</v>
      </c>
      <c r="AL342">
        <v>22.98</v>
      </c>
      <c r="AM342">
        <v>26.47</v>
      </c>
      <c r="AN342">
        <v>5.15</v>
      </c>
      <c r="AO342" s="67">
        <v>1656.47</v>
      </c>
      <c r="AP342">
        <v>1.1504000000000001</v>
      </c>
      <c r="AQ342" s="67">
        <v>1284.72</v>
      </c>
      <c r="AR342" s="67">
        <v>1856.06</v>
      </c>
      <c r="AS342" s="67">
        <v>5847.29</v>
      </c>
      <c r="AT342">
        <v>366.26</v>
      </c>
      <c r="AU342">
        <v>300.24</v>
      </c>
      <c r="AV342" s="67">
        <v>9654.58</v>
      </c>
      <c r="AW342" s="67">
        <v>4866.16</v>
      </c>
      <c r="AX342">
        <v>0.48699999999999999</v>
      </c>
      <c r="AY342" s="67">
        <v>3378.39</v>
      </c>
      <c r="AZ342">
        <v>0.33810000000000001</v>
      </c>
      <c r="BA342" s="67">
        <v>1273.27</v>
      </c>
      <c r="BB342">
        <v>0.12740000000000001</v>
      </c>
      <c r="BC342">
        <v>473.43</v>
      </c>
      <c r="BD342">
        <v>4.7399999999999998E-2</v>
      </c>
      <c r="BE342" s="67">
        <v>9991.25</v>
      </c>
      <c r="BF342" s="67">
        <v>5186.21</v>
      </c>
      <c r="BG342">
        <v>1.1566000000000001</v>
      </c>
      <c r="BH342">
        <v>0.56369999999999998</v>
      </c>
      <c r="BI342">
        <v>0.2185</v>
      </c>
      <c r="BJ342">
        <v>0.14660000000000001</v>
      </c>
      <c r="BK342">
        <v>4.0500000000000001E-2</v>
      </c>
      <c r="BL342">
        <v>3.0700000000000002E-2</v>
      </c>
    </row>
    <row r="343" spans="1:64" x14ac:dyDescent="0.25">
      <c r="A343" t="s">
        <v>361</v>
      </c>
      <c r="B343">
        <v>45518</v>
      </c>
      <c r="C343">
        <v>74.86</v>
      </c>
      <c r="D343">
        <v>20.07</v>
      </c>
      <c r="E343" s="67">
        <v>1502.54</v>
      </c>
      <c r="F343" s="67">
        <v>1507.68</v>
      </c>
      <c r="G343">
        <v>2.0999999999999999E-3</v>
      </c>
      <c r="H343">
        <v>5.0000000000000001E-4</v>
      </c>
      <c r="I343">
        <v>6.1999999999999998E-3</v>
      </c>
      <c r="J343">
        <v>8.9999999999999998E-4</v>
      </c>
      <c r="K343">
        <v>9.9000000000000008E-3</v>
      </c>
      <c r="L343">
        <v>0.96589999999999998</v>
      </c>
      <c r="M343">
        <v>1.46E-2</v>
      </c>
      <c r="N343">
        <v>0.42149999999999999</v>
      </c>
      <c r="O343">
        <v>6.9999999999999999E-4</v>
      </c>
      <c r="P343">
        <v>0.1341</v>
      </c>
      <c r="Q343" s="67">
        <v>50113.39</v>
      </c>
      <c r="R343">
        <v>0.25679999999999997</v>
      </c>
      <c r="S343">
        <v>0.189</v>
      </c>
      <c r="T343">
        <v>0.55420000000000003</v>
      </c>
      <c r="U343">
        <v>18.649999999999999</v>
      </c>
      <c r="V343">
        <v>12.01</v>
      </c>
      <c r="W343" s="67">
        <v>64539.11</v>
      </c>
      <c r="X343">
        <v>120.93</v>
      </c>
      <c r="Y343" s="67">
        <v>111799.47</v>
      </c>
      <c r="Z343">
        <v>0.87619999999999998</v>
      </c>
      <c r="AA343">
        <v>7.3300000000000004E-2</v>
      </c>
      <c r="AB343">
        <v>5.0500000000000003E-2</v>
      </c>
      <c r="AC343">
        <v>0.12379999999999999</v>
      </c>
      <c r="AD343">
        <v>111.8</v>
      </c>
      <c r="AE343" s="67">
        <v>2935.6</v>
      </c>
      <c r="AF343">
        <v>418.61</v>
      </c>
      <c r="AG343" s="67">
        <v>110514.45</v>
      </c>
      <c r="AH343" t="s">
        <v>628</v>
      </c>
      <c r="AI343" s="67">
        <v>32864</v>
      </c>
      <c r="AJ343" s="67">
        <v>47631.5</v>
      </c>
      <c r="AK343">
        <v>37.869999999999997</v>
      </c>
      <c r="AL343">
        <v>25.32</v>
      </c>
      <c r="AM343">
        <v>27.8</v>
      </c>
      <c r="AN343">
        <v>4.12</v>
      </c>
      <c r="AO343">
        <v>675.95</v>
      </c>
      <c r="AP343">
        <v>0.96399999999999997</v>
      </c>
      <c r="AQ343" s="67">
        <v>1174.3399999999999</v>
      </c>
      <c r="AR343" s="67">
        <v>2043.3</v>
      </c>
      <c r="AS343" s="67">
        <v>5390.5</v>
      </c>
      <c r="AT343">
        <v>427.02</v>
      </c>
      <c r="AU343">
        <v>289.16000000000003</v>
      </c>
      <c r="AV343" s="67">
        <v>9324.32</v>
      </c>
      <c r="AW343" s="67">
        <v>5198.5600000000004</v>
      </c>
      <c r="AX343">
        <v>0.56479999999999997</v>
      </c>
      <c r="AY343" s="67">
        <v>2414.5700000000002</v>
      </c>
      <c r="AZ343">
        <v>0.26240000000000002</v>
      </c>
      <c r="BA343">
        <v>926.51</v>
      </c>
      <c r="BB343">
        <v>0.1007</v>
      </c>
      <c r="BC343">
        <v>664</v>
      </c>
      <c r="BD343">
        <v>7.2099999999999997E-2</v>
      </c>
      <c r="BE343" s="67">
        <v>9203.6299999999992</v>
      </c>
      <c r="BF343" s="67">
        <v>5142.71</v>
      </c>
      <c r="BG343">
        <v>1.5181</v>
      </c>
      <c r="BH343">
        <v>0.53990000000000005</v>
      </c>
      <c r="BI343">
        <v>0.2268</v>
      </c>
      <c r="BJ343">
        <v>0.17419999999999999</v>
      </c>
      <c r="BK343">
        <v>3.9199999999999999E-2</v>
      </c>
      <c r="BL343">
        <v>1.9900000000000001E-2</v>
      </c>
    </row>
    <row r="344" spans="1:64" x14ac:dyDescent="0.25">
      <c r="A344" t="s">
        <v>362</v>
      </c>
      <c r="B344">
        <v>49890</v>
      </c>
      <c r="C344">
        <v>104.71</v>
      </c>
      <c r="D344">
        <v>17.28</v>
      </c>
      <c r="E344" s="67">
        <v>1809.72</v>
      </c>
      <c r="F344" s="67">
        <v>1753.24</v>
      </c>
      <c r="G344">
        <v>2.7000000000000001E-3</v>
      </c>
      <c r="H344">
        <v>2.9999999999999997E-4</v>
      </c>
      <c r="I344">
        <v>6.4999999999999997E-3</v>
      </c>
      <c r="J344">
        <v>1.1999999999999999E-3</v>
      </c>
      <c r="K344">
        <v>1.23E-2</v>
      </c>
      <c r="L344">
        <v>0.95899999999999996</v>
      </c>
      <c r="M344">
        <v>1.7899999999999999E-2</v>
      </c>
      <c r="N344">
        <v>0.51970000000000005</v>
      </c>
      <c r="O344">
        <v>5.3E-3</v>
      </c>
      <c r="P344">
        <v>0.1459</v>
      </c>
      <c r="Q344" s="67">
        <v>49606.76</v>
      </c>
      <c r="R344">
        <v>0.22259999999999999</v>
      </c>
      <c r="S344">
        <v>0.17030000000000001</v>
      </c>
      <c r="T344">
        <v>0.60709999999999997</v>
      </c>
      <c r="U344">
        <v>18.02</v>
      </c>
      <c r="V344">
        <v>12.64</v>
      </c>
      <c r="W344" s="67">
        <v>66947.31</v>
      </c>
      <c r="X344">
        <v>138.79</v>
      </c>
      <c r="Y344" s="67">
        <v>107274.02</v>
      </c>
      <c r="Z344">
        <v>0.80220000000000002</v>
      </c>
      <c r="AA344">
        <v>0.13900000000000001</v>
      </c>
      <c r="AB344">
        <v>5.8799999999999998E-2</v>
      </c>
      <c r="AC344">
        <v>0.1978</v>
      </c>
      <c r="AD344">
        <v>107.27</v>
      </c>
      <c r="AE344" s="67">
        <v>2863.46</v>
      </c>
      <c r="AF344">
        <v>412.76</v>
      </c>
      <c r="AG344" s="67">
        <v>106357.31</v>
      </c>
      <c r="AH344" t="s">
        <v>628</v>
      </c>
      <c r="AI344" s="67">
        <v>30522</v>
      </c>
      <c r="AJ344" s="67">
        <v>43193.62</v>
      </c>
      <c r="AK344">
        <v>39.14</v>
      </c>
      <c r="AL344">
        <v>25.24</v>
      </c>
      <c r="AM344">
        <v>29.1</v>
      </c>
      <c r="AN344">
        <v>4.04</v>
      </c>
      <c r="AO344" s="67">
        <v>1211.51</v>
      </c>
      <c r="AP344">
        <v>0.98209999999999997</v>
      </c>
      <c r="AQ344" s="67">
        <v>1245.4000000000001</v>
      </c>
      <c r="AR344" s="67">
        <v>2051.13</v>
      </c>
      <c r="AS344" s="67">
        <v>5579.68</v>
      </c>
      <c r="AT344">
        <v>475.04</v>
      </c>
      <c r="AU344">
        <v>220.38</v>
      </c>
      <c r="AV344" s="67">
        <v>9571.6200000000008</v>
      </c>
      <c r="AW344" s="67">
        <v>5359.33</v>
      </c>
      <c r="AX344">
        <v>0.55930000000000002</v>
      </c>
      <c r="AY344" s="67">
        <v>2527.27</v>
      </c>
      <c r="AZ344">
        <v>0.26369999999999999</v>
      </c>
      <c r="BA344">
        <v>819.73</v>
      </c>
      <c r="BB344">
        <v>8.5500000000000007E-2</v>
      </c>
      <c r="BC344">
        <v>876.23</v>
      </c>
      <c r="BD344">
        <v>9.1399999999999995E-2</v>
      </c>
      <c r="BE344" s="67">
        <v>9582.56</v>
      </c>
      <c r="BF344" s="67">
        <v>4929.1000000000004</v>
      </c>
      <c r="BG344">
        <v>1.5622</v>
      </c>
      <c r="BH344">
        <v>0.52339999999999998</v>
      </c>
      <c r="BI344">
        <v>0.23219999999999999</v>
      </c>
      <c r="BJ344">
        <v>0.18029999999999999</v>
      </c>
      <c r="BK344">
        <v>3.8399999999999997E-2</v>
      </c>
      <c r="BL344">
        <v>2.5700000000000001E-2</v>
      </c>
    </row>
    <row r="345" spans="1:64" x14ac:dyDescent="0.25">
      <c r="A345" t="s">
        <v>363</v>
      </c>
      <c r="B345">
        <v>49627</v>
      </c>
      <c r="C345">
        <v>86.43</v>
      </c>
      <c r="D345">
        <v>14.6</v>
      </c>
      <c r="E345" s="67">
        <v>1261.71</v>
      </c>
      <c r="F345" s="67">
        <v>1270.53</v>
      </c>
      <c r="G345">
        <v>1.8E-3</v>
      </c>
      <c r="H345">
        <v>4.0000000000000002E-4</v>
      </c>
      <c r="I345">
        <v>5.1000000000000004E-3</v>
      </c>
      <c r="J345">
        <v>1.1999999999999999E-3</v>
      </c>
      <c r="K345">
        <v>1.0699999999999999E-2</v>
      </c>
      <c r="L345">
        <v>0.96609999999999996</v>
      </c>
      <c r="M345">
        <v>1.47E-2</v>
      </c>
      <c r="N345">
        <v>0.46089999999999998</v>
      </c>
      <c r="O345">
        <v>6.9999999999999999E-4</v>
      </c>
      <c r="P345">
        <v>0.13439999999999999</v>
      </c>
      <c r="Q345" s="67">
        <v>49529.49</v>
      </c>
      <c r="R345">
        <v>0.22720000000000001</v>
      </c>
      <c r="S345">
        <v>0.19209999999999999</v>
      </c>
      <c r="T345">
        <v>0.58069999999999999</v>
      </c>
      <c r="U345">
        <v>18.37</v>
      </c>
      <c r="V345">
        <v>10.210000000000001</v>
      </c>
      <c r="W345" s="67">
        <v>65307.53</v>
      </c>
      <c r="X345">
        <v>119.17</v>
      </c>
      <c r="Y345" s="67">
        <v>104831.47</v>
      </c>
      <c r="Z345">
        <v>0.90920000000000001</v>
      </c>
      <c r="AA345">
        <v>4.8599999999999997E-2</v>
      </c>
      <c r="AB345">
        <v>4.2200000000000001E-2</v>
      </c>
      <c r="AC345">
        <v>9.0800000000000006E-2</v>
      </c>
      <c r="AD345">
        <v>104.83</v>
      </c>
      <c r="AE345" s="67">
        <v>2536.39</v>
      </c>
      <c r="AF345">
        <v>379.77</v>
      </c>
      <c r="AG345" s="67">
        <v>99851.94</v>
      </c>
      <c r="AH345" t="s">
        <v>628</v>
      </c>
      <c r="AI345" s="67">
        <v>32880</v>
      </c>
      <c r="AJ345" s="67">
        <v>47601.31</v>
      </c>
      <c r="AK345">
        <v>33.51</v>
      </c>
      <c r="AL345">
        <v>23.67</v>
      </c>
      <c r="AM345">
        <v>25.18</v>
      </c>
      <c r="AN345">
        <v>4.32</v>
      </c>
      <c r="AO345" s="67">
        <v>1041.4000000000001</v>
      </c>
      <c r="AP345">
        <v>1.0268999999999999</v>
      </c>
      <c r="AQ345" s="67">
        <v>1223.68</v>
      </c>
      <c r="AR345" s="67">
        <v>2122.41</v>
      </c>
      <c r="AS345" s="67">
        <v>5465.25</v>
      </c>
      <c r="AT345">
        <v>456.48</v>
      </c>
      <c r="AU345">
        <v>261.69</v>
      </c>
      <c r="AV345" s="67">
        <v>9529.51</v>
      </c>
      <c r="AW345" s="67">
        <v>5527.67</v>
      </c>
      <c r="AX345">
        <v>0.57779999999999998</v>
      </c>
      <c r="AY345" s="67">
        <v>2369.1</v>
      </c>
      <c r="AZ345">
        <v>0.24759999999999999</v>
      </c>
      <c r="BA345">
        <v>971.19</v>
      </c>
      <c r="BB345">
        <v>0.10150000000000001</v>
      </c>
      <c r="BC345">
        <v>699.12</v>
      </c>
      <c r="BD345">
        <v>7.3099999999999998E-2</v>
      </c>
      <c r="BE345" s="67">
        <v>9567.09</v>
      </c>
      <c r="BF345" s="67">
        <v>5570.01</v>
      </c>
      <c r="BG345">
        <v>1.7807999999999999</v>
      </c>
      <c r="BH345">
        <v>0.53310000000000002</v>
      </c>
      <c r="BI345">
        <v>0.21360000000000001</v>
      </c>
      <c r="BJ345">
        <v>0.1832</v>
      </c>
      <c r="BK345">
        <v>4.4299999999999999E-2</v>
      </c>
      <c r="BL345">
        <v>2.58E-2</v>
      </c>
    </row>
    <row r="346" spans="1:64" x14ac:dyDescent="0.25">
      <c r="A346" t="s">
        <v>364</v>
      </c>
      <c r="B346">
        <v>45948</v>
      </c>
      <c r="C346">
        <v>50.71</v>
      </c>
      <c r="D346">
        <v>21.34</v>
      </c>
      <c r="E346" s="67">
        <v>1082.0999999999999</v>
      </c>
      <c r="F346" s="67">
        <v>1106.82</v>
      </c>
      <c r="G346">
        <v>6.7000000000000002E-3</v>
      </c>
      <c r="H346">
        <v>5.0000000000000001E-4</v>
      </c>
      <c r="I346">
        <v>5.8999999999999999E-3</v>
      </c>
      <c r="J346">
        <v>1.1000000000000001E-3</v>
      </c>
      <c r="K346">
        <v>1.54E-2</v>
      </c>
      <c r="L346">
        <v>0.95220000000000005</v>
      </c>
      <c r="M346">
        <v>1.83E-2</v>
      </c>
      <c r="N346">
        <v>0.2157</v>
      </c>
      <c r="O346">
        <v>4.8999999999999998E-3</v>
      </c>
      <c r="P346">
        <v>0.1104</v>
      </c>
      <c r="Q346" s="67">
        <v>52528.95</v>
      </c>
      <c r="R346">
        <v>0.21360000000000001</v>
      </c>
      <c r="S346">
        <v>0.20449999999999999</v>
      </c>
      <c r="T346">
        <v>0.58189999999999997</v>
      </c>
      <c r="U346">
        <v>18.22</v>
      </c>
      <c r="V346">
        <v>8.66</v>
      </c>
      <c r="W346" s="67">
        <v>68075.91</v>
      </c>
      <c r="X346">
        <v>122.13</v>
      </c>
      <c r="Y346" s="67">
        <v>168127.35999999999</v>
      </c>
      <c r="Z346">
        <v>0.83579999999999999</v>
      </c>
      <c r="AA346">
        <v>0.1105</v>
      </c>
      <c r="AB346">
        <v>5.3600000000000002E-2</v>
      </c>
      <c r="AC346">
        <v>0.16420000000000001</v>
      </c>
      <c r="AD346">
        <v>168.13</v>
      </c>
      <c r="AE346" s="67">
        <v>5184.6400000000003</v>
      </c>
      <c r="AF346">
        <v>632.33000000000004</v>
      </c>
      <c r="AG346" s="67">
        <v>167760.26</v>
      </c>
      <c r="AH346" t="s">
        <v>628</v>
      </c>
      <c r="AI346" s="67">
        <v>39201</v>
      </c>
      <c r="AJ346" s="67">
        <v>65477.18</v>
      </c>
      <c r="AK346">
        <v>46.93</v>
      </c>
      <c r="AL346">
        <v>28.54</v>
      </c>
      <c r="AM346">
        <v>31.67</v>
      </c>
      <c r="AN346">
        <v>4.78</v>
      </c>
      <c r="AO346" s="67">
        <v>1552.79</v>
      </c>
      <c r="AP346">
        <v>0.9506</v>
      </c>
      <c r="AQ346" s="67">
        <v>1353.83</v>
      </c>
      <c r="AR346" s="67">
        <v>1845.06</v>
      </c>
      <c r="AS346" s="67">
        <v>5372.35</v>
      </c>
      <c r="AT346">
        <v>404.9</v>
      </c>
      <c r="AU346">
        <v>281.02</v>
      </c>
      <c r="AV346" s="67">
        <v>9257.16</v>
      </c>
      <c r="AW346" s="67">
        <v>3545.69</v>
      </c>
      <c r="AX346">
        <v>0.36009999999999998</v>
      </c>
      <c r="AY346" s="67">
        <v>4827.0600000000004</v>
      </c>
      <c r="AZ346">
        <v>0.49020000000000002</v>
      </c>
      <c r="BA346" s="67">
        <v>1040.07</v>
      </c>
      <c r="BB346">
        <v>0.1056</v>
      </c>
      <c r="BC346">
        <v>434.61</v>
      </c>
      <c r="BD346">
        <v>4.41E-2</v>
      </c>
      <c r="BE346" s="67">
        <v>9847.44</v>
      </c>
      <c r="BF346" s="67">
        <v>2907.61</v>
      </c>
      <c r="BG346">
        <v>0.4481</v>
      </c>
      <c r="BH346">
        <v>0.54830000000000001</v>
      </c>
      <c r="BI346">
        <v>0.20960000000000001</v>
      </c>
      <c r="BJ346">
        <v>0.18210000000000001</v>
      </c>
      <c r="BK346">
        <v>3.8699999999999998E-2</v>
      </c>
      <c r="BL346">
        <v>2.1399999999999999E-2</v>
      </c>
    </row>
    <row r="347" spans="1:64" x14ac:dyDescent="0.25">
      <c r="A347" t="s">
        <v>365</v>
      </c>
      <c r="B347">
        <v>46672</v>
      </c>
      <c r="C347">
        <v>82</v>
      </c>
      <c r="D347">
        <v>10.3</v>
      </c>
      <c r="E347">
        <v>804.48</v>
      </c>
      <c r="F347">
        <v>804.62</v>
      </c>
      <c r="G347">
        <v>2.8E-3</v>
      </c>
      <c r="H347">
        <v>4.0000000000000002E-4</v>
      </c>
      <c r="I347">
        <v>6.7999999999999996E-3</v>
      </c>
      <c r="J347">
        <v>1E-3</v>
      </c>
      <c r="K347">
        <v>3.3399999999999999E-2</v>
      </c>
      <c r="L347">
        <v>0.93030000000000002</v>
      </c>
      <c r="M347">
        <v>2.53E-2</v>
      </c>
      <c r="N347">
        <v>0.4698</v>
      </c>
      <c r="O347">
        <v>2.8999999999999998E-3</v>
      </c>
      <c r="P347">
        <v>0.1542</v>
      </c>
      <c r="Q347" s="67">
        <v>48139.9</v>
      </c>
      <c r="R347">
        <v>0.25269999999999998</v>
      </c>
      <c r="S347">
        <v>0.19839999999999999</v>
      </c>
      <c r="T347">
        <v>0.54879999999999995</v>
      </c>
      <c r="U347">
        <v>17.23</v>
      </c>
      <c r="V347">
        <v>7.83</v>
      </c>
      <c r="W347" s="67">
        <v>58684.53</v>
      </c>
      <c r="X347">
        <v>99.29</v>
      </c>
      <c r="Y347" s="67">
        <v>104883.67</v>
      </c>
      <c r="Z347">
        <v>0.88639999999999997</v>
      </c>
      <c r="AA347">
        <v>6.1100000000000002E-2</v>
      </c>
      <c r="AB347">
        <v>5.2600000000000001E-2</v>
      </c>
      <c r="AC347">
        <v>0.11360000000000001</v>
      </c>
      <c r="AD347">
        <v>104.88</v>
      </c>
      <c r="AE347" s="67">
        <v>2539.96</v>
      </c>
      <c r="AF347">
        <v>356.37</v>
      </c>
      <c r="AG347" s="67">
        <v>93998.89</v>
      </c>
      <c r="AH347" t="s">
        <v>628</v>
      </c>
      <c r="AI347" s="67">
        <v>30975</v>
      </c>
      <c r="AJ347" s="67">
        <v>44418.64</v>
      </c>
      <c r="AK347">
        <v>38</v>
      </c>
      <c r="AL347">
        <v>23.31</v>
      </c>
      <c r="AM347">
        <v>28.04</v>
      </c>
      <c r="AN347">
        <v>4.24</v>
      </c>
      <c r="AO347" s="67">
        <v>1166.76</v>
      </c>
      <c r="AP347">
        <v>1.3563000000000001</v>
      </c>
      <c r="AQ347" s="67">
        <v>1343.94</v>
      </c>
      <c r="AR347" s="67">
        <v>2155.83</v>
      </c>
      <c r="AS347" s="67">
        <v>5795.82</v>
      </c>
      <c r="AT347">
        <v>450</v>
      </c>
      <c r="AU347">
        <v>479.09</v>
      </c>
      <c r="AV347" s="67">
        <v>10224.69</v>
      </c>
      <c r="AW347" s="67">
        <v>5926.45</v>
      </c>
      <c r="AX347">
        <v>0.5625</v>
      </c>
      <c r="AY347" s="67">
        <v>2707.93</v>
      </c>
      <c r="AZ347">
        <v>0.25700000000000001</v>
      </c>
      <c r="BA347" s="67">
        <v>1067.69</v>
      </c>
      <c r="BB347">
        <v>0.1013</v>
      </c>
      <c r="BC347">
        <v>834.49</v>
      </c>
      <c r="BD347">
        <v>7.9200000000000007E-2</v>
      </c>
      <c r="BE347" s="67">
        <v>10536.57</v>
      </c>
      <c r="BF347" s="67">
        <v>5565.42</v>
      </c>
      <c r="BG347">
        <v>1.9875</v>
      </c>
      <c r="BH347">
        <v>0.52339999999999998</v>
      </c>
      <c r="BI347">
        <v>0.214</v>
      </c>
      <c r="BJ347">
        <v>0.20660000000000001</v>
      </c>
      <c r="BK347">
        <v>3.6700000000000003E-2</v>
      </c>
      <c r="BL347">
        <v>1.9300000000000001E-2</v>
      </c>
    </row>
    <row r="348" spans="1:64" x14ac:dyDescent="0.25">
      <c r="A348" t="s">
        <v>366</v>
      </c>
      <c r="B348">
        <v>50039</v>
      </c>
      <c r="C348">
        <v>63.43</v>
      </c>
      <c r="D348">
        <v>19.34</v>
      </c>
      <c r="E348" s="67">
        <v>1226.8399999999999</v>
      </c>
      <c r="F348" s="67">
        <v>1221</v>
      </c>
      <c r="G348">
        <v>4.1000000000000003E-3</v>
      </c>
      <c r="H348">
        <v>4.0000000000000002E-4</v>
      </c>
      <c r="I348">
        <v>6.4000000000000003E-3</v>
      </c>
      <c r="J348">
        <v>8.9999999999999998E-4</v>
      </c>
      <c r="K348">
        <v>7.3000000000000001E-3</v>
      </c>
      <c r="L348">
        <v>0.96870000000000001</v>
      </c>
      <c r="M348">
        <v>1.2200000000000001E-2</v>
      </c>
      <c r="N348">
        <v>0.32540000000000002</v>
      </c>
      <c r="O348">
        <v>1.2999999999999999E-3</v>
      </c>
      <c r="P348">
        <v>0.1336</v>
      </c>
      <c r="Q348" s="67">
        <v>51997.79</v>
      </c>
      <c r="R348">
        <v>0.25590000000000002</v>
      </c>
      <c r="S348">
        <v>0.18360000000000001</v>
      </c>
      <c r="T348">
        <v>0.5605</v>
      </c>
      <c r="U348">
        <v>18.72</v>
      </c>
      <c r="V348">
        <v>9.9700000000000006</v>
      </c>
      <c r="W348" s="67">
        <v>64842.68</v>
      </c>
      <c r="X348">
        <v>118.4</v>
      </c>
      <c r="Y348" s="67">
        <v>139808.6</v>
      </c>
      <c r="Z348">
        <v>0.83420000000000005</v>
      </c>
      <c r="AA348">
        <v>0.10349999999999999</v>
      </c>
      <c r="AB348">
        <v>6.2199999999999998E-2</v>
      </c>
      <c r="AC348">
        <v>0.1658</v>
      </c>
      <c r="AD348">
        <v>139.81</v>
      </c>
      <c r="AE348" s="67">
        <v>4393.01</v>
      </c>
      <c r="AF348">
        <v>553.28</v>
      </c>
      <c r="AG348" s="67">
        <v>140478.85999999999</v>
      </c>
      <c r="AH348" t="s">
        <v>628</v>
      </c>
      <c r="AI348" s="67">
        <v>34582</v>
      </c>
      <c r="AJ348" s="67">
        <v>52260.85</v>
      </c>
      <c r="AK348">
        <v>51.31</v>
      </c>
      <c r="AL348">
        <v>30.6</v>
      </c>
      <c r="AM348">
        <v>34.58</v>
      </c>
      <c r="AN348">
        <v>4.92</v>
      </c>
      <c r="AO348" s="67">
        <v>1221.8800000000001</v>
      </c>
      <c r="AP348">
        <v>0.98170000000000002</v>
      </c>
      <c r="AQ348" s="67">
        <v>1275.72</v>
      </c>
      <c r="AR348" s="67">
        <v>1919.07</v>
      </c>
      <c r="AS348" s="67">
        <v>5606.43</v>
      </c>
      <c r="AT348">
        <v>421.45</v>
      </c>
      <c r="AU348">
        <v>277.88</v>
      </c>
      <c r="AV348" s="67">
        <v>9500.5499999999993</v>
      </c>
      <c r="AW348" s="67">
        <v>4537.58</v>
      </c>
      <c r="AX348">
        <v>0.46489999999999998</v>
      </c>
      <c r="AY348" s="67">
        <v>3728.62</v>
      </c>
      <c r="AZ348">
        <v>0.38200000000000001</v>
      </c>
      <c r="BA348">
        <v>950.36</v>
      </c>
      <c r="BB348">
        <v>9.74E-2</v>
      </c>
      <c r="BC348">
        <v>543.51</v>
      </c>
      <c r="BD348">
        <v>5.57E-2</v>
      </c>
      <c r="BE348" s="67">
        <v>9760.07</v>
      </c>
      <c r="BF348" s="67">
        <v>3815.38</v>
      </c>
      <c r="BG348">
        <v>0.82669999999999999</v>
      </c>
      <c r="BH348">
        <v>0.55110000000000003</v>
      </c>
      <c r="BI348">
        <v>0.22339999999999999</v>
      </c>
      <c r="BJ348">
        <v>0.15870000000000001</v>
      </c>
      <c r="BK348">
        <v>3.8600000000000002E-2</v>
      </c>
      <c r="BL348">
        <v>2.8299999999999999E-2</v>
      </c>
    </row>
    <row r="349" spans="1:64" x14ac:dyDescent="0.25">
      <c r="A349" t="s">
        <v>695</v>
      </c>
      <c r="B349">
        <v>50740</v>
      </c>
      <c r="C349">
        <v>91.05</v>
      </c>
      <c r="D349">
        <v>10.7</v>
      </c>
      <c r="E349">
        <v>973.96</v>
      </c>
      <c r="F349">
        <v>994.68</v>
      </c>
      <c r="G349">
        <v>2.5999999999999999E-3</v>
      </c>
      <c r="H349">
        <v>8.0000000000000004E-4</v>
      </c>
      <c r="I349">
        <v>4.4999999999999997E-3</v>
      </c>
      <c r="J349">
        <v>6.9999999999999999E-4</v>
      </c>
      <c r="K349">
        <v>1.15E-2</v>
      </c>
      <c r="L349">
        <v>0.96879999999999999</v>
      </c>
      <c r="M349">
        <v>1.11E-2</v>
      </c>
      <c r="N349">
        <v>0.35020000000000001</v>
      </c>
      <c r="O349">
        <v>1.1999999999999999E-3</v>
      </c>
      <c r="P349">
        <v>0.1326</v>
      </c>
      <c r="Q349" s="67">
        <v>49578.75</v>
      </c>
      <c r="R349">
        <v>0.23780000000000001</v>
      </c>
      <c r="S349">
        <v>0.19389999999999999</v>
      </c>
      <c r="T349">
        <v>0.56830000000000003</v>
      </c>
      <c r="U349">
        <v>17.53</v>
      </c>
      <c r="V349">
        <v>8</v>
      </c>
      <c r="W349" s="67">
        <v>66921.42</v>
      </c>
      <c r="X349">
        <v>118.35</v>
      </c>
      <c r="Y349" s="67">
        <v>127382.41</v>
      </c>
      <c r="Z349">
        <v>0.90459999999999996</v>
      </c>
      <c r="AA349">
        <v>4.87E-2</v>
      </c>
      <c r="AB349">
        <v>4.6699999999999998E-2</v>
      </c>
      <c r="AC349">
        <v>9.5399999999999999E-2</v>
      </c>
      <c r="AD349">
        <v>127.38</v>
      </c>
      <c r="AE349" s="67">
        <v>3162.3</v>
      </c>
      <c r="AF349">
        <v>464.39</v>
      </c>
      <c r="AG349" s="67">
        <v>114266.73</v>
      </c>
      <c r="AH349" t="s">
        <v>628</v>
      </c>
      <c r="AI349" s="67">
        <v>35403</v>
      </c>
      <c r="AJ349" s="67">
        <v>52562.51</v>
      </c>
      <c r="AK349">
        <v>36.299999999999997</v>
      </c>
      <c r="AL349">
        <v>24.05</v>
      </c>
      <c r="AM349">
        <v>26.47</v>
      </c>
      <c r="AN349">
        <v>4.78</v>
      </c>
      <c r="AO349" s="67">
        <v>1505.64</v>
      </c>
      <c r="AP349">
        <v>1.1476999999999999</v>
      </c>
      <c r="AQ349" s="67">
        <v>1290.47</v>
      </c>
      <c r="AR349" s="67">
        <v>2017.33</v>
      </c>
      <c r="AS349" s="67">
        <v>5613.62</v>
      </c>
      <c r="AT349">
        <v>440.82</v>
      </c>
      <c r="AU349">
        <v>280.48</v>
      </c>
      <c r="AV349" s="67">
        <v>9642.7199999999993</v>
      </c>
      <c r="AW349" s="67">
        <v>4909.0200000000004</v>
      </c>
      <c r="AX349">
        <v>0.49559999999999998</v>
      </c>
      <c r="AY349" s="67">
        <v>3287.35</v>
      </c>
      <c r="AZ349">
        <v>0.33189999999999997</v>
      </c>
      <c r="BA349" s="67">
        <v>1126.72</v>
      </c>
      <c r="BB349">
        <v>0.1137</v>
      </c>
      <c r="BC349">
        <v>582.52</v>
      </c>
      <c r="BD349">
        <v>5.8799999999999998E-2</v>
      </c>
      <c r="BE349" s="67">
        <v>9905.61</v>
      </c>
      <c r="BF349" s="67">
        <v>4784.01</v>
      </c>
      <c r="BG349">
        <v>1.1756</v>
      </c>
      <c r="BH349">
        <v>0.53910000000000002</v>
      </c>
      <c r="BI349">
        <v>0.20979999999999999</v>
      </c>
      <c r="BJ349">
        <v>0.18729999999999999</v>
      </c>
      <c r="BK349">
        <v>3.8899999999999997E-2</v>
      </c>
      <c r="BL349">
        <v>2.4799999999999999E-2</v>
      </c>
    </row>
    <row r="350" spans="1:64" x14ac:dyDescent="0.25">
      <c r="A350" t="s">
        <v>367</v>
      </c>
      <c r="B350">
        <v>139303</v>
      </c>
      <c r="C350">
        <v>42.81</v>
      </c>
      <c r="D350">
        <v>57.3</v>
      </c>
      <c r="E350" s="67">
        <v>2453.19</v>
      </c>
      <c r="F350" s="67">
        <v>2445.67</v>
      </c>
      <c r="G350">
        <v>1.89E-2</v>
      </c>
      <c r="H350">
        <v>6.9999999999999999E-4</v>
      </c>
      <c r="I350">
        <v>4.5400000000000003E-2</v>
      </c>
      <c r="J350">
        <v>1.4E-3</v>
      </c>
      <c r="K350">
        <v>3.39E-2</v>
      </c>
      <c r="L350">
        <v>0.85440000000000005</v>
      </c>
      <c r="M350">
        <v>4.5199999999999997E-2</v>
      </c>
      <c r="N350">
        <v>0.314</v>
      </c>
      <c r="O350">
        <v>1.4200000000000001E-2</v>
      </c>
      <c r="P350">
        <v>0.1236</v>
      </c>
      <c r="Q350" s="67">
        <v>59061.65</v>
      </c>
      <c r="R350">
        <v>0.2402</v>
      </c>
      <c r="S350">
        <v>0.1847</v>
      </c>
      <c r="T350">
        <v>0.57509999999999994</v>
      </c>
      <c r="U350">
        <v>18.16</v>
      </c>
      <c r="V350">
        <v>15.69</v>
      </c>
      <c r="W350" s="67">
        <v>80340.820000000007</v>
      </c>
      <c r="X350">
        <v>152.22999999999999</v>
      </c>
      <c r="Y350" s="67">
        <v>186958.34</v>
      </c>
      <c r="Z350">
        <v>0.68679999999999997</v>
      </c>
      <c r="AA350">
        <v>0.25559999999999999</v>
      </c>
      <c r="AB350">
        <v>5.7599999999999998E-2</v>
      </c>
      <c r="AC350">
        <v>0.31319999999999998</v>
      </c>
      <c r="AD350">
        <v>186.96</v>
      </c>
      <c r="AE350" s="67">
        <v>6785.25</v>
      </c>
      <c r="AF350">
        <v>738.97</v>
      </c>
      <c r="AG350" s="67">
        <v>198818.2</v>
      </c>
      <c r="AH350" t="s">
        <v>628</v>
      </c>
      <c r="AI350" s="67">
        <v>35838</v>
      </c>
      <c r="AJ350" s="67">
        <v>59588.95</v>
      </c>
      <c r="AK350">
        <v>55.99</v>
      </c>
      <c r="AL350">
        <v>34.630000000000003</v>
      </c>
      <c r="AM350">
        <v>38.42</v>
      </c>
      <c r="AN350">
        <v>4.76</v>
      </c>
      <c r="AO350" s="67">
        <v>1431.12</v>
      </c>
      <c r="AP350">
        <v>0.89810000000000001</v>
      </c>
      <c r="AQ350" s="67">
        <v>1309.3399999999999</v>
      </c>
      <c r="AR350" s="67">
        <v>1985.78</v>
      </c>
      <c r="AS350" s="67">
        <v>6168.31</v>
      </c>
      <c r="AT350">
        <v>619.54</v>
      </c>
      <c r="AU350">
        <v>336.49</v>
      </c>
      <c r="AV350" s="67">
        <v>10419.469999999999</v>
      </c>
      <c r="AW350" s="67">
        <v>3189.53</v>
      </c>
      <c r="AX350">
        <v>0.31280000000000002</v>
      </c>
      <c r="AY350" s="67">
        <v>5387.92</v>
      </c>
      <c r="AZ350">
        <v>0.52849999999999997</v>
      </c>
      <c r="BA350" s="67">
        <v>1085.0999999999999</v>
      </c>
      <c r="BB350">
        <v>0.10639999999999999</v>
      </c>
      <c r="BC350">
        <v>532.57000000000005</v>
      </c>
      <c r="BD350">
        <v>5.2200000000000003E-2</v>
      </c>
      <c r="BE350" s="67">
        <v>10195.120000000001</v>
      </c>
      <c r="BF350" s="67">
        <v>1813.19</v>
      </c>
      <c r="BG350">
        <v>0.28129999999999999</v>
      </c>
      <c r="BH350">
        <v>0.53890000000000005</v>
      </c>
      <c r="BI350">
        <v>0.22589999999999999</v>
      </c>
      <c r="BJ350">
        <v>0.17599999999999999</v>
      </c>
      <c r="BK350">
        <v>3.6700000000000003E-2</v>
      </c>
      <c r="BL350">
        <v>2.2499999999999999E-2</v>
      </c>
    </row>
    <row r="351" spans="1:64" x14ac:dyDescent="0.25">
      <c r="A351" t="s">
        <v>368</v>
      </c>
      <c r="B351">
        <v>47712</v>
      </c>
      <c r="C351">
        <v>63.48</v>
      </c>
      <c r="D351">
        <v>11.91</v>
      </c>
      <c r="E351">
        <v>756.2</v>
      </c>
      <c r="F351">
        <v>767.41</v>
      </c>
      <c r="G351">
        <v>3.8E-3</v>
      </c>
      <c r="H351">
        <v>1E-4</v>
      </c>
      <c r="I351">
        <v>5.7000000000000002E-3</v>
      </c>
      <c r="J351">
        <v>2.0999999999999999E-3</v>
      </c>
      <c r="K351">
        <v>2.2200000000000001E-2</v>
      </c>
      <c r="L351">
        <v>0.94699999999999995</v>
      </c>
      <c r="M351">
        <v>1.9099999999999999E-2</v>
      </c>
      <c r="N351">
        <v>0.35580000000000001</v>
      </c>
      <c r="O351">
        <v>2.2000000000000001E-3</v>
      </c>
      <c r="P351">
        <v>0.1389</v>
      </c>
      <c r="Q351" s="67">
        <v>48332.97</v>
      </c>
      <c r="R351">
        <v>0.21029999999999999</v>
      </c>
      <c r="S351">
        <v>0.2006</v>
      </c>
      <c r="T351">
        <v>0.58909999999999996</v>
      </c>
      <c r="U351">
        <v>16.82</v>
      </c>
      <c r="V351">
        <v>7.29</v>
      </c>
      <c r="W351" s="67">
        <v>61865.77</v>
      </c>
      <c r="X351">
        <v>99.91</v>
      </c>
      <c r="Y351" s="67">
        <v>129108.55</v>
      </c>
      <c r="Z351">
        <v>0.85709999999999997</v>
      </c>
      <c r="AA351">
        <v>9.5799999999999996E-2</v>
      </c>
      <c r="AB351">
        <v>4.7100000000000003E-2</v>
      </c>
      <c r="AC351">
        <v>0.1429</v>
      </c>
      <c r="AD351">
        <v>129.11000000000001</v>
      </c>
      <c r="AE351" s="67">
        <v>3289.71</v>
      </c>
      <c r="AF351">
        <v>463.35</v>
      </c>
      <c r="AG351" s="67">
        <v>123324.46</v>
      </c>
      <c r="AH351" t="s">
        <v>628</v>
      </c>
      <c r="AI351" s="67">
        <v>33191</v>
      </c>
      <c r="AJ351" s="67">
        <v>48936.37</v>
      </c>
      <c r="AK351">
        <v>42.92</v>
      </c>
      <c r="AL351">
        <v>24.2</v>
      </c>
      <c r="AM351">
        <v>29.28</v>
      </c>
      <c r="AN351">
        <v>4.45</v>
      </c>
      <c r="AO351" s="67">
        <v>1585.39</v>
      </c>
      <c r="AP351">
        <v>1.2459</v>
      </c>
      <c r="AQ351" s="67">
        <v>1494.1</v>
      </c>
      <c r="AR351" s="67">
        <v>1811.41</v>
      </c>
      <c r="AS351" s="67">
        <v>5613.26</v>
      </c>
      <c r="AT351">
        <v>492.3</v>
      </c>
      <c r="AU351">
        <v>306.10000000000002</v>
      </c>
      <c r="AV351" s="67">
        <v>9717.16</v>
      </c>
      <c r="AW351" s="67">
        <v>4658.5200000000004</v>
      </c>
      <c r="AX351">
        <v>0.45590000000000003</v>
      </c>
      <c r="AY351" s="67">
        <v>3628.9</v>
      </c>
      <c r="AZ351">
        <v>0.35510000000000003</v>
      </c>
      <c r="BA351" s="67">
        <v>1247.01</v>
      </c>
      <c r="BB351">
        <v>0.122</v>
      </c>
      <c r="BC351">
        <v>684.64</v>
      </c>
      <c r="BD351">
        <v>6.7000000000000004E-2</v>
      </c>
      <c r="BE351" s="67">
        <v>10219.08</v>
      </c>
      <c r="BF351" s="67">
        <v>4279.68</v>
      </c>
      <c r="BG351">
        <v>1.0972999999999999</v>
      </c>
      <c r="BH351">
        <v>0.51959999999999995</v>
      </c>
      <c r="BI351">
        <v>0.21049999999999999</v>
      </c>
      <c r="BJ351">
        <v>0.21149999999999999</v>
      </c>
      <c r="BK351">
        <v>3.6400000000000002E-2</v>
      </c>
      <c r="BL351">
        <v>2.2100000000000002E-2</v>
      </c>
    </row>
    <row r="352" spans="1:64" x14ac:dyDescent="0.25">
      <c r="A352" t="s">
        <v>369</v>
      </c>
      <c r="B352">
        <v>45526</v>
      </c>
      <c r="C352">
        <v>82.52</v>
      </c>
      <c r="D352">
        <v>13.8</v>
      </c>
      <c r="E352" s="67">
        <v>1139.07</v>
      </c>
      <c r="F352" s="67">
        <v>1102.6600000000001</v>
      </c>
      <c r="G352">
        <v>2.8999999999999998E-3</v>
      </c>
      <c r="H352">
        <v>2.9999999999999997E-4</v>
      </c>
      <c r="I352">
        <v>6.1000000000000004E-3</v>
      </c>
      <c r="J352">
        <v>8.9999999999999998E-4</v>
      </c>
      <c r="K352">
        <v>1.15E-2</v>
      </c>
      <c r="L352">
        <v>0.9607</v>
      </c>
      <c r="M352">
        <v>1.77E-2</v>
      </c>
      <c r="N352">
        <v>0.5373</v>
      </c>
      <c r="O352">
        <v>4.0000000000000002E-4</v>
      </c>
      <c r="P352">
        <v>0.1525</v>
      </c>
      <c r="Q352" s="67">
        <v>47734.14</v>
      </c>
      <c r="R352">
        <v>0.25650000000000001</v>
      </c>
      <c r="S352">
        <v>0.18490000000000001</v>
      </c>
      <c r="T352">
        <v>0.55869999999999997</v>
      </c>
      <c r="U352">
        <v>18.12</v>
      </c>
      <c r="V352">
        <v>8.5500000000000007</v>
      </c>
      <c r="W352" s="67">
        <v>63886.02</v>
      </c>
      <c r="X352">
        <v>128.46</v>
      </c>
      <c r="Y352" s="67">
        <v>99929.81</v>
      </c>
      <c r="Z352">
        <v>0.81499999999999995</v>
      </c>
      <c r="AA352">
        <v>0.1113</v>
      </c>
      <c r="AB352">
        <v>7.3700000000000002E-2</v>
      </c>
      <c r="AC352">
        <v>0.185</v>
      </c>
      <c r="AD352">
        <v>99.93</v>
      </c>
      <c r="AE352" s="67">
        <v>2630.67</v>
      </c>
      <c r="AF352">
        <v>367.18</v>
      </c>
      <c r="AG352" s="67">
        <v>95693.96</v>
      </c>
      <c r="AH352" t="s">
        <v>628</v>
      </c>
      <c r="AI352" s="67">
        <v>29745</v>
      </c>
      <c r="AJ352" s="67">
        <v>43340.959999999999</v>
      </c>
      <c r="AK352">
        <v>36.42</v>
      </c>
      <c r="AL352">
        <v>25.24</v>
      </c>
      <c r="AM352">
        <v>28.72</v>
      </c>
      <c r="AN352">
        <v>3.67</v>
      </c>
      <c r="AO352">
        <v>792.44</v>
      </c>
      <c r="AP352">
        <v>0.95299999999999996</v>
      </c>
      <c r="AQ352" s="67">
        <v>1300.3</v>
      </c>
      <c r="AR352" s="67">
        <v>2180.23</v>
      </c>
      <c r="AS352" s="67">
        <v>5458.96</v>
      </c>
      <c r="AT352">
        <v>461.85</v>
      </c>
      <c r="AU352">
        <v>246.89</v>
      </c>
      <c r="AV352" s="67">
        <v>9648.23</v>
      </c>
      <c r="AW352" s="67">
        <v>5808.77</v>
      </c>
      <c r="AX352">
        <v>0.60089999999999999</v>
      </c>
      <c r="AY352" s="67">
        <v>2142.94</v>
      </c>
      <c r="AZ352">
        <v>0.22170000000000001</v>
      </c>
      <c r="BA352">
        <v>874.04</v>
      </c>
      <c r="BB352">
        <v>9.0399999999999994E-2</v>
      </c>
      <c r="BC352">
        <v>841.45</v>
      </c>
      <c r="BD352">
        <v>8.6999999999999994E-2</v>
      </c>
      <c r="BE352" s="67">
        <v>9667.2000000000007</v>
      </c>
      <c r="BF352" s="67">
        <v>5333.44</v>
      </c>
      <c r="BG352">
        <v>1.9037999999999999</v>
      </c>
      <c r="BH352">
        <v>0.50190000000000001</v>
      </c>
      <c r="BI352">
        <v>0.224</v>
      </c>
      <c r="BJ352">
        <v>0.21840000000000001</v>
      </c>
      <c r="BK352">
        <v>3.73E-2</v>
      </c>
      <c r="BL352">
        <v>1.84E-2</v>
      </c>
    </row>
    <row r="353" spans="1:64" x14ac:dyDescent="0.25">
      <c r="A353" t="s">
        <v>370</v>
      </c>
      <c r="B353">
        <v>48777</v>
      </c>
      <c r="C353">
        <v>99.6</v>
      </c>
      <c r="D353">
        <v>18.7</v>
      </c>
      <c r="E353" s="67">
        <v>1774.12</v>
      </c>
      <c r="F353" s="67">
        <v>1697.48</v>
      </c>
      <c r="G353">
        <v>3.5999999999999999E-3</v>
      </c>
      <c r="H353">
        <v>2.9999999999999997E-4</v>
      </c>
      <c r="I353">
        <v>2.3599999999999999E-2</v>
      </c>
      <c r="J353">
        <v>1.1999999999999999E-3</v>
      </c>
      <c r="K353">
        <v>3.7999999999999999E-2</v>
      </c>
      <c r="L353">
        <v>0.89600000000000002</v>
      </c>
      <c r="M353">
        <v>3.73E-2</v>
      </c>
      <c r="N353">
        <v>0.56330000000000002</v>
      </c>
      <c r="O353">
        <v>7.1000000000000004E-3</v>
      </c>
      <c r="P353">
        <v>0.17960000000000001</v>
      </c>
      <c r="Q353" s="67">
        <v>49400.55</v>
      </c>
      <c r="R353">
        <v>0.23949999999999999</v>
      </c>
      <c r="S353">
        <v>0.1467</v>
      </c>
      <c r="T353">
        <v>0.61380000000000001</v>
      </c>
      <c r="U353">
        <v>17.62</v>
      </c>
      <c r="V353">
        <v>12.98</v>
      </c>
      <c r="W353" s="67">
        <v>65481.84</v>
      </c>
      <c r="X353">
        <v>132.52000000000001</v>
      </c>
      <c r="Y353" s="67">
        <v>102720.68</v>
      </c>
      <c r="Z353">
        <v>0.77249999999999996</v>
      </c>
      <c r="AA353">
        <v>0.16500000000000001</v>
      </c>
      <c r="AB353">
        <v>6.25E-2</v>
      </c>
      <c r="AC353">
        <v>0.22750000000000001</v>
      </c>
      <c r="AD353">
        <v>102.72</v>
      </c>
      <c r="AE353" s="67">
        <v>2765.86</v>
      </c>
      <c r="AF353">
        <v>380.69</v>
      </c>
      <c r="AG353" s="67">
        <v>94962.83</v>
      </c>
      <c r="AH353" t="s">
        <v>628</v>
      </c>
      <c r="AI353" s="67">
        <v>27581</v>
      </c>
      <c r="AJ353" s="67">
        <v>43492.5</v>
      </c>
      <c r="AK353">
        <v>40.03</v>
      </c>
      <c r="AL353">
        <v>25.08</v>
      </c>
      <c r="AM353">
        <v>31</v>
      </c>
      <c r="AN353">
        <v>4.26</v>
      </c>
      <c r="AO353">
        <v>932.82</v>
      </c>
      <c r="AP353">
        <v>0.95840000000000003</v>
      </c>
      <c r="AQ353" s="67">
        <v>1278.02</v>
      </c>
      <c r="AR353" s="67">
        <v>2019.23</v>
      </c>
      <c r="AS353" s="67">
        <v>5994.31</v>
      </c>
      <c r="AT353">
        <v>511.05</v>
      </c>
      <c r="AU353">
        <v>287.89999999999998</v>
      </c>
      <c r="AV353" s="67">
        <v>10090.51</v>
      </c>
      <c r="AW353" s="67">
        <v>5699.8</v>
      </c>
      <c r="AX353">
        <v>0.57189999999999996</v>
      </c>
      <c r="AY353" s="67">
        <v>2434.8200000000002</v>
      </c>
      <c r="AZ353">
        <v>0.24429999999999999</v>
      </c>
      <c r="BA353">
        <v>874.34</v>
      </c>
      <c r="BB353">
        <v>8.77E-2</v>
      </c>
      <c r="BC353">
        <v>958.12</v>
      </c>
      <c r="BD353">
        <v>9.6100000000000005E-2</v>
      </c>
      <c r="BE353" s="67">
        <v>9967.09</v>
      </c>
      <c r="BF353" s="67">
        <v>5114.78</v>
      </c>
      <c r="BG353">
        <v>1.7103999999999999</v>
      </c>
      <c r="BH353">
        <v>0.53300000000000003</v>
      </c>
      <c r="BI353">
        <v>0.22689999999999999</v>
      </c>
      <c r="BJ353">
        <v>0.1784</v>
      </c>
      <c r="BK353">
        <v>3.95E-2</v>
      </c>
      <c r="BL353">
        <v>2.2100000000000002E-2</v>
      </c>
    </row>
    <row r="354" spans="1:64" x14ac:dyDescent="0.25">
      <c r="A354" t="s">
        <v>371</v>
      </c>
      <c r="B354">
        <v>45534</v>
      </c>
      <c r="C354">
        <v>89.43</v>
      </c>
      <c r="D354">
        <v>14.57</v>
      </c>
      <c r="E354" s="67">
        <v>1303.02</v>
      </c>
      <c r="F354" s="67">
        <v>1272.43</v>
      </c>
      <c r="G354">
        <v>2.8E-3</v>
      </c>
      <c r="H354">
        <v>5.0000000000000001E-4</v>
      </c>
      <c r="I354">
        <v>6.0000000000000001E-3</v>
      </c>
      <c r="J354">
        <v>1.4E-3</v>
      </c>
      <c r="K354">
        <v>3.5000000000000003E-2</v>
      </c>
      <c r="L354">
        <v>0.9304</v>
      </c>
      <c r="M354">
        <v>2.3800000000000002E-2</v>
      </c>
      <c r="N354">
        <v>0.41560000000000002</v>
      </c>
      <c r="O354">
        <v>1.8E-3</v>
      </c>
      <c r="P354">
        <v>0.15140000000000001</v>
      </c>
      <c r="Q354" s="67">
        <v>50811.72</v>
      </c>
      <c r="R354">
        <v>0.2581</v>
      </c>
      <c r="S354">
        <v>0.1825</v>
      </c>
      <c r="T354">
        <v>0.5595</v>
      </c>
      <c r="U354">
        <v>17.79</v>
      </c>
      <c r="V354">
        <v>10.93</v>
      </c>
      <c r="W354" s="67">
        <v>64607.58</v>
      </c>
      <c r="X354">
        <v>114.48</v>
      </c>
      <c r="Y354" s="67">
        <v>130906.94</v>
      </c>
      <c r="Z354">
        <v>0.84940000000000004</v>
      </c>
      <c r="AA354">
        <v>0.1017</v>
      </c>
      <c r="AB354">
        <v>4.8899999999999999E-2</v>
      </c>
      <c r="AC354">
        <v>0.15060000000000001</v>
      </c>
      <c r="AD354">
        <v>130.91</v>
      </c>
      <c r="AE354" s="67">
        <v>3600.79</v>
      </c>
      <c r="AF354">
        <v>508.02</v>
      </c>
      <c r="AG354" s="67">
        <v>128700.87</v>
      </c>
      <c r="AH354" t="s">
        <v>628</v>
      </c>
      <c r="AI354" s="67">
        <v>32913</v>
      </c>
      <c r="AJ354" s="67">
        <v>48411.34</v>
      </c>
      <c r="AK354">
        <v>43.07</v>
      </c>
      <c r="AL354">
        <v>25.97</v>
      </c>
      <c r="AM354">
        <v>31.51</v>
      </c>
      <c r="AN354">
        <v>4.0999999999999996</v>
      </c>
      <c r="AO354" s="67">
        <v>1203.22</v>
      </c>
      <c r="AP354">
        <v>1.1619999999999999</v>
      </c>
      <c r="AQ354" s="67">
        <v>1382.17</v>
      </c>
      <c r="AR354" s="67">
        <v>1962.06</v>
      </c>
      <c r="AS354" s="67">
        <v>5614.82</v>
      </c>
      <c r="AT354">
        <v>540.73</v>
      </c>
      <c r="AU354">
        <v>327.64999999999998</v>
      </c>
      <c r="AV354" s="67">
        <v>9827.42</v>
      </c>
      <c r="AW354" s="67">
        <v>4807.29</v>
      </c>
      <c r="AX354">
        <v>0.48199999999999998</v>
      </c>
      <c r="AY354" s="67">
        <v>3415.09</v>
      </c>
      <c r="AZ354">
        <v>0.34239999999999998</v>
      </c>
      <c r="BA354" s="67">
        <v>1049.49</v>
      </c>
      <c r="BB354">
        <v>0.1052</v>
      </c>
      <c r="BC354">
        <v>701.19</v>
      </c>
      <c r="BD354">
        <v>7.0300000000000001E-2</v>
      </c>
      <c r="BE354" s="67">
        <v>9973.0499999999993</v>
      </c>
      <c r="BF354" s="67">
        <v>4016.38</v>
      </c>
      <c r="BG354">
        <v>1.0753999999999999</v>
      </c>
      <c r="BH354">
        <v>0.53390000000000004</v>
      </c>
      <c r="BI354">
        <v>0.21490000000000001</v>
      </c>
      <c r="BJ354">
        <v>0.19389999999999999</v>
      </c>
      <c r="BK354">
        <v>3.6400000000000002E-2</v>
      </c>
      <c r="BL354">
        <v>2.0799999999999999E-2</v>
      </c>
    </row>
    <row r="355" spans="1:64" x14ac:dyDescent="0.25">
      <c r="A355" t="s">
        <v>372</v>
      </c>
      <c r="B355">
        <v>44412</v>
      </c>
      <c r="C355">
        <v>13.67</v>
      </c>
      <c r="D355">
        <v>276.25</v>
      </c>
      <c r="E355" s="67">
        <v>3775.47</v>
      </c>
      <c r="F355" s="67">
        <v>3171.4</v>
      </c>
      <c r="G355">
        <v>6.1999999999999998E-3</v>
      </c>
      <c r="H355">
        <v>6.9999999999999999E-4</v>
      </c>
      <c r="I355">
        <v>0.38779999999999998</v>
      </c>
      <c r="J355">
        <v>1.1000000000000001E-3</v>
      </c>
      <c r="K355">
        <v>6.6699999999999995E-2</v>
      </c>
      <c r="L355">
        <v>0.43990000000000001</v>
      </c>
      <c r="M355">
        <v>9.7600000000000006E-2</v>
      </c>
      <c r="N355">
        <v>0.81840000000000002</v>
      </c>
      <c r="O355">
        <v>3.44E-2</v>
      </c>
      <c r="P355">
        <v>0.17780000000000001</v>
      </c>
      <c r="Q355" s="67">
        <v>54726.81</v>
      </c>
      <c r="R355">
        <v>0.23469999999999999</v>
      </c>
      <c r="S355">
        <v>0.18640000000000001</v>
      </c>
      <c r="T355">
        <v>0.57889999999999997</v>
      </c>
      <c r="U355">
        <v>18.190000000000001</v>
      </c>
      <c r="V355">
        <v>24.45</v>
      </c>
      <c r="W355" s="67">
        <v>77381.88</v>
      </c>
      <c r="X355">
        <v>152.35</v>
      </c>
      <c r="Y355" s="67">
        <v>78128.09</v>
      </c>
      <c r="Z355">
        <v>0.69159999999999999</v>
      </c>
      <c r="AA355">
        <v>0.2591</v>
      </c>
      <c r="AB355">
        <v>4.9200000000000001E-2</v>
      </c>
      <c r="AC355">
        <v>0.30840000000000001</v>
      </c>
      <c r="AD355">
        <v>78.13</v>
      </c>
      <c r="AE355" s="67">
        <v>3386.69</v>
      </c>
      <c r="AF355">
        <v>462.96</v>
      </c>
      <c r="AG355" s="67">
        <v>80670.64</v>
      </c>
      <c r="AH355" t="s">
        <v>628</v>
      </c>
      <c r="AI355" s="67">
        <v>24235</v>
      </c>
      <c r="AJ355" s="67">
        <v>37278.71</v>
      </c>
      <c r="AK355">
        <v>61.76</v>
      </c>
      <c r="AL355">
        <v>40.06</v>
      </c>
      <c r="AM355">
        <v>46.46</v>
      </c>
      <c r="AN355">
        <v>4.6900000000000004</v>
      </c>
      <c r="AO355">
        <v>6.22</v>
      </c>
      <c r="AP355">
        <v>1.2034</v>
      </c>
      <c r="AQ355" s="67">
        <v>1645.19</v>
      </c>
      <c r="AR355" s="67">
        <v>2168.12</v>
      </c>
      <c r="AS355" s="67">
        <v>6383.56</v>
      </c>
      <c r="AT355">
        <v>683.62</v>
      </c>
      <c r="AU355">
        <v>466.71</v>
      </c>
      <c r="AV355" s="67">
        <v>11347.19</v>
      </c>
      <c r="AW355" s="67">
        <v>6548.7</v>
      </c>
      <c r="AX355">
        <v>0.57250000000000001</v>
      </c>
      <c r="AY355" s="67">
        <v>2818.7</v>
      </c>
      <c r="AZ355">
        <v>0.24640000000000001</v>
      </c>
      <c r="BA355">
        <v>719.26</v>
      </c>
      <c r="BB355">
        <v>6.2899999999999998E-2</v>
      </c>
      <c r="BC355" s="67">
        <v>1351.47</v>
      </c>
      <c r="BD355">
        <v>0.1182</v>
      </c>
      <c r="BE355" s="67">
        <v>11438.13</v>
      </c>
      <c r="BF355" s="67">
        <v>4820.6499999999996</v>
      </c>
      <c r="BG355">
        <v>2.2061000000000002</v>
      </c>
      <c r="BH355">
        <v>0.51249999999999996</v>
      </c>
      <c r="BI355">
        <v>0.20269999999999999</v>
      </c>
      <c r="BJ355">
        <v>0.2432</v>
      </c>
      <c r="BK355">
        <v>2.5899999999999999E-2</v>
      </c>
      <c r="BL355">
        <v>1.5699999999999999E-2</v>
      </c>
    </row>
    <row r="356" spans="1:64" x14ac:dyDescent="0.25">
      <c r="A356" t="s">
        <v>373</v>
      </c>
      <c r="B356">
        <v>44420</v>
      </c>
      <c r="C356">
        <v>77</v>
      </c>
      <c r="D356">
        <v>37.31</v>
      </c>
      <c r="E356" s="67">
        <v>2872.91</v>
      </c>
      <c r="F356" s="67">
        <v>2819.84</v>
      </c>
      <c r="G356">
        <v>7.3000000000000001E-3</v>
      </c>
      <c r="H356">
        <v>8.0000000000000004E-4</v>
      </c>
      <c r="I356">
        <v>1.7899999999999999E-2</v>
      </c>
      <c r="J356">
        <v>1.4E-3</v>
      </c>
      <c r="K356">
        <v>3.5900000000000001E-2</v>
      </c>
      <c r="L356">
        <v>0.89980000000000004</v>
      </c>
      <c r="M356">
        <v>3.6799999999999999E-2</v>
      </c>
      <c r="N356">
        <v>0.44519999999999998</v>
      </c>
      <c r="O356">
        <v>1.03E-2</v>
      </c>
      <c r="P356">
        <v>0.14729999999999999</v>
      </c>
      <c r="Q356" s="67">
        <v>53952.13</v>
      </c>
      <c r="R356">
        <v>0.2001</v>
      </c>
      <c r="S356">
        <v>0.1958</v>
      </c>
      <c r="T356">
        <v>0.60409999999999997</v>
      </c>
      <c r="U356">
        <v>18.98</v>
      </c>
      <c r="V356">
        <v>19.38</v>
      </c>
      <c r="W356" s="67">
        <v>75573.789999999994</v>
      </c>
      <c r="X356">
        <v>144.76</v>
      </c>
      <c r="Y356" s="67">
        <v>127094.69</v>
      </c>
      <c r="Z356">
        <v>0.75560000000000005</v>
      </c>
      <c r="AA356">
        <v>0.20039999999999999</v>
      </c>
      <c r="AB356">
        <v>4.3999999999999997E-2</v>
      </c>
      <c r="AC356">
        <v>0.24440000000000001</v>
      </c>
      <c r="AD356">
        <v>127.09</v>
      </c>
      <c r="AE356" s="67">
        <v>4255.08</v>
      </c>
      <c r="AF356">
        <v>544.4</v>
      </c>
      <c r="AG356" s="67">
        <v>130177.39</v>
      </c>
      <c r="AH356" t="s">
        <v>628</v>
      </c>
      <c r="AI356" s="67">
        <v>30817</v>
      </c>
      <c r="AJ356" s="67">
        <v>48441.75</v>
      </c>
      <c r="AK356">
        <v>50.49</v>
      </c>
      <c r="AL356">
        <v>31.23</v>
      </c>
      <c r="AM356">
        <v>36.130000000000003</v>
      </c>
      <c r="AN356">
        <v>3.85</v>
      </c>
      <c r="AO356" s="67">
        <v>1041.48</v>
      </c>
      <c r="AP356">
        <v>1.0132000000000001</v>
      </c>
      <c r="AQ356" s="67">
        <v>1406.11</v>
      </c>
      <c r="AR356" s="67">
        <v>1737.09</v>
      </c>
      <c r="AS356" s="67">
        <v>5734.86</v>
      </c>
      <c r="AT356">
        <v>454.11</v>
      </c>
      <c r="AU356">
        <v>264.74</v>
      </c>
      <c r="AV356" s="67">
        <v>9596.91</v>
      </c>
      <c r="AW356" s="67">
        <v>4170.79</v>
      </c>
      <c r="AX356">
        <v>0.4521</v>
      </c>
      <c r="AY356" s="67">
        <v>3488.45</v>
      </c>
      <c r="AZ356">
        <v>0.37809999999999999</v>
      </c>
      <c r="BA356">
        <v>834.69</v>
      </c>
      <c r="BB356">
        <v>9.0499999999999997E-2</v>
      </c>
      <c r="BC356">
        <v>731.97</v>
      </c>
      <c r="BD356">
        <v>7.9299999999999995E-2</v>
      </c>
      <c r="BE356" s="67">
        <v>9225.89</v>
      </c>
      <c r="BF356" s="67">
        <v>3457.48</v>
      </c>
      <c r="BG356">
        <v>0.84240000000000004</v>
      </c>
      <c r="BH356">
        <v>0.56069999999999998</v>
      </c>
      <c r="BI356">
        <v>0.2238</v>
      </c>
      <c r="BJ356">
        <v>0.1608</v>
      </c>
      <c r="BK356">
        <v>3.3799999999999997E-2</v>
      </c>
      <c r="BL356">
        <v>2.0899999999999998E-2</v>
      </c>
    </row>
    <row r="357" spans="1:64" x14ac:dyDescent="0.25">
      <c r="A357" t="s">
        <v>374</v>
      </c>
      <c r="B357">
        <v>44438</v>
      </c>
      <c r="C357">
        <v>77.290000000000006</v>
      </c>
      <c r="D357">
        <v>26.62</v>
      </c>
      <c r="E357" s="67">
        <v>2057.4</v>
      </c>
      <c r="F357" s="67">
        <v>2007.56</v>
      </c>
      <c r="G357">
        <v>5.3E-3</v>
      </c>
      <c r="H357">
        <v>5.0000000000000001E-4</v>
      </c>
      <c r="I357">
        <v>1.78E-2</v>
      </c>
      <c r="J357">
        <v>1.1000000000000001E-3</v>
      </c>
      <c r="K357">
        <v>5.3600000000000002E-2</v>
      </c>
      <c r="L357">
        <v>0.8861</v>
      </c>
      <c r="M357">
        <v>3.5700000000000003E-2</v>
      </c>
      <c r="N357">
        <v>0.45169999999999999</v>
      </c>
      <c r="O357">
        <v>1.01E-2</v>
      </c>
      <c r="P357">
        <v>0.153</v>
      </c>
      <c r="Q357" s="67">
        <v>53236.61</v>
      </c>
      <c r="R357">
        <v>0.20150000000000001</v>
      </c>
      <c r="S357">
        <v>0.18060000000000001</v>
      </c>
      <c r="T357">
        <v>0.6179</v>
      </c>
      <c r="U357">
        <v>18.73</v>
      </c>
      <c r="V357">
        <v>13.66</v>
      </c>
      <c r="W357" s="67">
        <v>68974.89</v>
      </c>
      <c r="X357">
        <v>146.22999999999999</v>
      </c>
      <c r="Y357" s="67">
        <v>118524.64</v>
      </c>
      <c r="Z357">
        <v>0.7802</v>
      </c>
      <c r="AA357">
        <v>0.182</v>
      </c>
      <c r="AB357">
        <v>3.78E-2</v>
      </c>
      <c r="AC357">
        <v>0.2198</v>
      </c>
      <c r="AD357">
        <v>118.52</v>
      </c>
      <c r="AE357" s="67">
        <v>3456.89</v>
      </c>
      <c r="AF357">
        <v>468.99</v>
      </c>
      <c r="AG357" s="67">
        <v>118771.7</v>
      </c>
      <c r="AH357" t="s">
        <v>628</v>
      </c>
      <c r="AI357" s="67">
        <v>31160</v>
      </c>
      <c r="AJ357" s="67">
        <v>47579.74</v>
      </c>
      <c r="AK357">
        <v>46.51</v>
      </c>
      <c r="AL357">
        <v>27.57</v>
      </c>
      <c r="AM357">
        <v>33.799999999999997</v>
      </c>
      <c r="AN357">
        <v>4.04</v>
      </c>
      <c r="AO357" s="67">
        <v>1045.1199999999999</v>
      </c>
      <c r="AP357">
        <v>1.0116000000000001</v>
      </c>
      <c r="AQ357" s="67">
        <v>1225.3699999999999</v>
      </c>
      <c r="AR357" s="67">
        <v>1832.86</v>
      </c>
      <c r="AS357" s="67">
        <v>5657.6</v>
      </c>
      <c r="AT357">
        <v>502.08</v>
      </c>
      <c r="AU357">
        <v>257.24</v>
      </c>
      <c r="AV357" s="67">
        <v>9475.14</v>
      </c>
      <c r="AW357" s="67">
        <v>4693.0200000000004</v>
      </c>
      <c r="AX357">
        <v>0.49559999999999998</v>
      </c>
      <c r="AY357" s="67">
        <v>3173.87</v>
      </c>
      <c r="AZ357">
        <v>0.3352</v>
      </c>
      <c r="BA357">
        <v>876.12</v>
      </c>
      <c r="BB357">
        <v>9.2499999999999999E-2</v>
      </c>
      <c r="BC357">
        <v>725.81</v>
      </c>
      <c r="BD357">
        <v>7.6700000000000004E-2</v>
      </c>
      <c r="BE357" s="67">
        <v>9468.82</v>
      </c>
      <c r="BF357" s="67">
        <v>4069.21</v>
      </c>
      <c r="BG357">
        <v>1.0768</v>
      </c>
      <c r="BH357">
        <v>0.54790000000000005</v>
      </c>
      <c r="BI357">
        <v>0.221</v>
      </c>
      <c r="BJ357">
        <v>0.18229999999999999</v>
      </c>
      <c r="BK357">
        <v>3.3500000000000002E-2</v>
      </c>
      <c r="BL357">
        <v>1.52E-2</v>
      </c>
    </row>
    <row r="358" spans="1:64" x14ac:dyDescent="0.25">
      <c r="A358" t="s">
        <v>375</v>
      </c>
      <c r="B358">
        <v>49270</v>
      </c>
      <c r="C358">
        <v>99.48</v>
      </c>
      <c r="D358">
        <v>10.5</v>
      </c>
      <c r="E358" s="67">
        <v>1044.03</v>
      </c>
      <c r="F358">
        <v>998.73</v>
      </c>
      <c r="G358">
        <v>2.8E-3</v>
      </c>
      <c r="H358">
        <v>2.9999999999999997E-4</v>
      </c>
      <c r="I358">
        <v>5.1999999999999998E-3</v>
      </c>
      <c r="J358">
        <v>5.9999999999999995E-4</v>
      </c>
      <c r="K358">
        <v>8.9999999999999993E-3</v>
      </c>
      <c r="L358">
        <v>0.96789999999999998</v>
      </c>
      <c r="M358">
        <v>1.43E-2</v>
      </c>
      <c r="N358">
        <v>0.47420000000000001</v>
      </c>
      <c r="O358">
        <v>4.0000000000000002E-4</v>
      </c>
      <c r="P358">
        <v>0.14699999999999999</v>
      </c>
      <c r="Q358" s="67">
        <v>48083.85</v>
      </c>
      <c r="R358">
        <v>0.2243</v>
      </c>
      <c r="S358">
        <v>0.1827</v>
      </c>
      <c r="T358">
        <v>0.59299999999999997</v>
      </c>
      <c r="U358">
        <v>17.57</v>
      </c>
      <c r="V358">
        <v>8.17</v>
      </c>
      <c r="W358" s="67">
        <v>64735.66</v>
      </c>
      <c r="X358">
        <v>123.41</v>
      </c>
      <c r="Y358" s="67">
        <v>114502.33</v>
      </c>
      <c r="Z358">
        <v>0.8629</v>
      </c>
      <c r="AA358">
        <v>6.7400000000000002E-2</v>
      </c>
      <c r="AB358">
        <v>6.9800000000000001E-2</v>
      </c>
      <c r="AC358">
        <v>0.1371</v>
      </c>
      <c r="AD358">
        <v>114.5</v>
      </c>
      <c r="AE358" s="67">
        <v>3011.87</v>
      </c>
      <c r="AF358">
        <v>410.1</v>
      </c>
      <c r="AG358" s="67">
        <v>108126.44</v>
      </c>
      <c r="AH358" t="s">
        <v>628</v>
      </c>
      <c r="AI358" s="67">
        <v>31828</v>
      </c>
      <c r="AJ358" s="67">
        <v>47395.21</v>
      </c>
      <c r="AK358">
        <v>37.43</v>
      </c>
      <c r="AL358">
        <v>24.65</v>
      </c>
      <c r="AM358">
        <v>27.84</v>
      </c>
      <c r="AN358">
        <v>4.12</v>
      </c>
      <c r="AO358">
        <v>969.43</v>
      </c>
      <c r="AP358">
        <v>0.98750000000000004</v>
      </c>
      <c r="AQ358" s="67">
        <v>1428.13</v>
      </c>
      <c r="AR358" s="67">
        <v>2182.62</v>
      </c>
      <c r="AS358" s="67">
        <v>5757.52</v>
      </c>
      <c r="AT358">
        <v>475.15</v>
      </c>
      <c r="AU358">
        <v>257.01</v>
      </c>
      <c r="AV358" s="67">
        <v>10100.42</v>
      </c>
      <c r="AW358" s="67">
        <v>5676.99</v>
      </c>
      <c r="AX358">
        <v>0.56299999999999994</v>
      </c>
      <c r="AY358" s="67">
        <v>2620.67</v>
      </c>
      <c r="AZ358">
        <v>0.25990000000000002</v>
      </c>
      <c r="BA358">
        <v>962.78</v>
      </c>
      <c r="BB358">
        <v>9.5500000000000002E-2</v>
      </c>
      <c r="BC358">
        <v>823.09</v>
      </c>
      <c r="BD358">
        <v>8.1600000000000006E-2</v>
      </c>
      <c r="BE358" s="67">
        <v>10083.530000000001</v>
      </c>
      <c r="BF358" s="67">
        <v>4991.8500000000004</v>
      </c>
      <c r="BG358">
        <v>1.4693000000000001</v>
      </c>
      <c r="BH358">
        <v>0.51149999999999995</v>
      </c>
      <c r="BI358">
        <v>0.2215</v>
      </c>
      <c r="BJ358">
        <v>0.21099999999999999</v>
      </c>
      <c r="BK358">
        <v>3.7100000000000001E-2</v>
      </c>
      <c r="BL358">
        <v>1.9E-2</v>
      </c>
    </row>
    <row r="359" spans="1:64" x14ac:dyDescent="0.25">
      <c r="A359" t="s">
        <v>376</v>
      </c>
      <c r="B359">
        <v>44446</v>
      </c>
      <c r="C359">
        <v>92.52</v>
      </c>
      <c r="D359">
        <v>14.81</v>
      </c>
      <c r="E359" s="67">
        <v>1370.52</v>
      </c>
      <c r="F359" s="67">
        <v>1330.61</v>
      </c>
      <c r="G359">
        <v>3.0000000000000001E-3</v>
      </c>
      <c r="H359">
        <v>2.0000000000000001E-4</v>
      </c>
      <c r="I359">
        <v>6.1999999999999998E-3</v>
      </c>
      <c r="J359">
        <v>1.1999999999999999E-3</v>
      </c>
      <c r="K359">
        <v>1.1299999999999999E-2</v>
      </c>
      <c r="L359">
        <v>0.96040000000000003</v>
      </c>
      <c r="M359">
        <v>1.7600000000000001E-2</v>
      </c>
      <c r="N359">
        <v>0.63849999999999996</v>
      </c>
      <c r="O359">
        <v>5.8999999999999999E-3</v>
      </c>
      <c r="P359">
        <v>0.1598</v>
      </c>
      <c r="Q359" s="67">
        <v>48137.5</v>
      </c>
      <c r="R359">
        <v>0.24709999999999999</v>
      </c>
      <c r="S359">
        <v>0.1898</v>
      </c>
      <c r="T359">
        <v>0.56310000000000004</v>
      </c>
      <c r="U359">
        <v>17.88</v>
      </c>
      <c r="V359">
        <v>10.59</v>
      </c>
      <c r="W359" s="67">
        <v>64897.22</v>
      </c>
      <c r="X359">
        <v>125.25</v>
      </c>
      <c r="Y359" s="67">
        <v>97362.32</v>
      </c>
      <c r="Z359">
        <v>0.75580000000000003</v>
      </c>
      <c r="AA359">
        <v>0.14130000000000001</v>
      </c>
      <c r="AB359">
        <v>0.10299999999999999</v>
      </c>
      <c r="AC359">
        <v>0.2442</v>
      </c>
      <c r="AD359">
        <v>97.36</v>
      </c>
      <c r="AE359" s="67">
        <v>2619.52</v>
      </c>
      <c r="AF359">
        <v>338.41</v>
      </c>
      <c r="AG359" s="67">
        <v>91384.74</v>
      </c>
      <c r="AH359" t="s">
        <v>628</v>
      </c>
      <c r="AI359" s="67">
        <v>28393</v>
      </c>
      <c r="AJ359" s="67">
        <v>41771.75</v>
      </c>
      <c r="AK359">
        <v>36.47</v>
      </c>
      <c r="AL359">
        <v>25.17</v>
      </c>
      <c r="AM359">
        <v>28.28</v>
      </c>
      <c r="AN359">
        <v>3.96</v>
      </c>
      <c r="AO359" s="67">
        <v>1352.88</v>
      </c>
      <c r="AP359">
        <v>0.94220000000000004</v>
      </c>
      <c r="AQ359" s="67">
        <v>1331.92</v>
      </c>
      <c r="AR359" s="67">
        <v>2206.94</v>
      </c>
      <c r="AS359" s="67">
        <v>5918.71</v>
      </c>
      <c r="AT359">
        <v>525.69000000000005</v>
      </c>
      <c r="AU359">
        <v>281.64</v>
      </c>
      <c r="AV359" s="67">
        <v>10264.9</v>
      </c>
      <c r="AW359" s="67">
        <v>6059.22</v>
      </c>
      <c r="AX359">
        <v>0.59589999999999999</v>
      </c>
      <c r="AY359" s="67">
        <v>2125.14</v>
      </c>
      <c r="AZ359">
        <v>0.20899999999999999</v>
      </c>
      <c r="BA359">
        <v>812.19</v>
      </c>
      <c r="BB359">
        <v>7.9899999999999999E-2</v>
      </c>
      <c r="BC359" s="67">
        <v>1170.95</v>
      </c>
      <c r="BD359">
        <v>0.1152</v>
      </c>
      <c r="BE359" s="67">
        <v>10167.49</v>
      </c>
      <c r="BF359" s="67">
        <v>5765.12</v>
      </c>
      <c r="BG359">
        <v>2.1791</v>
      </c>
      <c r="BH359">
        <v>0.51100000000000001</v>
      </c>
      <c r="BI359">
        <v>0.23180000000000001</v>
      </c>
      <c r="BJ359">
        <v>0.19689999999999999</v>
      </c>
      <c r="BK359">
        <v>3.9100000000000003E-2</v>
      </c>
      <c r="BL359">
        <v>2.12E-2</v>
      </c>
    </row>
    <row r="360" spans="1:64" x14ac:dyDescent="0.25">
      <c r="A360" t="s">
        <v>377</v>
      </c>
      <c r="B360">
        <v>46995</v>
      </c>
      <c r="C360">
        <v>29.67</v>
      </c>
      <c r="D360">
        <v>162.44</v>
      </c>
      <c r="E360" s="67">
        <v>4819.01</v>
      </c>
      <c r="F360" s="67">
        <v>4734.6499999999996</v>
      </c>
      <c r="G360">
        <v>7.4800000000000005E-2</v>
      </c>
      <c r="H360">
        <v>5.9999999999999995E-4</v>
      </c>
      <c r="I360">
        <v>4.0599999999999997E-2</v>
      </c>
      <c r="J360">
        <v>1.1000000000000001E-3</v>
      </c>
      <c r="K360">
        <v>2.6100000000000002E-2</v>
      </c>
      <c r="L360">
        <v>0.82269999999999999</v>
      </c>
      <c r="M360">
        <v>3.4000000000000002E-2</v>
      </c>
      <c r="N360">
        <v>8.8499999999999995E-2</v>
      </c>
      <c r="O360">
        <v>1.89E-2</v>
      </c>
      <c r="P360">
        <v>0.10979999999999999</v>
      </c>
      <c r="Q360" s="67">
        <v>65706.78</v>
      </c>
      <c r="R360">
        <v>0.20380000000000001</v>
      </c>
      <c r="S360">
        <v>0.21540000000000001</v>
      </c>
      <c r="T360">
        <v>0.58079999999999998</v>
      </c>
      <c r="U360">
        <v>18.190000000000001</v>
      </c>
      <c r="V360">
        <v>23.92</v>
      </c>
      <c r="W360" s="67">
        <v>89957.54</v>
      </c>
      <c r="X360">
        <v>200</v>
      </c>
      <c r="Y360" s="67">
        <v>213413.38</v>
      </c>
      <c r="Z360">
        <v>0.82450000000000001</v>
      </c>
      <c r="AA360">
        <v>0.15229999999999999</v>
      </c>
      <c r="AB360">
        <v>2.3199999999999998E-2</v>
      </c>
      <c r="AC360">
        <v>0.17549999999999999</v>
      </c>
      <c r="AD360">
        <v>213.41</v>
      </c>
      <c r="AE360" s="67">
        <v>9290.34</v>
      </c>
      <c r="AF360" s="67">
        <v>1100.22</v>
      </c>
      <c r="AG360" s="67">
        <v>273345.46999999997</v>
      </c>
      <c r="AH360" t="s">
        <v>628</v>
      </c>
      <c r="AI360" s="67">
        <v>60104</v>
      </c>
      <c r="AJ360" s="67">
        <v>124973.91</v>
      </c>
      <c r="AK360">
        <v>75.7</v>
      </c>
      <c r="AL360">
        <v>42.33</v>
      </c>
      <c r="AM360">
        <v>47.57</v>
      </c>
      <c r="AN360">
        <v>4.99</v>
      </c>
      <c r="AO360" s="67">
        <v>1218.04</v>
      </c>
      <c r="AP360">
        <v>0.5605</v>
      </c>
      <c r="AQ360" s="67">
        <v>1287.71</v>
      </c>
      <c r="AR360" s="67">
        <v>2008.84</v>
      </c>
      <c r="AS360" s="67">
        <v>6939.15</v>
      </c>
      <c r="AT360">
        <v>686.68</v>
      </c>
      <c r="AU360">
        <v>418.21</v>
      </c>
      <c r="AV360" s="67">
        <v>11340.58</v>
      </c>
      <c r="AW360" s="67">
        <v>2376.5500000000002</v>
      </c>
      <c r="AX360">
        <v>0.22239999999999999</v>
      </c>
      <c r="AY360" s="67">
        <v>7118.96</v>
      </c>
      <c r="AZ360">
        <v>0.66610000000000003</v>
      </c>
      <c r="BA360">
        <v>902.66</v>
      </c>
      <c r="BB360">
        <v>8.4500000000000006E-2</v>
      </c>
      <c r="BC360">
        <v>289.02999999999997</v>
      </c>
      <c r="BD360">
        <v>2.7E-2</v>
      </c>
      <c r="BE360" s="67">
        <v>10687.19</v>
      </c>
      <c r="BF360" s="67">
        <v>1122.1300000000001</v>
      </c>
      <c r="BG360">
        <v>8.5300000000000001E-2</v>
      </c>
      <c r="BH360">
        <v>0.6048</v>
      </c>
      <c r="BI360">
        <v>0.23100000000000001</v>
      </c>
      <c r="BJ360">
        <v>0.10630000000000001</v>
      </c>
      <c r="BK360">
        <v>3.32E-2</v>
      </c>
      <c r="BL360">
        <v>2.47E-2</v>
      </c>
    </row>
    <row r="361" spans="1:64" x14ac:dyDescent="0.25">
      <c r="A361" t="s">
        <v>378</v>
      </c>
      <c r="B361">
        <v>44461</v>
      </c>
      <c r="C361">
        <v>46</v>
      </c>
      <c r="D361">
        <v>23.15</v>
      </c>
      <c r="E361" s="67">
        <v>1014.16</v>
      </c>
      <c r="F361">
        <v>964.06</v>
      </c>
      <c r="G361">
        <v>3.3999999999999998E-3</v>
      </c>
      <c r="H361">
        <v>5.0000000000000001E-4</v>
      </c>
      <c r="I361">
        <v>1.95E-2</v>
      </c>
      <c r="J361">
        <v>8.0000000000000004E-4</v>
      </c>
      <c r="K361">
        <v>1.8100000000000002E-2</v>
      </c>
      <c r="L361">
        <v>0.91920000000000002</v>
      </c>
      <c r="M361">
        <v>3.8399999999999997E-2</v>
      </c>
      <c r="N361">
        <v>0.65710000000000002</v>
      </c>
      <c r="O361">
        <v>2.3E-3</v>
      </c>
      <c r="P361">
        <v>0.1837</v>
      </c>
      <c r="Q361" s="67">
        <v>45864.22</v>
      </c>
      <c r="R361">
        <v>0.31659999999999999</v>
      </c>
      <c r="S361">
        <v>0.17499999999999999</v>
      </c>
      <c r="T361">
        <v>0.50839999999999996</v>
      </c>
      <c r="U361">
        <v>16.72</v>
      </c>
      <c r="V361">
        <v>8.14</v>
      </c>
      <c r="W361" s="67">
        <v>63543.7</v>
      </c>
      <c r="X361">
        <v>120.14</v>
      </c>
      <c r="Y361" s="67">
        <v>99053.51</v>
      </c>
      <c r="Z361">
        <v>0.71179999999999999</v>
      </c>
      <c r="AA361">
        <v>0.2099</v>
      </c>
      <c r="AB361">
        <v>7.8299999999999995E-2</v>
      </c>
      <c r="AC361">
        <v>0.28820000000000001</v>
      </c>
      <c r="AD361">
        <v>99.05</v>
      </c>
      <c r="AE361" s="67">
        <v>2825.55</v>
      </c>
      <c r="AF361">
        <v>380.73</v>
      </c>
      <c r="AG361" s="67">
        <v>92639.35</v>
      </c>
      <c r="AH361" t="s">
        <v>628</v>
      </c>
      <c r="AI361" s="67">
        <v>26724</v>
      </c>
      <c r="AJ361" s="67">
        <v>40030.81</v>
      </c>
      <c r="AK361">
        <v>41.92</v>
      </c>
      <c r="AL361">
        <v>26.57</v>
      </c>
      <c r="AM361">
        <v>31.22</v>
      </c>
      <c r="AN361">
        <v>3.98</v>
      </c>
      <c r="AO361">
        <v>643.83000000000004</v>
      </c>
      <c r="AP361">
        <v>0.94499999999999995</v>
      </c>
      <c r="AQ361" s="67">
        <v>1564.52</v>
      </c>
      <c r="AR361" s="67">
        <v>2187.8000000000002</v>
      </c>
      <c r="AS361" s="67">
        <v>5899.91</v>
      </c>
      <c r="AT361">
        <v>495.23</v>
      </c>
      <c r="AU361">
        <v>316.27</v>
      </c>
      <c r="AV361" s="67">
        <v>10463.719999999999</v>
      </c>
      <c r="AW361" s="67">
        <v>5955.19</v>
      </c>
      <c r="AX361">
        <v>0.57509999999999994</v>
      </c>
      <c r="AY361" s="67">
        <v>2267.7399999999998</v>
      </c>
      <c r="AZ361">
        <v>0.219</v>
      </c>
      <c r="BA361">
        <v>918.43</v>
      </c>
      <c r="BB361">
        <v>8.8700000000000001E-2</v>
      </c>
      <c r="BC361" s="67">
        <v>1214.3699999999999</v>
      </c>
      <c r="BD361">
        <v>0.1173</v>
      </c>
      <c r="BE361" s="67">
        <v>10355.73</v>
      </c>
      <c r="BF361" s="67">
        <v>5107.25</v>
      </c>
      <c r="BG361">
        <v>1.9244000000000001</v>
      </c>
      <c r="BH361">
        <v>0.50719999999999998</v>
      </c>
      <c r="BI361">
        <v>0.22320000000000001</v>
      </c>
      <c r="BJ361">
        <v>0.21279999999999999</v>
      </c>
      <c r="BK361">
        <v>3.4200000000000001E-2</v>
      </c>
      <c r="BL361">
        <v>2.2599999999999999E-2</v>
      </c>
    </row>
    <row r="362" spans="1:64" x14ac:dyDescent="0.25">
      <c r="A362" t="s">
        <v>379</v>
      </c>
      <c r="B362">
        <v>45955</v>
      </c>
      <c r="C362">
        <v>55.57</v>
      </c>
      <c r="D362">
        <v>17.32</v>
      </c>
      <c r="E362">
        <v>962.22</v>
      </c>
      <c r="F362" s="67">
        <v>1004.45</v>
      </c>
      <c r="G362">
        <v>5.1000000000000004E-3</v>
      </c>
      <c r="H362">
        <v>1.8E-3</v>
      </c>
      <c r="I362">
        <v>4.7000000000000002E-3</v>
      </c>
      <c r="J362">
        <v>5.9999999999999995E-4</v>
      </c>
      <c r="K362">
        <v>1.15E-2</v>
      </c>
      <c r="L362">
        <v>0.96230000000000004</v>
      </c>
      <c r="M362">
        <v>1.4E-2</v>
      </c>
      <c r="N362">
        <v>0.1807</v>
      </c>
      <c r="O362">
        <v>4.5999999999999999E-3</v>
      </c>
      <c r="P362">
        <v>0.1094</v>
      </c>
      <c r="Q362" s="67">
        <v>53084.69</v>
      </c>
      <c r="R362">
        <v>0.18279999999999999</v>
      </c>
      <c r="S362">
        <v>0.19170000000000001</v>
      </c>
      <c r="T362">
        <v>0.62549999999999994</v>
      </c>
      <c r="U362">
        <v>18.170000000000002</v>
      </c>
      <c r="V362">
        <v>7.44</v>
      </c>
      <c r="W362" s="67">
        <v>69078.25</v>
      </c>
      <c r="X362">
        <v>126.59</v>
      </c>
      <c r="Y362" s="67">
        <v>147728.88</v>
      </c>
      <c r="Z362">
        <v>0.84130000000000005</v>
      </c>
      <c r="AA362">
        <v>0.10680000000000001</v>
      </c>
      <c r="AB362">
        <v>5.1900000000000002E-2</v>
      </c>
      <c r="AC362">
        <v>0.15870000000000001</v>
      </c>
      <c r="AD362">
        <v>147.72999999999999</v>
      </c>
      <c r="AE362" s="67">
        <v>4036.55</v>
      </c>
      <c r="AF362">
        <v>524.87</v>
      </c>
      <c r="AG362" s="67">
        <v>141316.62</v>
      </c>
      <c r="AH362" t="s">
        <v>628</v>
      </c>
      <c r="AI362" s="67">
        <v>39335</v>
      </c>
      <c r="AJ362" s="67">
        <v>61174.52</v>
      </c>
      <c r="AK362">
        <v>40.61</v>
      </c>
      <c r="AL362">
        <v>25.32</v>
      </c>
      <c r="AM362">
        <v>28.94</v>
      </c>
      <c r="AN362">
        <v>4.71</v>
      </c>
      <c r="AO362" s="67">
        <v>1507.63</v>
      </c>
      <c r="AP362">
        <v>0.95850000000000002</v>
      </c>
      <c r="AQ362" s="67">
        <v>1287.6199999999999</v>
      </c>
      <c r="AR362" s="67">
        <v>1787.09</v>
      </c>
      <c r="AS362" s="67">
        <v>5520.92</v>
      </c>
      <c r="AT362">
        <v>351.06</v>
      </c>
      <c r="AU362">
        <v>268.04000000000002</v>
      </c>
      <c r="AV362" s="67">
        <v>9214.73</v>
      </c>
      <c r="AW362" s="67">
        <v>4009.37</v>
      </c>
      <c r="AX362">
        <v>0.41720000000000002</v>
      </c>
      <c r="AY362" s="67">
        <v>4086.05</v>
      </c>
      <c r="AZ362">
        <v>0.42520000000000002</v>
      </c>
      <c r="BA362" s="67">
        <v>1104.54</v>
      </c>
      <c r="BB362">
        <v>0.1149</v>
      </c>
      <c r="BC362">
        <v>410.59</v>
      </c>
      <c r="BD362">
        <v>4.2700000000000002E-2</v>
      </c>
      <c r="BE362" s="67">
        <v>9610.5499999999993</v>
      </c>
      <c r="BF362" s="67">
        <v>3800.31</v>
      </c>
      <c r="BG362">
        <v>0.70440000000000003</v>
      </c>
      <c r="BH362">
        <v>0.5645</v>
      </c>
      <c r="BI362">
        <v>0.21529999999999999</v>
      </c>
      <c r="BJ362">
        <v>0.1525</v>
      </c>
      <c r="BK362">
        <v>3.95E-2</v>
      </c>
      <c r="BL362">
        <v>2.8299999999999999E-2</v>
      </c>
    </row>
    <row r="363" spans="1:64" x14ac:dyDescent="0.25">
      <c r="A363" t="s">
        <v>380</v>
      </c>
      <c r="B363">
        <v>45963</v>
      </c>
      <c r="C363">
        <v>56.43</v>
      </c>
      <c r="D363">
        <v>10.82</v>
      </c>
      <c r="E363">
        <v>610.37</v>
      </c>
      <c r="F363">
        <v>635.63</v>
      </c>
      <c r="G363">
        <v>5.4999999999999997E-3</v>
      </c>
      <c r="H363">
        <v>1.5E-3</v>
      </c>
      <c r="I363">
        <v>8.0000000000000002E-3</v>
      </c>
      <c r="J363">
        <v>4.0000000000000002E-4</v>
      </c>
      <c r="K363">
        <v>2.06E-2</v>
      </c>
      <c r="L363">
        <v>0.94830000000000003</v>
      </c>
      <c r="M363">
        <v>1.5699999999999999E-2</v>
      </c>
      <c r="N363">
        <v>0.2646</v>
      </c>
      <c r="O363">
        <v>2.3999999999999998E-3</v>
      </c>
      <c r="P363">
        <v>0.13109999999999999</v>
      </c>
      <c r="Q363" s="67">
        <v>49764.92</v>
      </c>
      <c r="R363">
        <v>0.2238</v>
      </c>
      <c r="S363">
        <v>0.19270000000000001</v>
      </c>
      <c r="T363">
        <v>0.58360000000000001</v>
      </c>
      <c r="U363">
        <v>16.829999999999998</v>
      </c>
      <c r="V363">
        <v>5.88</v>
      </c>
      <c r="W363" s="67">
        <v>66526.990000000005</v>
      </c>
      <c r="X363">
        <v>101.03</v>
      </c>
      <c r="Y363" s="67">
        <v>147159.41</v>
      </c>
      <c r="Z363">
        <v>0.87329999999999997</v>
      </c>
      <c r="AA363">
        <v>8.1799999999999998E-2</v>
      </c>
      <c r="AB363">
        <v>4.4900000000000002E-2</v>
      </c>
      <c r="AC363">
        <v>0.12670000000000001</v>
      </c>
      <c r="AD363">
        <v>147.16</v>
      </c>
      <c r="AE363" s="67">
        <v>3818.46</v>
      </c>
      <c r="AF363">
        <v>508</v>
      </c>
      <c r="AG363" s="67">
        <v>129313.32</v>
      </c>
      <c r="AH363" t="s">
        <v>628</v>
      </c>
      <c r="AI363" s="67">
        <v>36318</v>
      </c>
      <c r="AJ363" s="67">
        <v>54877.74</v>
      </c>
      <c r="AK363">
        <v>39.96</v>
      </c>
      <c r="AL363">
        <v>24.51</v>
      </c>
      <c r="AM363">
        <v>28.99</v>
      </c>
      <c r="AN363">
        <v>4.79</v>
      </c>
      <c r="AO363" s="67">
        <v>1767.01</v>
      </c>
      <c r="AP363">
        <v>1.2385999999999999</v>
      </c>
      <c r="AQ363" s="67">
        <v>1517.89</v>
      </c>
      <c r="AR363" s="67">
        <v>1879.52</v>
      </c>
      <c r="AS363" s="67">
        <v>6085.07</v>
      </c>
      <c r="AT363">
        <v>377.77</v>
      </c>
      <c r="AU363">
        <v>309.45999999999998</v>
      </c>
      <c r="AV363" s="67">
        <v>10169.719999999999</v>
      </c>
      <c r="AW363" s="67">
        <v>4443.53</v>
      </c>
      <c r="AX363">
        <v>0.42699999999999999</v>
      </c>
      <c r="AY363" s="67">
        <v>4121.72</v>
      </c>
      <c r="AZ363">
        <v>0.39610000000000001</v>
      </c>
      <c r="BA363" s="67">
        <v>1321.43</v>
      </c>
      <c r="BB363">
        <v>0.127</v>
      </c>
      <c r="BC363">
        <v>520.22</v>
      </c>
      <c r="BD363">
        <v>0.05</v>
      </c>
      <c r="BE363" s="67">
        <v>10406.91</v>
      </c>
      <c r="BF363" s="67">
        <v>4334.4799999999996</v>
      </c>
      <c r="BG363">
        <v>0.92069999999999996</v>
      </c>
      <c r="BH363">
        <v>0.55310000000000004</v>
      </c>
      <c r="BI363">
        <v>0.20799999999999999</v>
      </c>
      <c r="BJ363">
        <v>0.17349999999999999</v>
      </c>
      <c r="BK363">
        <v>3.7699999999999997E-2</v>
      </c>
      <c r="BL363">
        <v>2.7699999999999999E-2</v>
      </c>
    </row>
    <row r="364" spans="1:64" x14ac:dyDescent="0.25">
      <c r="A364" t="s">
        <v>381</v>
      </c>
      <c r="B364">
        <v>48710</v>
      </c>
      <c r="C364">
        <v>98.24</v>
      </c>
      <c r="D364">
        <v>13.05</v>
      </c>
      <c r="E364" s="67">
        <v>1281.57</v>
      </c>
      <c r="F364" s="67">
        <v>1266.51</v>
      </c>
      <c r="G364">
        <v>1.6000000000000001E-3</v>
      </c>
      <c r="H364">
        <v>4.0000000000000002E-4</v>
      </c>
      <c r="I364">
        <v>7.1000000000000004E-3</v>
      </c>
      <c r="J364">
        <v>1.1999999999999999E-3</v>
      </c>
      <c r="K364">
        <v>1.4E-2</v>
      </c>
      <c r="L364">
        <v>0.95499999999999996</v>
      </c>
      <c r="M364">
        <v>2.0799999999999999E-2</v>
      </c>
      <c r="N364">
        <v>0.49359999999999998</v>
      </c>
      <c r="O364">
        <v>8.0000000000000004E-4</v>
      </c>
      <c r="P364">
        <v>0.1376</v>
      </c>
      <c r="Q364" s="67">
        <v>49670.74</v>
      </c>
      <c r="R364">
        <v>0.23280000000000001</v>
      </c>
      <c r="S364">
        <v>0.2026</v>
      </c>
      <c r="T364">
        <v>0.56459999999999999</v>
      </c>
      <c r="U364">
        <v>18.47</v>
      </c>
      <c r="V364">
        <v>9.15</v>
      </c>
      <c r="W364" s="67">
        <v>64517.87</v>
      </c>
      <c r="X364">
        <v>135.16999999999999</v>
      </c>
      <c r="Y364" s="67">
        <v>104909.75</v>
      </c>
      <c r="Z364">
        <v>0.8901</v>
      </c>
      <c r="AA364">
        <v>5.9499999999999997E-2</v>
      </c>
      <c r="AB364">
        <v>5.04E-2</v>
      </c>
      <c r="AC364">
        <v>0.1099</v>
      </c>
      <c r="AD364">
        <v>104.91</v>
      </c>
      <c r="AE364" s="67">
        <v>2436.38</v>
      </c>
      <c r="AF364">
        <v>353.3</v>
      </c>
      <c r="AG364" s="67">
        <v>99925.38</v>
      </c>
      <c r="AH364" t="s">
        <v>628</v>
      </c>
      <c r="AI364" s="67">
        <v>31451</v>
      </c>
      <c r="AJ364" s="67">
        <v>44828.33</v>
      </c>
      <c r="AK364">
        <v>33.68</v>
      </c>
      <c r="AL364">
        <v>22.67</v>
      </c>
      <c r="AM364">
        <v>24.99</v>
      </c>
      <c r="AN364">
        <v>4.33</v>
      </c>
      <c r="AO364">
        <v>801.56</v>
      </c>
      <c r="AP364">
        <v>1.0677000000000001</v>
      </c>
      <c r="AQ364" s="67">
        <v>1243.56</v>
      </c>
      <c r="AR364" s="67">
        <v>2111.6799999999998</v>
      </c>
      <c r="AS364" s="67">
        <v>5566.45</v>
      </c>
      <c r="AT364">
        <v>418.85</v>
      </c>
      <c r="AU364">
        <v>269.51</v>
      </c>
      <c r="AV364" s="67">
        <v>9610.0400000000009</v>
      </c>
      <c r="AW364" s="67">
        <v>5692.95</v>
      </c>
      <c r="AX364">
        <v>0.59379999999999999</v>
      </c>
      <c r="AY364" s="67">
        <v>2212.41</v>
      </c>
      <c r="AZ364">
        <v>0.23080000000000001</v>
      </c>
      <c r="BA364">
        <v>935.61</v>
      </c>
      <c r="BB364">
        <v>9.7600000000000006E-2</v>
      </c>
      <c r="BC364">
        <v>745.67</v>
      </c>
      <c r="BD364">
        <v>7.7799999999999994E-2</v>
      </c>
      <c r="BE364" s="67">
        <v>9586.65</v>
      </c>
      <c r="BF364" s="67">
        <v>5518.39</v>
      </c>
      <c r="BG364">
        <v>1.9549000000000001</v>
      </c>
      <c r="BH364">
        <v>0.52400000000000002</v>
      </c>
      <c r="BI364">
        <v>0.22720000000000001</v>
      </c>
      <c r="BJ364">
        <v>0.18509999999999999</v>
      </c>
      <c r="BK364">
        <v>4.1099999999999998E-2</v>
      </c>
      <c r="BL364">
        <v>2.2499999999999999E-2</v>
      </c>
    </row>
    <row r="365" spans="1:64" x14ac:dyDescent="0.25">
      <c r="A365" t="s">
        <v>382</v>
      </c>
      <c r="B365">
        <v>44479</v>
      </c>
      <c r="C365">
        <v>97.9</v>
      </c>
      <c r="D365">
        <v>16.8</v>
      </c>
      <c r="E365" s="67">
        <v>1644.66</v>
      </c>
      <c r="F365" s="67">
        <v>1600.49</v>
      </c>
      <c r="G365">
        <v>2.2000000000000001E-3</v>
      </c>
      <c r="H365">
        <v>2.9999999999999997E-4</v>
      </c>
      <c r="I365">
        <v>8.0000000000000002E-3</v>
      </c>
      <c r="J365">
        <v>1E-3</v>
      </c>
      <c r="K365">
        <v>9.7000000000000003E-3</v>
      </c>
      <c r="L365">
        <v>0.95940000000000003</v>
      </c>
      <c r="M365">
        <v>1.9400000000000001E-2</v>
      </c>
      <c r="N365">
        <v>0.60740000000000005</v>
      </c>
      <c r="O365">
        <v>5.0000000000000001E-4</v>
      </c>
      <c r="P365">
        <v>0.1658</v>
      </c>
      <c r="Q365" s="67">
        <v>48222.33</v>
      </c>
      <c r="R365">
        <v>0.23630000000000001</v>
      </c>
      <c r="S365">
        <v>0.188</v>
      </c>
      <c r="T365">
        <v>0.57579999999999998</v>
      </c>
      <c r="U365">
        <v>17.82</v>
      </c>
      <c r="V365">
        <v>12.42</v>
      </c>
      <c r="W365" s="67">
        <v>65745.789999999994</v>
      </c>
      <c r="X365">
        <v>128.04</v>
      </c>
      <c r="Y365" s="67">
        <v>91681.26</v>
      </c>
      <c r="Z365">
        <v>0.77410000000000001</v>
      </c>
      <c r="AA365">
        <v>0.14269999999999999</v>
      </c>
      <c r="AB365">
        <v>8.3199999999999996E-2</v>
      </c>
      <c r="AC365">
        <v>0.22589999999999999</v>
      </c>
      <c r="AD365">
        <v>91.68</v>
      </c>
      <c r="AE365" s="67">
        <v>2329.77</v>
      </c>
      <c r="AF365">
        <v>328.52</v>
      </c>
      <c r="AG365" s="67">
        <v>87519.89</v>
      </c>
      <c r="AH365" t="s">
        <v>628</v>
      </c>
      <c r="AI365" s="67">
        <v>28995</v>
      </c>
      <c r="AJ365" s="67">
        <v>42494.61</v>
      </c>
      <c r="AK365">
        <v>33.15</v>
      </c>
      <c r="AL365">
        <v>24.37</v>
      </c>
      <c r="AM365">
        <v>26.21</v>
      </c>
      <c r="AN365">
        <v>3.97</v>
      </c>
      <c r="AO365" s="67">
        <v>1480.12</v>
      </c>
      <c r="AP365">
        <v>0.85129999999999995</v>
      </c>
      <c r="AQ365" s="67">
        <v>1270.9000000000001</v>
      </c>
      <c r="AR365" s="67">
        <v>2152.65</v>
      </c>
      <c r="AS365" s="67">
        <v>5821.75</v>
      </c>
      <c r="AT365">
        <v>488.25</v>
      </c>
      <c r="AU365">
        <v>269.68</v>
      </c>
      <c r="AV365" s="67">
        <v>10003.24</v>
      </c>
      <c r="AW365" s="67">
        <v>6024.36</v>
      </c>
      <c r="AX365">
        <v>0.62050000000000005</v>
      </c>
      <c r="AY365" s="67">
        <v>1837.2</v>
      </c>
      <c r="AZ365">
        <v>0.18920000000000001</v>
      </c>
      <c r="BA365">
        <v>819.79</v>
      </c>
      <c r="BB365">
        <v>8.4400000000000003E-2</v>
      </c>
      <c r="BC365" s="67">
        <v>1027.03</v>
      </c>
      <c r="BD365">
        <v>0.10580000000000001</v>
      </c>
      <c r="BE365" s="67">
        <v>9708.39</v>
      </c>
      <c r="BF365" s="67">
        <v>5916.72</v>
      </c>
      <c r="BG365">
        <v>2.2097000000000002</v>
      </c>
      <c r="BH365">
        <v>0.52129999999999999</v>
      </c>
      <c r="BI365">
        <v>0.23810000000000001</v>
      </c>
      <c r="BJ365">
        <v>0.1842</v>
      </c>
      <c r="BK365">
        <v>3.7199999999999997E-2</v>
      </c>
      <c r="BL365">
        <v>1.9199999999999998E-2</v>
      </c>
    </row>
    <row r="366" spans="1:64" x14ac:dyDescent="0.25">
      <c r="A366" t="s">
        <v>383</v>
      </c>
      <c r="B366">
        <v>47720</v>
      </c>
      <c r="C366">
        <v>86.55</v>
      </c>
      <c r="D366">
        <v>13.27</v>
      </c>
      <c r="E366" s="67">
        <v>1093.6600000000001</v>
      </c>
      <c r="F366" s="67">
        <v>1086.44</v>
      </c>
      <c r="G366">
        <v>2E-3</v>
      </c>
      <c r="H366">
        <v>4.0000000000000002E-4</v>
      </c>
      <c r="I366">
        <v>4.7999999999999996E-3</v>
      </c>
      <c r="J366">
        <v>1.5E-3</v>
      </c>
      <c r="K366">
        <v>1.5900000000000001E-2</v>
      </c>
      <c r="L366">
        <v>0.95699999999999996</v>
      </c>
      <c r="M366">
        <v>1.84E-2</v>
      </c>
      <c r="N366">
        <v>0.3846</v>
      </c>
      <c r="O366">
        <v>1E-3</v>
      </c>
      <c r="P366">
        <v>0.13800000000000001</v>
      </c>
      <c r="Q366" s="67">
        <v>51533.26</v>
      </c>
      <c r="R366">
        <v>0.25480000000000003</v>
      </c>
      <c r="S366">
        <v>0.18179999999999999</v>
      </c>
      <c r="T366">
        <v>0.56340000000000001</v>
      </c>
      <c r="U366">
        <v>18.25</v>
      </c>
      <c r="V366">
        <v>9.1999999999999993</v>
      </c>
      <c r="W366" s="67">
        <v>61570.34</v>
      </c>
      <c r="X366">
        <v>114.72</v>
      </c>
      <c r="Y366" s="67">
        <v>116155.85</v>
      </c>
      <c r="Z366">
        <v>0.88900000000000001</v>
      </c>
      <c r="AA366">
        <v>6.4199999999999993E-2</v>
      </c>
      <c r="AB366">
        <v>4.6899999999999997E-2</v>
      </c>
      <c r="AC366">
        <v>0.111</v>
      </c>
      <c r="AD366">
        <v>116.16</v>
      </c>
      <c r="AE366" s="67">
        <v>2911.07</v>
      </c>
      <c r="AF366">
        <v>421.83</v>
      </c>
      <c r="AG366" s="67">
        <v>112593.32</v>
      </c>
      <c r="AH366" t="s">
        <v>628</v>
      </c>
      <c r="AI366" s="67">
        <v>33347</v>
      </c>
      <c r="AJ366" s="67">
        <v>49208.79</v>
      </c>
      <c r="AK366">
        <v>36.29</v>
      </c>
      <c r="AL366">
        <v>24.2</v>
      </c>
      <c r="AM366">
        <v>26.73</v>
      </c>
      <c r="AN366">
        <v>4.45</v>
      </c>
      <c r="AO366" s="67">
        <v>1192.73</v>
      </c>
      <c r="AP366">
        <v>1.1513</v>
      </c>
      <c r="AQ366" s="67">
        <v>1276.05</v>
      </c>
      <c r="AR366" s="67">
        <v>1959.11</v>
      </c>
      <c r="AS366" s="67">
        <v>5526.44</v>
      </c>
      <c r="AT366">
        <v>437.78</v>
      </c>
      <c r="AU366">
        <v>287.57</v>
      </c>
      <c r="AV366" s="67">
        <v>9486.9500000000007</v>
      </c>
      <c r="AW366" s="67">
        <v>5093.54</v>
      </c>
      <c r="AX366">
        <v>0.52529999999999999</v>
      </c>
      <c r="AY366" s="67">
        <v>2916.25</v>
      </c>
      <c r="AZ366">
        <v>0.30080000000000001</v>
      </c>
      <c r="BA366" s="67">
        <v>1025.3800000000001</v>
      </c>
      <c r="BB366">
        <v>0.10580000000000001</v>
      </c>
      <c r="BC366">
        <v>661.08</v>
      </c>
      <c r="BD366">
        <v>6.8199999999999997E-2</v>
      </c>
      <c r="BE366" s="67">
        <v>9696.25</v>
      </c>
      <c r="BF366" s="67">
        <v>4862.41</v>
      </c>
      <c r="BG366">
        <v>1.3502000000000001</v>
      </c>
      <c r="BH366">
        <v>0.53839999999999999</v>
      </c>
      <c r="BI366">
        <v>0.2145</v>
      </c>
      <c r="BJ366">
        <v>0.18759999999999999</v>
      </c>
      <c r="BK366">
        <v>3.9899999999999998E-2</v>
      </c>
      <c r="BL366">
        <v>1.95E-2</v>
      </c>
    </row>
    <row r="367" spans="1:64" x14ac:dyDescent="0.25">
      <c r="A367" t="s">
        <v>384</v>
      </c>
      <c r="B367">
        <v>46136</v>
      </c>
      <c r="C367">
        <v>50.9</v>
      </c>
      <c r="D367">
        <v>23.65</v>
      </c>
      <c r="E367" s="67">
        <v>1146.3900000000001</v>
      </c>
      <c r="F367" s="67">
        <v>1063.31</v>
      </c>
      <c r="G367">
        <v>3.0999999999999999E-3</v>
      </c>
      <c r="H367">
        <v>2.9999999999999997E-4</v>
      </c>
      <c r="I367">
        <v>2.92E-2</v>
      </c>
      <c r="J367">
        <v>1E-3</v>
      </c>
      <c r="K367">
        <v>1.2800000000000001E-2</v>
      </c>
      <c r="L367">
        <v>0.91310000000000002</v>
      </c>
      <c r="M367">
        <v>4.0399999999999998E-2</v>
      </c>
      <c r="N367">
        <v>0.72660000000000002</v>
      </c>
      <c r="O367">
        <v>6.9999999999999999E-4</v>
      </c>
      <c r="P367">
        <v>0.18870000000000001</v>
      </c>
      <c r="Q367" s="67">
        <v>47916.63</v>
      </c>
      <c r="R367">
        <v>0.27239999999999998</v>
      </c>
      <c r="S367">
        <v>0.17979999999999999</v>
      </c>
      <c r="T367">
        <v>0.54779999999999995</v>
      </c>
      <c r="U367">
        <v>16.7</v>
      </c>
      <c r="V367">
        <v>8.5500000000000007</v>
      </c>
      <c r="W367" s="67">
        <v>68194.94</v>
      </c>
      <c r="X367">
        <v>128.91999999999999</v>
      </c>
      <c r="Y367" s="67">
        <v>79330.929999999993</v>
      </c>
      <c r="Z367">
        <v>0.76219999999999999</v>
      </c>
      <c r="AA367">
        <v>0.1545</v>
      </c>
      <c r="AB367">
        <v>8.3299999999999999E-2</v>
      </c>
      <c r="AC367">
        <v>0.23780000000000001</v>
      </c>
      <c r="AD367">
        <v>79.33</v>
      </c>
      <c r="AE367" s="67">
        <v>2144.14</v>
      </c>
      <c r="AF367">
        <v>316.74</v>
      </c>
      <c r="AG367" s="67">
        <v>74121.56</v>
      </c>
      <c r="AH367" t="s">
        <v>628</v>
      </c>
      <c r="AI367" s="67">
        <v>26768</v>
      </c>
      <c r="AJ367" s="67">
        <v>40049.07</v>
      </c>
      <c r="AK367">
        <v>38.61</v>
      </c>
      <c r="AL367">
        <v>25.46</v>
      </c>
      <c r="AM367">
        <v>30.56</v>
      </c>
      <c r="AN367">
        <v>3.98</v>
      </c>
      <c r="AO367">
        <v>540.61</v>
      </c>
      <c r="AP367">
        <v>0.88449999999999995</v>
      </c>
      <c r="AQ367" s="67">
        <v>1451.58</v>
      </c>
      <c r="AR367" s="67">
        <v>2325.12</v>
      </c>
      <c r="AS367" s="67">
        <v>6079.93</v>
      </c>
      <c r="AT367">
        <v>501.01</v>
      </c>
      <c r="AU367">
        <v>285.92</v>
      </c>
      <c r="AV367" s="67">
        <v>10643.56</v>
      </c>
      <c r="AW367" s="67">
        <v>6654.69</v>
      </c>
      <c r="AX367">
        <v>0.63109999999999999</v>
      </c>
      <c r="AY367" s="67">
        <v>1742.52</v>
      </c>
      <c r="AZ367">
        <v>0.16520000000000001</v>
      </c>
      <c r="BA367">
        <v>875.68</v>
      </c>
      <c r="BB367">
        <v>8.3000000000000004E-2</v>
      </c>
      <c r="BC367" s="67">
        <v>1272.3699999999999</v>
      </c>
      <c r="BD367">
        <v>0.1207</v>
      </c>
      <c r="BE367" s="67">
        <v>10545.26</v>
      </c>
      <c r="BF367" s="67">
        <v>5952.09</v>
      </c>
      <c r="BG367">
        <v>2.5030000000000001</v>
      </c>
      <c r="BH367">
        <v>0.50180000000000002</v>
      </c>
      <c r="BI367">
        <v>0.22539999999999999</v>
      </c>
      <c r="BJ367">
        <v>0.2175</v>
      </c>
      <c r="BK367">
        <v>3.2300000000000002E-2</v>
      </c>
      <c r="BL367">
        <v>2.3E-2</v>
      </c>
    </row>
    <row r="368" spans="1:64" x14ac:dyDescent="0.25">
      <c r="A368" t="s">
        <v>385</v>
      </c>
      <c r="B368">
        <v>44487</v>
      </c>
      <c r="C368">
        <v>70.86</v>
      </c>
      <c r="D368">
        <v>39.06</v>
      </c>
      <c r="E368" s="67">
        <v>2767.94</v>
      </c>
      <c r="F368" s="67">
        <v>2617.7199999999998</v>
      </c>
      <c r="G368">
        <v>8.3000000000000001E-3</v>
      </c>
      <c r="H368">
        <v>8.0000000000000004E-4</v>
      </c>
      <c r="I368">
        <v>2.3400000000000001E-2</v>
      </c>
      <c r="J368">
        <v>1.1999999999999999E-3</v>
      </c>
      <c r="K368">
        <v>3.7199999999999997E-2</v>
      </c>
      <c r="L368">
        <v>0.88100000000000001</v>
      </c>
      <c r="M368">
        <v>4.8099999999999997E-2</v>
      </c>
      <c r="N368">
        <v>0.48949999999999999</v>
      </c>
      <c r="O368">
        <v>1.0800000000000001E-2</v>
      </c>
      <c r="P368">
        <v>0.15490000000000001</v>
      </c>
      <c r="Q368" s="67">
        <v>52977.69</v>
      </c>
      <c r="R368">
        <v>0.21529999999999999</v>
      </c>
      <c r="S368">
        <v>0.1903</v>
      </c>
      <c r="T368">
        <v>0.59440000000000004</v>
      </c>
      <c r="U368">
        <v>18.38</v>
      </c>
      <c r="V368">
        <v>17.79</v>
      </c>
      <c r="W368" s="67">
        <v>75453.039999999994</v>
      </c>
      <c r="X368">
        <v>151.25</v>
      </c>
      <c r="Y368" s="67">
        <v>123904.46</v>
      </c>
      <c r="Z368">
        <v>0.72309999999999997</v>
      </c>
      <c r="AA368">
        <v>0.22819999999999999</v>
      </c>
      <c r="AB368">
        <v>4.87E-2</v>
      </c>
      <c r="AC368">
        <v>0.27689999999999998</v>
      </c>
      <c r="AD368">
        <v>123.9</v>
      </c>
      <c r="AE368" s="67">
        <v>3995.52</v>
      </c>
      <c r="AF368">
        <v>491.86</v>
      </c>
      <c r="AG368" s="67">
        <v>127743.67</v>
      </c>
      <c r="AH368" t="s">
        <v>628</v>
      </c>
      <c r="AI368" s="67">
        <v>29545</v>
      </c>
      <c r="AJ368" s="67">
        <v>48090.79</v>
      </c>
      <c r="AK368">
        <v>47.99</v>
      </c>
      <c r="AL368">
        <v>29.78</v>
      </c>
      <c r="AM368">
        <v>36.11</v>
      </c>
      <c r="AN368">
        <v>3.92</v>
      </c>
      <c r="AO368" s="67">
        <v>1170.3900000000001</v>
      </c>
      <c r="AP368">
        <v>1.0125</v>
      </c>
      <c r="AQ368" s="67">
        <v>1247.45</v>
      </c>
      <c r="AR368" s="67">
        <v>1679.8</v>
      </c>
      <c r="AS368" s="67">
        <v>5713.08</v>
      </c>
      <c r="AT368">
        <v>463.27</v>
      </c>
      <c r="AU368">
        <v>286.31</v>
      </c>
      <c r="AV368" s="67">
        <v>9389.91</v>
      </c>
      <c r="AW368" s="67">
        <v>4293.8599999999997</v>
      </c>
      <c r="AX368">
        <v>0.46329999999999999</v>
      </c>
      <c r="AY368" s="67">
        <v>3500.98</v>
      </c>
      <c r="AZ368">
        <v>0.37769999999999998</v>
      </c>
      <c r="BA368">
        <v>682.74</v>
      </c>
      <c r="BB368">
        <v>7.3700000000000002E-2</v>
      </c>
      <c r="BC368">
        <v>790.67</v>
      </c>
      <c r="BD368">
        <v>8.5300000000000001E-2</v>
      </c>
      <c r="BE368" s="67">
        <v>9268.25</v>
      </c>
      <c r="BF368" s="67">
        <v>3123.88</v>
      </c>
      <c r="BG368">
        <v>0.77980000000000005</v>
      </c>
      <c r="BH368">
        <v>0.5494</v>
      </c>
      <c r="BI368">
        <v>0.21790000000000001</v>
      </c>
      <c r="BJ368">
        <v>0.18079999999999999</v>
      </c>
      <c r="BK368">
        <v>3.1699999999999999E-2</v>
      </c>
      <c r="BL368">
        <v>2.0299999999999999E-2</v>
      </c>
    </row>
    <row r="369" spans="1:64" x14ac:dyDescent="0.25">
      <c r="A369" t="s">
        <v>386</v>
      </c>
      <c r="B369">
        <v>45559</v>
      </c>
      <c r="C369">
        <v>112.57</v>
      </c>
      <c r="D369">
        <v>18.59</v>
      </c>
      <c r="E369" s="67">
        <v>2093.1</v>
      </c>
      <c r="F369" s="67">
        <v>2085.6799999999998</v>
      </c>
      <c r="G369">
        <v>0.01</v>
      </c>
      <c r="H369">
        <v>5.9999999999999995E-4</v>
      </c>
      <c r="I369">
        <v>2.1999999999999999E-2</v>
      </c>
      <c r="J369">
        <v>1.1999999999999999E-3</v>
      </c>
      <c r="K369">
        <v>2.3900000000000001E-2</v>
      </c>
      <c r="L369">
        <v>0.90820000000000001</v>
      </c>
      <c r="M369">
        <v>3.4099999999999998E-2</v>
      </c>
      <c r="N369">
        <v>0.43330000000000002</v>
      </c>
      <c r="O369">
        <v>7.1999999999999998E-3</v>
      </c>
      <c r="P369">
        <v>0.14430000000000001</v>
      </c>
      <c r="Q369" s="67">
        <v>54797.35</v>
      </c>
      <c r="R369">
        <v>0.23910000000000001</v>
      </c>
      <c r="S369">
        <v>0.19209999999999999</v>
      </c>
      <c r="T369">
        <v>0.56879999999999997</v>
      </c>
      <c r="U369">
        <v>17.43</v>
      </c>
      <c r="V369">
        <v>15.03</v>
      </c>
      <c r="W369" s="67">
        <v>73095.28</v>
      </c>
      <c r="X369">
        <v>134.59</v>
      </c>
      <c r="Y369" s="67">
        <v>195933.07</v>
      </c>
      <c r="Z369">
        <v>0.59960000000000002</v>
      </c>
      <c r="AA369">
        <v>0.23599999999999999</v>
      </c>
      <c r="AB369">
        <v>0.16439999999999999</v>
      </c>
      <c r="AC369">
        <v>0.40039999999999998</v>
      </c>
      <c r="AD369">
        <v>195.93</v>
      </c>
      <c r="AE369" s="67">
        <v>6072.91</v>
      </c>
      <c r="AF369">
        <v>519.53</v>
      </c>
      <c r="AG369" s="67">
        <v>192698.74</v>
      </c>
      <c r="AH369" t="s">
        <v>628</v>
      </c>
      <c r="AI369" s="67">
        <v>32910</v>
      </c>
      <c r="AJ369" s="67">
        <v>54300.02</v>
      </c>
      <c r="AK369">
        <v>45.62</v>
      </c>
      <c r="AL369">
        <v>28.72</v>
      </c>
      <c r="AM369">
        <v>32.33</v>
      </c>
      <c r="AN369">
        <v>4.25</v>
      </c>
      <c r="AO369" s="67">
        <v>1647.85</v>
      </c>
      <c r="AP369">
        <v>0.876</v>
      </c>
      <c r="AQ369" s="67">
        <v>1436.41</v>
      </c>
      <c r="AR369" s="67">
        <v>2209.15</v>
      </c>
      <c r="AS369" s="67">
        <v>6179.22</v>
      </c>
      <c r="AT369">
        <v>564.89</v>
      </c>
      <c r="AU369">
        <v>371.27</v>
      </c>
      <c r="AV369" s="67">
        <v>10760.94</v>
      </c>
      <c r="AW369" s="67">
        <v>3833.57</v>
      </c>
      <c r="AX369">
        <v>0.36349999999999999</v>
      </c>
      <c r="AY369" s="67">
        <v>4849.9799999999996</v>
      </c>
      <c r="AZ369">
        <v>0.45989999999999998</v>
      </c>
      <c r="BA369" s="67">
        <v>1100.1099999999999</v>
      </c>
      <c r="BB369">
        <v>0.1043</v>
      </c>
      <c r="BC369">
        <v>762.83</v>
      </c>
      <c r="BD369">
        <v>7.2300000000000003E-2</v>
      </c>
      <c r="BE369" s="67">
        <v>10546.49</v>
      </c>
      <c r="BF369" s="67">
        <v>2665.68</v>
      </c>
      <c r="BG369">
        <v>0.51980000000000004</v>
      </c>
      <c r="BH369">
        <v>0.55889999999999995</v>
      </c>
      <c r="BI369">
        <v>0.22259999999999999</v>
      </c>
      <c r="BJ369">
        <v>0.15970000000000001</v>
      </c>
      <c r="BK369">
        <v>3.6200000000000003E-2</v>
      </c>
      <c r="BL369">
        <v>2.2599999999999999E-2</v>
      </c>
    </row>
    <row r="370" spans="1:64" x14ac:dyDescent="0.25">
      <c r="A370" t="s">
        <v>387</v>
      </c>
      <c r="B370">
        <v>49718</v>
      </c>
      <c r="C370">
        <v>63.95</v>
      </c>
      <c r="D370">
        <v>8.58</v>
      </c>
      <c r="E370">
        <v>548.99</v>
      </c>
      <c r="F370">
        <v>575.49</v>
      </c>
      <c r="G370">
        <v>1.6999999999999999E-3</v>
      </c>
      <c r="H370">
        <v>1E-4</v>
      </c>
      <c r="I370">
        <v>5.4999999999999997E-3</v>
      </c>
      <c r="J370">
        <v>5.9999999999999995E-4</v>
      </c>
      <c r="K370">
        <v>1.7500000000000002E-2</v>
      </c>
      <c r="L370">
        <v>0.96130000000000004</v>
      </c>
      <c r="M370">
        <v>1.3299999999999999E-2</v>
      </c>
      <c r="N370">
        <v>0.31950000000000001</v>
      </c>
      <c r="O370">
        <v>5.0000000000000001E-4</v>
      </c>
      <c r="P370">
        <v>0.13969999999999999</v>
      </c>
      <c r="Q370" s="67">
        <v>47410.42</v>
      </c>
      <c r="R370">
        <v>0.2361</v>
      </c>
      <c r="S370">
        <v>0.1888</v>
      </c>
      <c r="T370">
        <v>0.57509999999999994</v>
      </c>
      <c r="U370">
        <v>15.9</v>
      </c>
      <c r="V370">
        <v>5.83</v>
      </c>
      <c r="W370" s="67">
        <v>65149.36</v>
      </c>
      <c r="X370">
        <v>91.32</v>
      </c>
      <c r="Y370" s="67">
        <v>132636.85</v>
      </c>
      <c r="Z370">
        <v>0.89580000000000004</v>
      </c>
      <c r="AA370">
        <v>5.9900000000000002E-2</v>
      </c>
      <c r="AB370">
        <v>4.4200000000000003E-2</v>
      </c>
      <c r="AC370">
        <v>0.1042</v>
      </c>
      <c r="AD370">
        <v>132.63999999999999</v>
      </c>
      <c r="AE370" s="67">
        <v>3194.56</v>
      </c>
      <c r="AF370">
        <v>459.24</v>
      </c>
      <c r="AG370" s="67">
        <v>114320.7</v>
      </c>
      <c r="AH370" t="s">
        <v>628</v>
      </c>
      <c r="AI370" s="67">
        <v>34504</v>
      </c>
      <c r="AJ370" s="67">
        <v>50789.65</v>
      </c>
      <c r="AK370">
        <v>38.86</v>
      </c>
      <c r="AL370">
        <v>22.96</v>
      </c>
      <c r="AM370">
        <v>27.62</v>
      </c>
      <c r="AN370">
        <v>4.75</v>
      </c>
      <c r="AO370" s="67">
        <v>1696.11</v>
      </c>
      <c r="AP370">
        <v>1.3255999999999999</v>
      </c>
      <c r="AQ370" s="67">
        <v>1556.32</v>
      </c>
      <c r="AR370" s="67">
        <v>2089.86</v>
      </c>
      <c r="AS370" s="67">
        <v>5791.22</v>
      </c>
      <c r="AT370">
        <v>384.25</v>
      </c>
      <c r="AU370">
        <v>366.91</v>
      </c>
      <c r="AV370" s="67">
        <v>10188.549999999999</v>
      </c>
      <c r="AW370" s="67">
        <v>4937.6899999999996</v>
      </c>
      <c r="AX370">
        <v>0.45939999999999998</v>
      </c>
      <c r="AY370" s="67">
        <v>3727.11</v>
      </c>
      <c r="AZ370">
        <v>0.3468</v>
      </c>
      <c r="BA370" s="67">
        <v>1461.37</v>
      </c>
      <c r="BB370">
        <v>0.13600000000000001</v>
      </c>
      <c r="BC370">
        <v>621.26</v>
      </c>
      <c r="BD370">
        <v>5.7799999999999997E-2</v>
      </c>
      <c r="BE370" s="67">
        <v>10747.43</v>
      </c>
      <c r="BF370" s="67">
        <v>4982.97</v>
      </c>
      <c r="BG370">
        <v>1.2271000000000001</v>
      </c>
      <c r="BH370">
        <v>0.52310000000000001</v>
      </c>
      <c r="BI370">
        <v>0.20030000000000001</v>
      </c>
      <c r="BJ370">
        <v>0.21840000000000001</v>
      </c>
      <c r="BK370">
        <v>3.9399999999999998E-2</v>
      </c>
      <c r="BL370">
        <v>1.8800000000000001E-2</v>
      </c>
    </row>
    <row r="371" spans="1:64" x14ac:dyDescent="0.25">
      <c r="A371" t="s">
        <v>388</v>
      </c>
      <c r="B371">
        <v>44453</v>
      </c>
      <c r="C371">
        <v>25.38</v>
      </c>
      <c r="D371">
        <v>253.19</v>
      </c>
      <c r="E371" s="67">
        <v>6426.27</v>
      </c>
      <c r="F371" s="67">
        <v>5706.91</v>
      </c>
      <c r="G371">
        <v>1.1599999999999999E-2</v>
      </c>
      <c r="H371">
        <v>1.1999999999999999E-3</v>
      </c>
      <c r="I371">
        <v>0.12239999999999999</v>
      </c>
      <c r="J371">
        <v>1.5E-3</v>
      </c>
      <c r="K371">
        <v>5.0700000000000002E-2</v>
      </c>
      <c r="L371">
        <v>0.745</v>
      </c>
      <c r="M371">
        <v>6.7500000000000004E-2</v>
      </c>
      <c r="N371">
        <v>0.57420000000000004</v>
      </c>
      <c r="O371">
        <v>2.0500000000000001E-2</v>
      </c>
      <c r="P371">
        <v>0.15620000000000001</v>
      </c>
      <c r="Q371" s="67">
        <v>55862.84</v>
      </c>
      <c r="R371">
        <v>0.22120000000000001</v>
      </c>
      <c r="S371">
        <v>0.19400000000000001</v>
      </c>
      <c r="T371">
        <v>0.58479999999999999</v>
      </c>
      <c r="U371">
        <v>18.55</v>
      </c>
      <c r="V371">
        <v>34.29</v>
      </c>
      <c r="W371" s="67">
        <v>81154.66</v>
      </c>
      <c r="X371">
        <v>185.23</v>
      </c>
      <c r="Y371" s="67">
        <v>119479.38</v>
      </c>
      <c r="Z371">
        <v>0.71819999999999995</v>
      </c>
      <c r="AA371">
        <v>0.24360000000000001</v>
      </c>
      <c r="AB371">
        <v>3.8199999999999998E-2</v>
      </c>
      <c r="AC371">
        <v>0.28179999999999999</v>
      </c>
      <c r="AD371">
        <v>119.48</v>
      </c>
      <c r="AE371" s="67">
        <v>4838.2</v>
      </c>
      <c r="AF371">
        <v>621.34</v>
      </c>
      <c r="AG371" s="67">
        <v>120250.73</v>
      </c>
      <c r="AH371" t="s">
        <v>628</v>
      </c>
      <c r="AI371" s="67">
        <v>28291</v>
      </c>
      <c r="AJ371" s="67">
        <v>45225.74</v>
      </c>
      <c r="AK371">
        <v>59.93</v>
      </c>
      <c r="AL371">
        <v>37.630000000000003</v>
      </c>
      <c r="AM371">
        <v>43.28</v>
      </c>
      <c r="AN371">
        <v>4.76</v>
      </c>
      <c r="AO371">
        <v>985.31</v>
      </c>
      <c r="AP371">
        <v>1.1099000000000001</v>
      </c>
      <c r="AQ371" s="67">
        <v>1258.4100000000001</v>
      </c>
      <c r="AR371" s="67">
        <v>1948.22</v>
      </c>
      <c r="AS371" s="67">
        <v>6284.93</v>
      </c>
      <c r="AT371">
        <v>687.88</v>
      </c>
      <c r="AU371">
        <v>350.33</v>
      </c>
      <c r="AV371" s="67">
        <v>10529.78</v>
      </c>
      <c r="AW371" s="67">
        <v>4628.13</v>
      </c>
      <c r="AX371">
        <v>0.44640000000000002</v>
      </c>
      <c r="AY371" s="67">
        <v>4123.4799999999996</v>
      </c>
      <c r="AZ371">
        <v>0.3977</v>
      </c>
      <c r="BA371">
        <v>692.48</v>
      </c>
      <c r="BB371">
        <v>6.6799999999999998E-2</v>
      </c>
      <c r="BC371">
        <v>923.18</v>
      </c>
      <c r="BD371">
        <v>8.8999999999999996E-2</v>
      </c>
      <c r="BE371" s="67">
        <v>10367.27</v>
      </c>
      <c r="BF371" s="67">
        <v>3062.44</v>
      </c>
      <c r="BG371">
        <v>0.8155</v>
      </c>
      <c r="BH371">
        <v>0.54300000000000004</v>
      </c>
      <c r="BI371">
        <v>0.2132</v>
      </c>
      <c r="BJ371">
        <v>0.19819999999999999</v>
      </c>
      <c r="BK371">
        <v>2.87E-2</v>
      </c>
      <c r="BL371">
        <v>1.6899999999999998E-2</v>
      </c>
    </row>
    <row r="372" spans="1:64" x14ac:dyDescent="0.25">
      <c r="A372" t="s">
        <v>389</v>
      </c>
      <c r="B372">
        <v>47217</v>
      </c>
      <c r="C372">
        <v>54.43</v>
      </c>
      <c r="D372">
        <v>16.13</v>
      </c>
      <c r="E372">
        <v>877.93</v>
      </c>
      <c r="F372">
        <v>908.32</v>
      </c>
      <c r="G372">
        <v>7.7000000000000002E-3</v>
      </c>
      <c r="H372">
        <v>5.0000000000000001E-4</v>
      </c>
      <c r="I372">
        <v>7.7999999999999996E-3</v>
      </c>
      <c r="J372">
        <v>8.9999999999999998E-4</v>
      </c>
      <c r="K372">
        <v>4.3999999999999997E-2</v>
      </c>
      <c r="L372">
        <v>0.91469999999999996</v>
      </c>
      <c r="M372">
        <v>2.4400000000000002E-2</v>
      </c>
      <c r="N372">
        <v>0.29909999999999998</v>
      </c>
      <c r="O372">
        <v>3.3E-3</v>
      </c>
      <c r="P372">
        <v>0.12089999999999999</v>
      </c>
      <c r="Q372" s="67">
        <v>52779.58</v>
      </c>
      <c r="R372">
        <v>0.22389999999999999</v>
      </c>
      <c r="S372">
        <v>0.20230000000000001</v>
      </c>
      <c r="T372">
        <v>0.57369999999999999</v>
      </c>
      <c r="U372">
        <v>17.399999999999999</v>
      </c>
      <c r="V372">
        <v>7.62</v>
      </c>
      <c r="W372" s="67">
        <v>67396.509999999995</v>
      </c>
      <c r="X372">
        <v>112.58</v>
      </c>
      <c r="Y372" s="67">
        <v>199535.51</v>
      </c>
      <c r="Z372">
        <v>0.7782</v>
      </c>
      <c r="AA372">
        <v>0.16200000000000001</v>
      </c>
      <c r="AB372">
        <v>5.9799999999999999E-2</v>
      </c>
      <c r="AC372">
        <v>0.2218</v>
      </c>
      <c r="AD372">
        <v>199.54</v>
      </c>
      <c r="AE372" s="67">
        <v>5865.95</v>
      </c>
      <c r="AF372">
        <v>638.39</v>
      </c>
      <c r="AG372" s="67">
        <v>198743.03</v>
      </c>
      <c r="AH372" t="s">
        <v>628</v>
      </c>
      <c r="AI372" s="67">
        <v>36141</v>
      </c>
      <c r="AJ372" s="67">
        <v>57148.63</v>
      </c>
      <c r="AK372">
        <v>45.71</v>
      </c>
      <c r="AL372">
        <v>27.54</v>
      </c>
      <c r="AM372">
        <v>32.15</v>
      </c>
      <c r="AN372">
        <v>4.7699999999999996</v>
      </c>
      <c r="AO372" s="67">
        <v>1616.92</v>
      </c>
      <c r="AP372">
        <v>1.1026</v>
      </c>
      <c r="AQ372" s="67">
        <v>1494.33</v>
      </c>
      <c r="AR372" s="67">
        <v>1896.68</v>
      </c>
      <c r="AS372" s="67">
        <v>5930.97</v>
      </c>
      <c r="AT372">
        <v>505.63</v>
      </c>
      <c r="AU372">
        <v>281.7</v>
      </c>
      <c r="AV372" s="67">
        <v>10109.31</v>
      </c>
      <c r="AW372" s="67">
        <v>3673.62</v>
      </c>
      <c r="AX372">
        <v>0.34989999999999999</v>
      </c>
      <c r="AY372" s="67">
        <v>4858.88</v>
      </c>
      <c r="AZ372">
        <v>0.46279999999999999</v>
      </c>
      <c r="BA372" s="67">
        <v>1410.49</v>
      </c>
      <c r="BB372">
        <v>0.1343</v>
      </c>
      <c r="BC372">
        <v>556.91999999999996</v>
      </c>
      <c r="BD372">
        <v>5.2999999999999999E-2</v>
      </c>
      <c r="BE372" s="67">
        <v>10499.91</v>
      </c>
      <c r="BF372" s="67">
        <v>2684.86</v>
      </c>
      <c r="BG372">
        <v>0.47349999999999998</v>
      </c>
      <c r="BH372">
        <v>0.53839999999999999</v>
      </c>
      <c r="BI372">
        <v>0.20399999999999999</v>
      </c>
      <c r="BJ372">
        <v>0.1925</v>
      </c>
      <c r="BK372">
        <v>3.49E-2</v>
      </c>
      <c r="BL372">
        <v>3.0200000000000001E-2</v>
      </c>
    </row>
    <row r="373" spans="1:64" x14ac:dyDescent="0.25">
      <c r="A373" t="s">
        <v>390</v>
      </c>
      <c r="B373">
        <v>45542</v>
      </c>
      <c r="C373">
        <v>100.25</v>
      </c>
      <c r="D373">
        <v>13.01</v>
      </c>
      <c r="E373" s="67">
        <v>1241.75</v>
      </c>
      <c r="F373" s="67">
        <v>1179.97</v>
      </c>
      <c r="G373">
        <v>2.8E-3</v>
      </c>
      <c r="H373">
        <v>4.0000000000000002E-4</v>
      </c>
      <c r="I373">
        <v>1.89E-2</v>
      </c>
      <c r="J373">
        <v>1.2999999999999999E-3</v>
      </c>
      <c r="K373">
        <v>1.78E-2</v>
      </c>
      <c r="L373">
        <v>0.92449999999999999</v>
      </c>
      <c r="M373">
        <v>3.4200000000000001E-2</v>
      </c>
      <c r="N373">
        <v>0.62760000000000005</v>
      </c>
      <c r="O373">
        <v>1.9E-3</v>
      </c>
      <c r="P373">
        <v>0.16420000000000001</v>
      </c>
      <c r="Q373" s="67">
        <v>47426.42</v>
      </c>
      <c r="R373">
        <v>0.24959999999999999</v>
      </c>
      <c r="S373">
        <v>0.1696</v>
      </c>
      <c r="T373">
        <v>0.58079999999999998</v>
      </c>
      <c r="U373">
        <v>16.899999999999999</v>
      </c>
      <c r="V373">
        <v>9.19</v>
      </c>
      <c r="W373" s="67">
        <v>64883.62</v>
      </c>
      <c r="X373">
        <v>131.19999999999999</v>
      </c>
      <c r="Y373" s="67">
        <v>102732</v>
      </c>
      <c r="Z373">
        <v>0.77380000000000004</v>
      </c>
      <c r="AA373">
        <v>0.14879999999999999</v>
      </c>
      <c r="AB373">
        <v>7.7299999999999994E-2</v>
      </c>
      <c r="AC373">
        <v>0.22620000000000001</v>
      </c>
      <c r="AD373">
        <v>102.73</v>
      </c>
      <c r="AE373" s="67">
        <v>2681.2</v>
      </c>
      <c r="AF373">
        <v>379.71</v>
      </c>
      <c r="AG373" s="67">
        <v>95564.44</v>
      </c>
      <c r="AH373" t="s">
        <v>628</v>
      </c>
      <c r="AI373" s="67">
        <v>28099</v>
      </c>
      <c r="AJ373" s="67">
        <v>41710.15</v>
      </c>
      <c r="AK373">
        <v>39.68</v>
      </c>
      <c r="AL373">
        <v>25.1</v>
      </c>
      <c r="AM373">
        <v>30.07</v>
      </c>
      <c r="AN373">
        <v>3.73</v>
      </c>
      <c r="AO373" s="67">
        <v>1018.38</v>
      </c>
      <c r="AP373">
        <v>0.92230000000000001</v>
      </c>
      <c r="AQ373" s="67">
        <v>1373.19</v>
      </c>
      <c r="AR373" s="67">
        <v>2209.27</v>
      </c>
      <c r="AS373" s="67">
        <v>5856.15</v>
      </c>
      <c r="AT373">
        <v>491.25</v>
      </c>
      <c r="AU373">
        <v>251.04</v>
      </c>
      <c r="AV373" s="67">
        <v>10180.91</v>
      </c>
      <c r="AW373" s="67">
        <v>6044.36</v>
      </c>
      <c r="AX373">
        <v>0.59079999999999999</v>
      </c>
      <c r="AY373" s="67">
        <v>2211.94</v>
      </c>
      <c r="AZ373">
        <v>0.2162</v>
      </c>
      <c r="BA373">
        <v>870.07</v>
      </c>
      <c r="BB373">
        <v>8.5099999999999995E-2</v>
      </c>
      <c r="BC373" s="67">
        <v>1103.6600000000001</v>
      </c>
      <c r="BD373">
        <v>0.1079</v>
      </c>
      <c r="BE373" s="67">
        <v>10230.02</v>
      </c>
      <c r="BF373" s="67">
        <v>5398.94</v>
      </c>
      <c r="BG373">
        <v>1.9891000000000001</v>
      </c>
      <c r="BH373">
        <v>0.50970000000000004</v>
      </c>
      <c r="BI373">
        <v>0.22720000000000001</v>
      </c>
      <c r="BJ373">
        <v>0.19989999999999999</v>
      </c>
      <c r="BK373">
        <v>3.8300000000000001E-2</v>
      </c>
      <c r="BL373">
        <v>2.4899999999999999E-2</v>
      </c>
    </row>
    <row r="374" spans="1:64" x14ac:dyDescent="0.25">
      <c r="A374" t="s">
        <v>391</v>
      </c>
      <c r="B374">
        <v>45567</v>
      </c>
      <c r="C374">
        <v>63.33</v>
      </c>
      <c r="D374">
        <v>22.12</v>
      </c>
      <c r="E374" s="67">
        <v>1401.1</v>
      </c>
      <c r="F374" s="67">
        <v>1354.18</v>
      </c>
      <c r="G374">
        <v>2.5999999999999999E-3</v>
      </c>
      <c r="H374">
        <v>5.0000000000000001E-4</v>
      </c>
      <c r="I374">
        <v>6.7000000000000002E-3</v>
      </c>
      <c r="J374">
        <v>1E-3</v>
      </c>
      <c r="K374">
        <v>1.0699999999999999E-2</v>
      </c>
      <c r="L374">
        <v>0.96360000000000001</v>
      </c>
      <c r="M374">
        <v>1.49E-2</v>
      </c>
      <c r="N374">
        <v>0.50329999999999997</v>
      </c>
      <c r="O374">
        <v>5.9999999999999995E-4</v>
      </c>
      <c r="P374">
        <v>0.1535</v>
      </c>
      <c r="Q374" s="67">
        <v>49198.81</v>
      </c>
      <c r="R374">
        <v>0.2306</v>
      </c>
      <c r="S374">
        <v>0.18210000000000001</v>
      </c>
      <c r="T374">
        <v>0.58730000000000004</v>
      </c>
      <c r="U374">
        <v>18.61</v>
      </c>
      <c r="V374">
        <v>10.76</v>
      </c>
      <c r="W374" s="67">
        <v>65609.179999999993</v>
      </c>
      <c r="X374">
        <v>125.55</v>
      </c>
      <c r="Y374" s="67">
        <v>103929.51</v>
      </c>
      <c r="Z374">
        <v>0.83730000000000004</v>
      </c>
      <c r="AA374">
        <v>0.1057</v>
      </c>
      <c r="AB374">
        <v>5.7000000000000002E-2</v>
      </c>
      <c r="AC374">
        <v>0.16270000000000001</v>
      </c>
      <c r="AD374">
        <v>103.93</v>
      </c>
      <c r="AE374" s="67">
        <v>2976.82</v>
      </c>
      <c r="AF374">
        <v>418.35</v>
      </c>
      <c r="AG374" s="67">
        <v>103841.36</v>
      </c>
      <c r="AH374" t="s">
        <v>628</v>
      </c>
      <c r="AI374" s="67">
        <v>30578</v>
      </c>
      <c r="AJ374" s="67">
        <v>44716.44</v>
      </c>
      <c r="AK374">
        <v>42.38</v>
      </c>
      <c r="AL374">
        <v>26.89</v>
      </c>
      <c r="AM374">
        <v>30.7</v>
      </c>
      <c r="AN374">
        <v>3.93</v>
      </c>
      <c r="AO374">
        <v>586.21</v>
      </c>
      <c r="AP374">
        <v>0.92559999999999998</v>
      </c>
      <c r="AQ374" s="67">
        <v>1302.0999999999999</v>
      </c>
      <c r="AR374" s="67">
        <v>2022.45</v>
      </c>
      <c r="AS374" s="67">
        <v>5615.93</v>
      </c>
      <c r="AT374">
        <v>493.96</v>
      </c>
      <c r="AU374">
        <v>245.98</v>
      </c>
      <c r="AV374" s="67">
        <v>9680.42</v>
      </c>
      <c r="AW374" s="67">
        <v>5598.07</v>
      </c>
      <c r="AX374">
        <v>0.57820000000000005</v>
      </c>
      <c r="AY374" s="67">
        <v>2388.7600000000002</v>
      </c>
      <c r="AZ374">
        <v>0.2467</v>
      </c>
      <c r="BA374">
        <v>870.72</v>
      </c>
      <c r="BB374">
        <v>8.9899999999999994E-2</v>
      </c>
      <c r="BC374">
        <v>824.57</v>
      </c>
      <c r="BD374">
        <v>8.5199999999999998E-2</v>
      </c>
      <c r="BE374" s="67">
        <v>9682.1200000000008</v>
      </c>
      <c r="BF374" s="67">
        <v>5075.63</v>
      </c>
      <c r="BG374">
        <v>1.6047</v>
      </c>
      <c r="BH374">
        <v>0.50970000000000004</v>
      </c>
      <c r="BI374">
        <v>0.2271</v>
      </c>
      <c r="BJ374">
        <v>0.2094</v>
      </c>
      <c r="BK374">
        <v>3.5400000000000001E-2</v>
      </c>
      <c r="BL374">
        <v>1.8499999999999999E-2</v>
      </c>
    </row>
    <row r="375" spans="1:64" x14ac:dyDescent="0.25">
      <c r="A375" t="s">
        <v>392</v>
      </c>
      <c r="B375">
        <v>48637</v>
      </c>
      <c r="C375">
        <v>62.33</v>
      </c>
      <c r="D375">
        <v>11.47</v>
      </c>
      <c r="E375">
        <v>714.91</v>
      </c>
      <c r="F375">
        <v>737.08</v>
      </c>
      <c r="G375">
        <v>4.1999999999999997E-3</v>
      </c>
      <c r="H375">
        <v>5.0000000000000001E-4</v>
      </c>
      <c r="I375">
        <v>6.1999999999999998E-3</v>
      </c>
      <c r="J375">
        <v>1.2999999999999999E-3</v>
      </c>
      <c r="K375">
        <v>2.29E-2</v>
      </c>
      <c r="L375">
        <v>0.93920000000000003</v>
      </c>
      <c r="M375">
        <v>2.5700000000000001E-2</v>
      </c>
      <c r="N375">
        <v>0.33679999999999999</v>
      </c>
      <c r="O375">
        <v>5.9999999999999995E-4</v>
      </c>
      <c r="P375">
        <v>0.12970000000000001</v>
      </c>
      <c r="Q375" s="67">
        <v>49179.32</v>
      </c>
      <c r="R375">
        <v>0.25080000000000002</v>
      </c>
      <c r="S375">
        <v>0.16669999999999999</v>
      </c>
      <c r="T375">
        <v>0.58250000000000002</v>
      </c>
      <c r="U375">
        <v>17.32</v>
      </c>
      <c r="V375">
        <v>6.65</v>
      </c>
      <c r="W375" s="67">
        <v>64329.5</v>
      </c>
      <c r="X375">
        <v>103.87</v>
      </c>
      <c r="Y375" s="67">
        <v>116174.03</v>
      </c>
      <c r="Z375">
        <v>0.92610000000000003</v>
      </c>
      <c r="AA375">
        <v>4.0300000000000002E-2</v>
      </c>
      <c r="AB375">
        <v>3.3700000000000001E-2</v>
      </c>
      <c r="AC375">
        <v>7.3899999999999993E-2</v>
      </c>
      <c r="AD375">
        <v>116.17</v>
      </c>
      <c r="AE375" s="67">
        <v>2785.87</v>
      </c>
      <c r="AF375">
        <v>431.25</v>
      </c>
      <c r="AG375" s="67">
        <v>104837.34</v>
      </c>
      <c r="AH375" t="s">
        <v>628</v>
      </c>
      <c r="AI375" s="67">
        <v>35168</v>
      </c>
      <c r="AJ375" s="67">
        <v>50169.64</v>
      </c>
      <c r="AK375">
        <v>37.799999999999997</v>
      </c>
      <c r="AL375">
        <v>23.73</v>
      </c>
      <c r="AM375">
        <v>27.57</v>
      </c>
      <c r="AN375">
        <v>4.6900000000000004</v>
      </c>
      <c r="AO375" s="67">
        <v>1496.19</v>
      </c>
      <c r="AP375">
        <v>1.2435</v>
      </c>
      <c r="AQ375" s="67">
        <v>1384.93</v>
      </c>
      <c r="AR375" s="67">
        <v>1922.01</v>
      </c>
      <c r="AS375" s="67">
        <v>5691.69</v>
      </c>
      <c r="AT375">
        <v>329.3</v>
      </c>
      <c r="AU375">
        <v>297.27999999999997</v>
      </c>
      <c r="AV375" s="67">
        <v>9625.2099999999991</v>
      </c>
      <c r="AW375" s="67">
        <v>5163.6099999999997</v>
      </c>
      <c r="AX375">
        <v>0.51359999999999995</v>
      </c>
      <c r="AY375" s="67">
        <v>3112.86</v>
      </c>
      <c r="AZ375">
        <v>0.30959999999999999</v>
      </c>
      <c r="BA375" s="67">
        <v>1177.17</v>
      </c>
      <c r="BB375">
        <v>0.1171</v>
      </c>
      <c r="BC375">
        <v>599.28</v>
      </c>
      <c r="BD375">
        <v>5.96E-2</v>
      </c>
      <c r="BE375" s="67">
        <v>10052.92</v>
      </c>
      <c r="BF375" s="67">
        <v>5056.68</v>
      </c>
      <c r="BG375">
        <v>1.3855999999999999</v>
      </c>
      <c r="BH375">
        <v>0.5343</v>
      </c>
      <c r="BI375">
        <v>0.20899999999999999</v>
      </c>
      <c r="BJ375">
        <v>0.19450000000000001</v>
      </c>
      <c r="BK375">
        <v>3.5999999999999997E-2</v>
      </c>
      <c r="BL375">
        <v>2.63E-2</v>
      </c>
    </row>
    <row r="376" spans="1:64" x14ac:dyDescent="0.25">
      <c r="A376" t="s">
        <v>393</v>
      </c>
      <c r="B376">
        <v>44495</v>
      </c>
      <c r="C376">
        <v>30.05</v>
      </c>
      <c r="D376">
        <v>93.78</v>
      </c>
      <c r="E376" s="67">
        <v>2817.88</v>
      </c>
      <c r="F376" s="67">
        <v>2593.91</v>
      </c>
      <c r="G376">
        <v>7.0000000000000001E-3</v>
      </c>
      <c r="H376">
        <v>5.0000000000000001E-4</v>
      </c>
      <c r="I376">
        <v>6.0600000000000001E-2</v>
      </c>
      <c r="J376">
        <v>1.5E-3</v>
      </c>
      <c r="K376">
        <v>2.7799999999999998E-2</v>
      </c>
      <c r="L376">
        <v>0.8357</v>
      </c>
      <c r="M376">
        <v>6.6900000000000001E-2</v>
      </c>
      <c r="N376">
        <v>0.63119999999999998</v>
      </c>
      <c r="O376">
        <v>8.3999999999999995E-3</v>
      </c>
      <c r="P376">
        <v>0.1638</v>
      </c>
      <c r="Q376" s="67">
        <v>51947.23</v>
      </c>
      <c r="R376">
        <v>0.24010000000000001</v>
      </c>
      <c r="S376">
        <v>0.1883</v>
      </c>
      <c r="T376">
        <v>0.5716</v>
      </c>
      <c r="U376">
        <v>18.010000000000002</v>
      </c>
      <c r="V376">
        <v>18.09</v>
      </c>
      <c r="W376" s="67">
        <v>72641.22</v>
      </c>
      <c r="X376">
        <v>152.49</v>
      </c>
      <c r="Y376" s="67">
        <v>89070.71</v>
      </c>
      <c r="Z376">
        <v>0.72019999999999995</v>
      </c>
      <c r="AA376">
        <v>0.2344</v>
      </c>
      <c r="AB376">
        <v>4.5400000000000003E-2</v>
      </c>
      <c r="AC376">
        <v>0.27979999999999999</v>
      </c>
      <c r="AD376">
        <v>89.07</v>
      </c>
      <c r="AE376" s="67">
        <v>2972.72</v>
      </c>
      <c r="AF376">
        <v>419.18</v>
      </c>
      <c r="AG376" s="67">
        <v>89170.64</v>
      </c>
      <c r="AH376" t="s">
        <v>628</v>
      </c>
      <c r="AI376" s="67">
        <v>26398</v>
      </c>
      <c r="AJ376" s="67">
        <v>40435.370000000003</v>
      </c>
      <c r="AK376">
        <v>47.34</v>
      </c>
      <c r="AL376">
        <v>31.02</v>
      </c>
      <c r="AM376">
        <v>34.76</v>
      </c>
      <c r="AN376">
        <v>4.3</v>
      </c>
      <c r="AO376">
        <v>725.2</v>
      </c>
      <c r="AP376">
        <v>0.98760000000000003</v>
      </c>
      <c r="AQ376" s="67">
        <v>1294.1099999999999</v>
      </c>
      <c r="AR376" s="67">
        <v>1893.69</v>
      </c>
      <c r="AS376" s="67">
        <v>5923.55</v>
      </c>
      <c r="AT376">
        <v>510.64</v>
      </c>
      <c r="AU376">
        <v>277.49</v>
      </c>
      <c r="AV376" s="67">
        <v>9899.48</v>
      </c>
      <c r="AW376" s="67">
        <v>5538.38</v>
      </c>
      <c r="AX376">
        <v>0.56979999999999997</v>
      </c>
      <c r="AY376" s="67">
        <v>2512.02</v>
      </c>
      <c r="AZ376">
        <v>0.25840000000000002</v>
      </c>
      <c r="BA376">
        <v>673.42</v>
      </c>
      <c r="BB376">
        <v>6.93E-2</v>
      </c>
      <c r="BC376">
        <v>996.85</v>
      </c>
      <c r="BD376">
        <v>0.10249999999999999</v>
      </c>
      <c r="BE376" s="67">
        <v>9720.66</v>
      </c>
      <c r="BF376" s="67">
        <v>4622.1499999999996</v>
      </c>
      <c r="BG376">
        <v>1.7161999999999999</v>
      </c>
      <c r="BH376">
        <v>0.5474</v>
      </c>
      <c r="BI376">
        <v>0.223</v>
      </c>
      <c r="BJ376">
        <v>0.184</v>
      </c>
      <c r="BK376">
        <v>2.98E-2</v>
      </c>
      <c r="BL376">
        <v>1.5800000000000002E-2</v>
      </c>
    </row>
    <row r="377" spans="1:64" x14ac:dyDescent="0.25">
      <c r="A377" t="s">
        <v>394</v>
      </c>
      <c r="B377">
        <v>48900</v>
      </c>
      <c r="C377">
        <v>130.43</v>
      </c>
      <c r="D377">
        <v>8.92</v>
      </c>
      <c r="E377" s="67">
        <v>1162.8399999999999</v>
      </c>
      <c r="F377" s="67">
        <v>1139.51</v>
      </c>
      <c r="G377">
        <v>2.3E-3</v>
      </c>
      <c r="H377">
        <v>2.9999999999999997E-4</v>
      </c>
      <c r="I377">
        <v>4.7999999999999996E-3</v>
      </c>
      <c r="J377">
        <v>1.1999999999999999E-3</v>
      </c>
      <c r="K377">
        <v>7.7000000000000002E-3</v>
      </c>
      <c r="L377">
        <v>0.97289999999999999</v>
      </c>
      <c r="M377">
        <v>1.0699999999999999E-2</v>
      </c>
      <c r="N377">
        <v>0.44950000000000001</v>
      </c>
      <c r="O377">
        <v>2.6100000000000002E-2</v>
      </c>
      <c r="P377">
        <v>0.1522</v>
      </c>
      <c r="Q377" s="67">
        <v>50027.27</v>
      </c>
      <c r="R377">
        <v>0.2306</v>
      </c>
      <c r="S377">
        <v>0.185</v>
      </c>
      <c r="T377">
        <v>0.58450000000000002</v>
      </c>
      <c r="U377">
        <v>17.34</v>
      </c>
      <c r="V377">
        <v>10.54</v>
      </c>
      <c r="W377" s="67">
        <v>62320.13</v>
      </c>
      <c r="X377">
        <v>106.16</v>
      </c>
      <c r="Y377" s="67">
        <v>172830</v>
      </c>
      <c r="Z377">
        <v>0.68659999999999999</v>
      </c>
      <c r="AA377">
        <v>0.13789999999999999</v>
      </c>
      <c r="AB377">
        <v>0.17549999999999999</v>
      </c>
      <c r="AC377">
        <v>0.31340000000000001</v>
      </c>
      <c r="AD377">
        <v>172.83</v>
      </c>
      <c r="AE377" s="67">
        <v>4951.82</v>
      </c>
      <c r="AF377">
        <v>470.38</v>
      </c>
      <c r="AG377" s="67">
        <v>161547.01999999999</v>
      </c>
      <c r="AH377" t="s">
        <v>628</v>
      </c>
      <c r="AI377" s="67">
        <v>32651</v>
      </c>
      <c r="AJ377" s="67">
        <v>52584.66</v>
      </c>
      <c r="AK377">
        <v>41.06</v>
      </c>
      <c r="AL377">
        <v>27.26</v>
      </c>
      <c r="AM377">
        <v>30.52</v>
      </c>
      <c r="AN377">
        <v>4.18</v>
      </c>
      <c r="AO377">
        <v>936.44</v>
      </c>
      <c r="AP377">
        <v>0.98609999999999998</v>
      </c>
      <c r="AQ377" s="67">
        <v>1491.66</v>
      </c>
      <c r="AR377" s="67">
        <v>2187.4699999999998</v>
      </c>
      <c r="AS377" s="67">
        <v>5945.51</v>
      </c>
      <c r="AT377">
        <v>444.49</v>
      </c>
      <c r="AU377">
        <v>362.99</v>
      </c>
      <c r="AV377" s="67">
        <v>10432.11</v>
      </c>
      <c r="AW377" s="67">
        <v>4723.58</v>
      </c>
      <c r="AX377">
        <v>0.44259999999999999</v>
      </c>
      <c r="AY377" s="67">
        <v>4044.87</v>
      </c>
      <c r="AZ377">
        <v>0.379</v>
      </c>
      <c r="BA377">
        <v>935.94</v>
      </c>
      <c r="BB377">
        <v>8.77E-2</v>
      </c>
      <c r="BC377">
        <v>967.51</v>
      </c>
      <c r="BD377">
        <v>9.0700000000000003E-2</v>
      </c>
      <c r="BE377" s="67">
        <v>10671.89</v>
      </c>
      <c r="BF377" s="67">
        <v>3890.5</v>
      </c>
      <c r="BG377">
        <v>0.78439999999999999</v>
      </c>
      <c r="BH377">
        <v>0.51459999999999995</v>
      </c>
      <c r="BI377">
        <v>0.24129999999999999</v>
      </c>
      <c r="BJ377">
        <v>0.1749</v>
      </c>
      <c r="BK377">
        <v>4.1000000000000002E-2</v>
      </c>
      <c r="BL377">
        <v>2.81E-2</v>
      </c>
    </row>
    <row r="378" spans="1:64" x14ac:dyDescent="0.25">
      <c r="A378" t="s">
        <v>395</v>
      </c>
      <c r="B378">
        <v>50047</v>
      </c>
      <c r="C378">
        <v>31</v>
      </c>
      <c r="D378">
        <v>143.75</v>
      </c>
      <c r="E378" s="67">
        <v>4456.1000000000004</v>
      </c>
      <c r="F378" s="67">
        <v>4301.2299999999996</v>
      </c>
      <c r="G378">
        <v>3.1800000000000002E-2</v>
      </c>
      <c r="H378">
        <v>5.0000000000000001E-4</v>
      </c>
      <c r="I378">
        <v>6.1600000000000002E-2</v>
      </c>
      <c r="J378">
        <v>1E-3</v>
      </c>
      <c r="K378">
        <v>3.5700000000000003E-2</v>
      </c>
      <c r="L378">
        <v>0.83209999999999995</v>
      </c>
      <c r="M378">
        <v>3.73E-2</v>
      </c>
      <c r="N378">
        <v>0.19769999999999999</v>
      </c>
      <c r="O378">
        <v>1.83E-2</v>
      </c>
      <c r="P378">
        <v>0.1183</v>
      </c>
      <c r="Q378" s="67">
        <v>63496.98</v>
      </c>
      <c r="R378">
        <v>0.26219999999999999</v>
      </c>
      <c r="S378">
        <v>0.20469999999999999</v>
      </c>
      <c r="T378">
        <v>0.53310000000000002</v>
      </c>
      <c r="U378">
        <v>19.43</v>
      </c>
      <c r="V378">
        <v>23.99</v>
      </c>
      <c r="W378" s="67">
        <v>86891.06</v>
      </c>
      <c r="X378">
        <v>183.09</v>
      </c>
      <c r="Y378" s="67">
        <v>190210.42</v>
      </c>
      <c r="Z378">
        <v>0.76549999999999996</v>
      </c>
      <c r="AA378">
        <v>0.20849999999999999</v>
      </c>
      <c r="AB378">
        <v>2.5899999999999999E-2</v>
      </c>
      <c r="AC378">
        <v>0.23449999999999999</v>
      </c>
      <c r="AD378">
        <v>190.21</v>
      </c>
      <c r="AE378" s="67">
        <v>7730.61</v>
      </c>
      <c r="AF378">
        <v>911.76</v>
      </c>
      <c r="AG378" s="67">
        <v>210435.25</v>
      </c>
      <c r="AH378" t="s">
        <v>628</v>
      </c>
      <c r="AI378" s="67">
        <v>43624</v>
      </c>
      <c r="AJ378" s="67">
        <v>77384</v>
      </c>
      <c r="AK378">
        <v>64.260000000000005</v>
      </c>
      <c r="AL378">
        <v>39.369999999999997</v>
      </c>
      <c r="AM378">
        <v>41.08</v>
      </c>
      <c r="AN378">
        <v>4.9400000000000004</v>
      </c>
      <c r="AO378" s="67">
        <v>1218.04</v>
      </c>
      <c r="AP378">
        <v>0.75009999999999999</v>
      </c>
      <c r="AQ378" s="67">
        <v>1299.56</v>
      </c>
      <c r="AR378" s="67">
        <v>1933.64</v>
      </c>
      <c r="AS378" s="67">
        <v>6213.66</v>
      </c>
      <c r="AT378">
        <v>602.22</v>
      </c>
      <c r="AU378">
        <v>320.38</v>
      </c>
      <c r="AV378" s="67">
        <v>10369.450000000001</v>
      </c>
      <c r="AW378" s="67">
        <v>2755.18</v>
      </c>
      <c r="AX378">
        <v>0.27600000000000002</v>
      </c>
      <c r="AY378" s="67">
        <v>6039.09</v>
      </c>
      <c r="AZ378">
        <v>0.60509999999999997</v>
      </c>
      <c r="BA378">
        <v>790.44</v>
      </c>
      <c r="BB378">
        <v>7.9200000000000007E-2</v>
      </c>
      <c r="BC378">
        <v>396.11</v>
      </c>
      <c r="BD378">
        <v>3.9699999999999999E-2</v>
      </c>
      <c r="BE378" s="67">
        <v>9980.82</v>
      </c>
      <c r="BF378" s="67">
        <v>1483.82</v>
      </c>
      <c r="BG378">
        <v>0.16750000000000001</v>
      </c>
      <c r="BH378">
        <v>0.58309999999999995</v>
      </c>
      <c r="BI378">
        <v>0.22009999999999999</v>
      </c>
      <c r="BJ378">
        <v>0.14280000000000001</v>
      </c>
      <c r="BK378">
        <v>3.4299999999999997E-2</v>
      </c>
      <c r="BL378">
        <v>1.9699999999999999E-2</v>
      </c>
    </row>
    <row r="379" spans="1:64" x14ac:dyDescent="0.25">
      <c r="A379" t="s">
        <v>396</v>
      </c>
      <c r="B379">
        <v>50708</v>
      </c>
      <c r="C379">
        <v>79.099999999999994</v>
      </c>
      <c r="D379">
        <v>12.47</v>
      </c>
      <c r="E379">
        <v>986.64</v>
      </c>
      <c r="F379">
        <v>954.44</v>
      </c>
      <c r="G379">
        <v>4.4000000000000003E-3</v>
      </c>
      <c r="H379">
        <v>8.9999999999999998E-4</v>
      </c>
      <c r="I379">
        <v>1.54E-2</v>
      </c>
      <c r="J379">
        <v>1.1999999999999999E-3</v>
      </c>
      <c r="K379">
        <v>3.3599999999999998E-2</v>
      </c>
      <c r="L379">
        <v>0.91120000000000001</v>
      </c>
      <c r="M379">
        <v>3.3300000000000003E-2</v>
      </c>
      <c r="N379">
        <v>0.50129999999999997</v>
      </c>
      <c r="O379">
        <v>2.3999999999999998E-3</v>
      </c>
      <c r="P379">
        <v>0.16059999999999999</v>
      </c>
      <c r="Q379" s="67">
        <v>47749.77</v>
      </c>
      <c r="R379">
        <v>0.33139999999999997</v>
      </c>
      <c r="S379">
        <v>0.1593</v>
      </c>
      <c r="T379">
        <v>0.50929999999999997</v>
      </c>
      <c r="U379">
        <v>16.91</v>
      </c>
      <c r="V379">
        <v>7.94</v>
      </c>
      <c r="W379" s="67">
        <v>67053.97</v>
      </c>
      <c r="X379">
        <v>120.12</v>
      </c>
      <c r="Y379" s="67">
        <v>136476.54</v>
      </c>
      <c r="Z379">
        <v>0.73229999999999995</v>
      </c>
      <c r="AA379">
        <v>0.18690000000000001</v>
      </c>
      <c r="AB379">
        <v>8.0799999999999997E-2</v>
      </c>
      <c r="AC379">
        <v>0.26769999999999999</v>
      </c>
      <c r="AD379">
        <v>136.47999999999999</v>
      </c>
      <c r="AE379" s="67">
        <v>3965.72</v>
      </c>
      <c r="AF379">
        <v>466.45</v>
      </c>
      <c r="AG379" s="67">
        <v>125523.58</v>
      </c>
      <c r="AH379" t="s">
        <v>628</v>
      </c>
      <c r="AI379" s="67">
        <v>31568</v>
      </c>
      <c r="AJ379" s="67">
        <v>46726.59</v>
      </c>
      <c r="AK379">
        <v>43.86</v>
      </c>
      <c r="AL379">
        <v>27.48</v>
      </c>
      <c r="AM379">
        <v>32.56</v>
      </c>
      <c r="AN379">
        <v>3.87</v>
      </c>
      <c r="AO379" s="67">
        <v>1395.17</v>
      </c>
      <c r="AP379">
        <v>1.0335000000000001</v>
      </c>
      <c r="AQ379" s="67">
        <v>1531.09</v>
      </c>
      <c r="AR379" s="67">
        <v>1950.1</v>
      </c>
      <c r="AS379" s="67">
        <v>5932.15</v>
      </c>
      <c r="AT379">
        <v>467.98</v>
      </c>
      <c r="AU379">
        <v>281.82</v>
      </c>
      <c r="AV379" s="67">
        <v>10163.129999999999</v>
      </c>
      <c r="AW379" s="67">
        <v>5010.8999999999996</v>
      </c>
      <c r="AX379">
        <v>0.47470000000000001</v>
      </c>
      <c r="AY379" s="67">
        <v>3436.57</v>
      </c>
      <c r="AZ379">
        <v>0.32550000000000001</v>
      </c>
      <c r="BA379" s="67">
        <v>1225.21</v>
      </c>
      <c r="BB379">
        <v>0.11609999999999999</v>
      </c>
      <c r="BC379">
        <v>884.14</v>
      </c>
      <c r="BD379">
        <v>8.3799999999999999E-2</v>
      </c>
      <c r="BE379" s="67">
        <v>10556.83</v>
      </c>
      <c r="BF379" s="67">
        <v>3857.33</v>
      </c>
      <c r="BG379">
        <v>1.0246</v>
      </c>
      <c r="BH379">
        <v>0.50570000000000004</v>
      </c>
      <c r="BI379">
        <v>0.21890000000000001</v>
      </c>
      <c r="BJ379">
        <v>0.21099999999999999</v>
      </c>
      <c r="BK379">
        <v>3.7600000000000001E-2</v>
      </c>
      <c r="BL379">
        <v>2.6800000000000001E-2</v>
      </c>
    </row>
    <row r="380" spans="1:64" x14ac:dyDescent="0.25">
      <c r="A380" t="s">
        <v>397</v>
      </c>
      <c r="B380">
        <v>44503</v>
      </c>
      <c r="C380">
        <v>46.9</v>
      </c>
      <c r="D380">
        <v>106.62</v>
      </c>
      <c r="E380" s="67">
        <v>5000.96</v>
      </c>
      <c r="F380" s="67">
        <v>4762.88</v>
      </c>
      <c r="G380">
        <v>1.8200000000000001E-2</v>
      </c>
      <c r="H380">
        <v>5.0000000000000001E-4</v>
      </c>
      <c r="I380">
        <v>2.07E-2</v>
      </c>
      <c r="J380">
        <v>1.1999999999999999E-3</v>
      </c>
      <c r="K380">
        <v>2.52E-2</v>
      </c>
      <c r="L380">
        <v>0.90510000000000002</v>
      </c>
      <c r="M380">
        <v>2.9000000000000001E-2</v>
      </c>
      <c r="N380">
        <v>0.2084</v>
      </c>
      <c r="O380">
        <v>1.1900000000000001E-2</v>
      </c>
      <c r="P380">
        <v>0.1211</v>
      </c>
      <c r="Q380" s="67">
        <v>60360</v>
      </c>
      <c r="R380">
        <v>0.21820000000000001</v>
      </c>
      <c r="S380">
        <v>0.21529999999999999</v>
      </c>
      <c r="T380">
        <v>0.5665</v>
      </c>
      <c r="U380">
        <v>20.05</v>
      </c>
      <c r="V380">
        <v>26.73</v>
      </c>
      <c r="W380" s="67">
        <v>83193.67</v>
      </c>
      <c r="X380">
        <v>183.65</v>
      </c>
      <c r="Y380" s="67">
        <v>159841</v>
      </c>
      <c r="Z380">
        <v>0.81189999999999996</v>
      </c>
      <c r="AA380">
        <v>0.1603</v>
      </c>
      <c r="AB380">
        <v>2.7799999999999998E-2</v>
      </c>
      <c r="AC380">
        <v>0.18809999999999999</v>
      </c>
      <c r="AD380">
        <v>159.84</v>
      </c>
      <c r="AE380" s="67">
        <v>6297.26</v>
      </c>
      <c r="AF380">
        <v>785.61</v>
      </c>
      <c r="AG380" s="67">
        <v>180498.83</v>
      </c>
      <c r="AH380" t="s">
        <v>628</v>
      </c>
      <c r="AI380" s="67">
        <v>42097</v>
      </c>
      <c r="AJ380" s="67">
        <v>68799.350000000006</v>
      </c>
      <c r="AK380">
        <v>62.93</v>
      </c>
      <c r="AL380">
        <v>38.04</v>
      </c>
      <c r="AM380">
        <v>40.1</v>
      </c>
      <c r="AN380">
        <v>4.32</v>
      </c>
      <c r="AO380" s="67">
        <v>1422.18</v>
      </c>
      <c r="AP380">
        <v>0.78110000000000002</v>
      </c>
      <c r="AQ380" s="67">
        <v>1217.33</v>
      </c>
      <c r="AR380" s="67">
        <v>1878.74</v>
      </c>
      <c r="AS380" s="67">
        <v>5896.87</v>
      </c>
      <c r="AT380">
        <v>586.89</v>
      </c>
      <c r="AU380">
        <v>292.45999999999998</v>
      </c>
      <c r="AV380" s="67">
        <v>9872.2900000000009</v>
      </c>
      <c r="AW380" s="67">
        <v>3069.33</v>
      </c>
      <c r="AX380">
        <v>0.33710000000000001</v>
      </c>
      <c r="AY380" s="67">
        <v>4972.53</v>
      </c>
      <c r="AZ380">
        <v>0.54620000000000002</v>
      </c>
      <c r="BA380">
        <v>700.74</v>
      </c>
      <c r="BB380">
        <v>7.6999999999999999E-2</v>
      </c>
      <c r="BC380">
        <v>361.29</v>
      </c>
      <c r="BD380">
        <v>3.9699999999999999E-2</v>
      </c>
      <c r="BE380" s="67">
        <v>9103.89</v>
      </c>
      <c r="BF380" s="67">
        <v>2241.7600000000002</v>
      </c>
      <c r="BG380">
        <v>0.31209999999999999</v>
      </c>
      <c r="BH380">
        <v>0.5837</v>
      </c>
      <c r="BI380">
        <v>0.23069999999999999</v>
      </c>
      <c r="BJ380">
        <v>0.13400000000000001</v>
      </c>
      <c r="BK380">
        <v>3.4599999999999999E-2</v>
      </c>
      <c r="BL380">
        <v>1.7100000000000001E-2</v>
      </c>
    </row>
    <row r="381" spans="1:64" x14ac:dyDescent="0.25">
      <c r="A381" t="s">
        <v>398</v>
      </c>
      <c r="B381">
        <v>50641</v>
      </c>
      <c r="C381">
        <v>71</v>
      </c>
      <c r="D381">
        <v>12.34</v>
      </c>
      <c r="E381">
        <v>875.94</v>
      </c>
      <c r="F381">
        <v>844.08</v>
      </c>
      <c r="G381">
        <v>3.7000000000000002E-3</v>
      </c>
      <c r="H381">
        <v>5.0000000000000001E-4</v>
      </c>
      <c r="I381">
        <v>1.4800000000000001E-2</v>
      </c>
      <c r="J381">
        <v>1.1000000000000001E-3</v>
      </c>
      <c r="K381">
        <v>2.7400000000000001E-2</v>
      </c>
      <c r="L381">
        <v>0.9234</v>
      </c>
      <c r="M381">
        <v>2.9100000000000001E-2</v>
      </c>
      <c r="N381">
        <v>0.55349999999999999</v>
      </c>
      <c r="O381">
        <v>2.5000000000000001E-3</v>
      </c>
      <c r="P381">
        <v>0.16619999999999999</v>
      </c>
      <c r="Q381" s="67">
        <v>46546.6</v>
      </c>
      <c r="R381">
        <v>0.28749999999999998</v>
      </c>
      <c r="S381">
        <v>0.1709</v>
      </c>
      <c r="T381">
        <v>0.54159999999999997</v>
      </c>
      <c r="U381">
        <v>16.61</v>
      </c>
      <c r="V381">
        <v>7.88</v>
      </c>
      <c r="W381" s="67">
        <v>61846.1</v>
      </c>
      <c r="X381">
        <v>107.03</v>
      </c>
      <c r="Y381" s="67">
        <v>117875.24</v>
      </c>
      <c r="Z381">
        <v>0.79190000000000005</v>
      </c>
      <c r="AA381">
        <v>0.13200000000000001</v>
      </c>
      <c r="AB381">
        <v>7.6200000000000004E-2</v>
      </c>
      <c r="AC381">
        <v>0.20810000000000001</v>
      </c>
      <c r="AD381">
        <v>117.88</v>
      </c>
      <c r="AE381" s="67">
        <v>3359.56</v>
      </c>
      <c r="AF381">
        <v>455.59</v>
      </c>
      <c r="AG381" s="67">
        <v>109121.54</v>
      </c>
      <c r="AH381" t="s">
        <v>628</v>
      </c>
      <c r="AI381" s="67">
        <v>30055</v>
      </c>
      <c r="AJ381" s="67">
        <v>44156.56</v>
      </c>
      <c r="AK381">
        <v>43.52</v>
      </c>
      <c r="AL381">
        <v>26.99</v>
      </c>
      <c r="AM381">
        <v>31.71</v>
      </c>
      <c r="AN381">
        <v>3.87</v>
      </c>
      <c r="AO381" s="67">
        <v>1122.2</v>
      </c>
      <c r="AP381">
        <v>1.1131</v>
      </c>
      <c r="AQ381" s="67">
        <v>1463.79</v>
      </c>
      <c r="AR381" s="67">
        <v>2064.66</v>
      </c>
      <c r="AS381" s="67">
        <v>5909.36</v>
      </c>
      <c r="AT381">
        <v>493.95</v>
      </c>
      <c r="AU381">
        <v>299.77999999999997</v>
      </c>
      <c r="AV381" s="67">
        <v>10231.540000000001</v>
      </c>
      <c r="AW381" s="67">
        <v>5472.31</v>
      </c>
      <c r="AX381">
        <v>0.51629999999999998</v>
      </c>
      <c r="AY381" s="67">
        <v>3022.03</v>
      </c>
      <c r="AZ381">
        <v>0.28510000000000002</v>
      </c>
      <c r="BA381" s="67">
        <v>1209.06</v>
      </c>
      <c r="BB381">
        <v>0.11409999999999999</v>
      </c>
      <c r="BC381">
        <v>896.46</v>
      </c>
      <c r="BD381">
        <v>8.4599999999999995E-2</v>
      </c>
      <c r="BE381" s="67">
        <v>10599.86</v>
      </c>
      <c r="BF381" s="67">
        <v>4554.5</v>
      </c>
      <c r="BG381">
        <v>1.4222999999999999</v>
      </c>
      <c r="BH381">
        <v>0.50990000000000002</v>
      </c>
      <c r="BI381">
        <v>0.2114</v>
      </c>
      <c r="BJ381">
        <v>0.21709999999999999</v>
      </c>
      <c r="BK381">
        <v>3.5900000000000001E-2</v>
      </c>
      <c r="BL381">
        <v>2.58E-2</v>
      </c>
    </row>
    <row r="382" spans="1:64" x14ac:dyDescent="0.25">
      <c r="A382" t="s">
        <v>399</v>
      </c>
      <c r="B382">
        <v>44511</v>
      </c>
      <c r="C382">
        <v>10.76</v>
      </c>
      <c r="D382">
        <v>294.37</v>
      </c>
      <c r="E382" s="67">
        <v>3167.99</v>
      </c>
      <c r="F382" s="67">
        <v>2733.58</v>
      </c>
      <c r="G382">
        <v>6.7999999999999996E-3</v>
      </c>
      <c r="H382">
        <v>8.0000000000000004E-4</v>
      </c>
      <c r="I382">
        <v>0.41499999999999998</v>
      </c>
      <c r="J382">
        <v>1E-3</v>
      </c>
      <c r="K382">
        <v>8.8599999999999998E-2</v>
      </c>
      <c r="L382">
        <v>0.39789999999999998</v>
      </c>
      <c r="M382">
        <v>0.09</v>
      </c>
      <c r="N382">
        <v>0.79900000000000004</v>
      </c>
      <c r="O382">
        <v>3.6700000000000003E-2</v>
      </c>
      <c r="P382">
        <v>0.16950000000000001</v>
      </c>
      <c r="Q382" s="67">
        <v>55447.21</v>
      </c>
      <c r="R382">
        <v>0.25119999999999998</v>
      </c>
      <c r="S382">
        <v>0.191</v>
      </c>
      <c r="T382">
        <v>0.55779999999999996</v>
      </c>
      <c r="U382">
        <v>17.920000000000002</v>
      </c>
      <c r="V382">
        <v>22.18</v>
      </c>
      <c r="W382" s="67">
        <v>76471.17</v>
      </c>
      <c r="X382">
        <v>140.86000000000001</v>
      </c>
      <c r="Y382" s="67">
        <v>77977.05</v>
      </c>
      <c r="Z382">
        <v>0.69379999999999997</v>
      </c>
      <c r="AA382">
        <v>0.25840000000000002</v>
      </c>
      <c r="AB382">
        <v>4.7899999999999998E-2</v>
      </c>
      <c r="AC382">
        <v>0.30620000000000003</v>
      </c>
      <c r="AD382">
        <v>77.98</v>
      </c>
      <c r="AE382" s="67">
        <v>3534.34</v>
      </c>
      <c r="AF382">
        <v>472.83</v>
      </c>
      <c r="AG382" s="67">
        <v>78556.44</v>
      </c>
      <c r="AH382" t="s">
        <v>628</v>
      </c>
      <c r="AI382" s="67">
        <v>24235</v>
      </c>
      <c r="AJ382" s="67">
        <v>37530.629999999997</v>
      </c>
      <c r="AK382">
        <v>61.38</v>
      </c>
      <c r="AL382">
        <v>41.5</v>
      </c>
      <c r="AM382">
        <v>47.15</v>
      </c>
      <c r="AN382">
        <v>4.74</v>
      </c>
      <c r="AO382">
        <v>239.32</v>
      </c>
      <c r="AP382">
        <v>1.2488999999999999</v>
      </c>
      <c r="AQ382" s="67">
        <v>1614.28</v>
      </c>
      <c r="AR382" s="67">
        <v>2120.5700000000002</v>
      </c>
      <c r="AS382" s="67">
        <v>6433.17</v>
      </c>
      <c r="AT382">
        <v>682.05</v>
      </c>
      <c r="AU382">
        <v>473.6</v>
      </c>
      <c r="AV382" s="67">
        <v>11323.67</v>
      </c>
      <c r="AW382" s="67">
        <v>6397.76</v>
      </c>
      <c r="AX382">
        <v>0.55889999999999995</v>
      </c>
      <c r="AY382" s="67">
        <v>2930.07</v>
      </c>
      <c r="AZ382">
        <v>0.25600000000000001</v>
      </c>
      <c r="BA382">
        <v>816.94</v>
      </c>
      <c r="BB382">
        <v>7.1400000000000005E-2</v>
      </c>
      <c r="BC382" s="67">
        <v>1301.4000000000001</v>
      </c>
      <c r="BD382">
        <v>0.1137</v>
      </c>
      <c r="BE382" s="67">
        <v>11446.16</v>
      </c>
      <c r="BF382" s="67">
        <v>4890.55</v>
      </c>
      <c r="BG382">
        <v>2.1871999999999998</v>
      </c>
      <c r="BH382">
        <v>0.52490000000000003</v>
      </c>
      <c r="BI382">
        <v>0.20130000000000001</v>
      </c>
      <c r="BJ382">
        <v>0.2324</v>
      </c>
      <c r="BK382">
        <v>2.6200000000000001E-2</v>
      </c>
      <c r="BL382">
        <v>1.5299999999999999E-2</v>
      </c>
    </row>
    <row r="383" spans="1:64" x14ac:dyDescent="0.25">
      <c r="A383" t="s">
        <v>400</v>
      </c>
      <c r="B383">
        <v>48025</v>
      </c>
      <c r="C383">
        <v>99.38</v>
      </c>
      <c r="D383">
        <v>16.97</v>
      </c>
      <c r="E383" s="67">
        <v>1686</v>
      </c>
      <c r="F383" s="67">
        <v>1700.59</v>
      </c>
      <c r="G383">
        <v>2.7000000000000001E-3</v>
      </c>
      <c r="H383">
        <v>2.9999999999999997E-4</v>
      </c>
      <c r="I383">
        <v>5.7999999999999996E-3</v>
      </c>
      <c r="J383">
        <v>1.5E-3</v>
      </c>
      <c r="K383">
        <v>9.4999999999999998E-3</v>
      </c>
      <c r="L383">
        <v>0.96409999999999996</v>
      </c>
      <c r="M383">
        <v>1.6199999999999999E-2</v>
      </c>
      <c r="N383">
        <v>0.36430000000000001</v>
      </c>
      <c r="O383">
        <v>1.6000000000000001E-3</v>
      </c>
      <c r="P383">
        <v>0.12939999999999999</v>
      </c>
      <c r="Q383" s="67">
        <v>51602.83</v>
      </c>
      <c r="R383">
        <v>0.2452</v>
      </c>
      <c r="S383">
        <v>0.18629999999999999</v>
      </c>
      <c r="T383">
        <v>0.56850000000000001</v>
      </c>
      <c r="U383">
        <v>19.2</v>
      </c>
      <c r="V383">
        <v>12.69</v>
      </c>
      <c r="W383" s="67">
        <v>66842.39</v>
      </c>
      <c r="X383">
        <v>127.98</v>
      </c>
      <c r="Y383" s="67">
        <v>128675.48</v>
      </c>
      <c r="Z383">
        <v>0.8427</v>
      </c>
      <c r="AA383">
        <v>9.3700000000000006E-2</v>
      </c>
      <c r="AB383">
        <v>6.3600000000000004E-2</v>
      </c>
      <c r="AC383">
        <v>0.1573</v>
      </c>
      <c r="AD383">
        <v>128.68</v>
      </c>
      <c r="AE383" s="67">
        <v>3476.72</v>
      </c>
      <c r="AF383">
        <v>455.36</v>
      </c>
      <c r="AG383" s="67">
        <v>128979.97</v>
      </c>
      <c r="AH383" t="s">
        <v>628</v>
      </c>
      <c r="AI383" s="67">
        <v>33743</v>
      </c>
      <c r="AJ383" s="67">
        <v>48751.58</v>
      </c>
      <c r="AK383">
        <v>43.56</v>
      </c>
      <c r="AL383">
        <v>25.73</v>
      </c>
      <c r="AM383">
        <v>28.96</v>
      </c>
      <c r="AN383">
        <v>4.58</v>
      </c>
      <c r="AO383">
        <v>967.14</v>
      </c>
      <c r="AP383">
        <v>0.99650000000000005</v>
      </c>
      <c r="AQ383" s="67">
        <v>1185.01</v>
      </c>
      <c r="AR383" s="67">
        <v>1987.05</v>
      </c>
      <c r="AS383" s="67">
        <v>5463.06</v>
      </c>
      <c r="AT383">
        <v>398.57</v>
      </c>
      <c r="AU383">
        <v>255.23</v>
      </c>
      <c r="AV383" s="67">
        <v>9288.92</v>
      </c>
      <c r="AW383" s="67">
        <v>4756.9399999999996</v>
      </c>
      <c r="AX383">
        <v>0.50509999999999999</v>
      </c>
      <c r="AY383" s="67">
        <v>3060.53</v>
      </c>
      <c r="AZ383">
        <v>0.32500000000000001</v>
      </c>
      <c r="BA383">
        <v>994.24</v>
      </c>
      <c r="BB383">
        <v>0.1056</v>
      </c>
      <c r="BC383">
        <v>605.32000000000005</v>
      </c>
      <c r="BD383">
        <v>6.4299999999999996E-2</v>
      </c>
      <c r="BE383" s="67">
        <v>9417.02</v>
      </c>
      <c r="BF383" s="67">
        <v>4492.1899999999996</v>
      </c>
      <c r="BG383">
        <v>1.1306</v>
      </c>
      <c r="BH383">
        <v>0.54669999999999996</v>
      </c>
      <c r="BI383">
        <v>0.23039999999999999</v>
      </c>
      <c r="BJ383">
        <v>0.16270000000000001</v>
      </c>
      <c r="BK383">
        <v>4.1300000000000003E-2</v>
      </c>
      <c r="BL383">
        <v>1.89E-2</v>
      </c>
    </row>
    <row r="384" spans="1:64" x14ac:dyDescent="0.25">
      <c r="A384" t="s">
        <v>401</v>
      </c>
      <c r="B384">
        <v>44529</v>
      </c>
      <c r="C384">
        <v>38.950000000000003</v>
      </c>
      <c r="D384">
        <v>109.07</v>
      </c>
      <c r="E384" s="67">
        <v>4248.6899999999996</v>
      </c>
      <c r="F384" s="67">
        <v>4098.93</v>
      </c>
      <c r="G384">
        <v>2.18E-2</v>
      </c>
      <c r="H384">
        <v>8.0000000000000004E-4</v>
      </c>
      <c r="I384">
        <v>5.8599999999999999E-2</v>
      </c>
      <c r="J384">
        <v>1.1000000000000001E-3</v>
      </c>
      <c r="K384">
        <v>3.8199999999999998E-2</v>
      </c>
      <c r="L384">
        <v>0.82650000000000001</v>
      </c>
      <c r="M384">
        <v>5.2900000000000003E-2</v>
      </c>
      <c r="N384">
        <v>0.38450000000000001</v>
      </c>
      <c r="O384">
        <v>1.7500000000000002E-2</v>
      </c>
      <c r="P384">
        <v>0.1434</v>
      </c>
      <c r="Q384" s="67">
        <v>60040.99</v>
      </c>
      <c r="R384">
        <v>0.22969999999999999</v>
      </c>
      <c r="S384">
        <v>0.19589999999999999</v>
      </c>
      <c r="T384">
        <v>0.57440000000000002</v>
      </c>
      <c r="U384">
        <v>18.21</v>
      </c>
      <c r="V384">
        <v>23.1</v>
      </c>
      <c r="W384" s="67">
        <v>85280.08</v>
      </c>
      <c r="X384">
        <v>179.76</v>
      </c>
      <c r="Y384" s="67">
        <v>166330.96</v>
      </c>
      <c r="Z384">
        <v>0.67279999999999995</v>
      </c>
      <c r="AA384">
        <v>0.29270000000000002</v>
      </c>
      <c r="AB384">
        <v>3.4500000000000003E-2</v>
      </c>
      <c r="AC384">
        <v>0.32719999999999999</v>
      </c>
      <c r="AD384">
        <v>166.33</v>
      </c>
      <c r="AE384" s="67">
        <v>6875.91</v>
      </c>
      <c r="AF384">
        <v>755.28</v>
      </c>
      <c r="AG384" s="67">
        <v>179689.55</v>
      </c>
      <c r="AH384" t="s">
        <v>628</v>
      </c>
      <c r="AI384" s="67">
        <v>34175</v>
      </c>
      <c r="AJ384" s="67">
        <v>52873.19</v>
      </c>
      <c r="AK384">
        <v>64.58</v>
      </c>
      <c r="AL384">
        <v>38.9</v>
      </c>
      <c r="AM384">
        <v>42.98</v>
      </c>
      <c r="AN384">
        <v>4.46</v>
      </c>
      <c r="AO384" s="67">
        <v>1685.12</v>
      </c>
      <c r="AP384">
        <v>1.0517000000000001</v>
      </c>
      <c r="AQ384" s="67">
        <v>1338.69</v>
      </c>
      <c r="AR384" s="67">
        <v>1906.31</v>
      </c>
      <c r="AS384" s="67">
        <v>6369.65</v>
      </c>
      <c r="AT384">
        <v>580.70000000000005</v>
      </c>
      <c r="AU384">
        <v>306.08</v>
      </c>
      <c r="AV384" s="67">
        <v>10501.43</v>
      </c>
      <c r="AW384" s="67">
        <v>3224.33</v>
      </c>
      <c r="AX384">
        <v>0.32190000000000002</v>
      </c>
      <c r="AY384" s="67">
        <v>5464.28</v>
      </c>
      <c r="AZ384">
        <v>0.54559999999999997</v>
      </c>
      <c r="BA384">
        <v>736.76</v>
      </c>
      <c r="BB384">
        <v>7.3599999999999999E-2</v>
      </c>
      <c r="BC384">
        <v>590.51</v>
      </c>
      <c r="BD384">
        <v>5.8999999999999997E-2</v>
      </c>
      <c r="BE384" s="67">
        <v>10015.879999999999</v>
      </c>
      <c r="BF384" s="67">
        <v>1851.52</v>
      </c>
      <c r="BG384">
        <v>0.34310000000000002</v>
      </c>
      <c r="BH384">
        <v>0.57010000000000005</v>
      </c>
      <c r="BI384">
        <v>0.22409999999999999</v>
      </c>
      <c r="BJ384">
        <v>0.15579999999999999</v>
      </c>
      <c r="BK384">
        <v>2.9399999999999999E-2</v>
      </c>
      <c r="BL384">
        <v>2.0500000000000001E-2</v>
      </c>
    </row>
    <row r="385" spans="1:64" x14ac:dyDescent="0.25">
      <c r="A385" t="s">
        <v>402</v>
      </c>
      <c r="B385">
        <v>44537</v>
      </c>
      <c r="C385">
        <v>39.29</v>
      </c>
      <c r="D385">
        <v>107.19</v>
      </c>
      <c r="E385" s="67">
        <v>4211.07</v>
      </c>
      <c r="F385" s="67">
        <v>4078.56</v>
      </c>
      <c r="G385">
        <v>1.29E-2</v>
      </c>
      <c r="H385">
        <v>5.9999999999999995E-4</v>
      </c>
      <c r="I385">
        <v>2.06E-2</v>
      </c>
      <c r="J385">
        <v>1.2999999999999999E-3</v>
      </c>
      <c r="K385">
        <v>3.2199999999999999E-2</v>
      </c>
      <c r="L385">
        <v>0.89870000000000005</v>
      </c>
      <c r="M385">
        <v>3.3799999999999997E-2</v>
      </c>
      <c r="N385">
        <v>0.25679999999999997</v>
      </c>
      <c r="O385">
        <v>1.2E-2</v>
      </c>
      <c r="P385">
        <v>0.1195</v>
      </c>
      <c r="Q385" s="67">
        <v>57899.4</v>
      </c>
      <c r="R385">
        <v>0.2402</v>
      </c>
      <c r="S385">
        <v>0.21149999999999999</v>
      </c>
      <c r="T385">
        <v>0.54830000000000001</v>
      </c>
      <c r="U385">
        <v>20.12</v>
      </c>
      <c r="V385">
        <v>24.01</v>
      </c>
      <c r="W385" s="67">
        <v>82659.960000000006</v>
      </c>
      <c r="X385">
        <v>171.99</v>
      </c>
      <c r="Y385" s="67">
        <v>143832.04999999999</v>
      </c>
      <c r="Z385">
        <v>0.81469999999999998</v>
      </c>
      <c r="AA385">
        <v>0.1573</v>
      </c>
      <c r="AB385">
        <v>2.8000000000000001E-2</v>
      </c>
      <c r="AC385">
        <v>0.18529999999999999</v>
      </c>
      <c r="AD385">
        <v>143.83000000000001</v>
      </c>
      <c r="AE385" s="67">
        <v>5630.15</v>
      </c>
      <c r="AF385">
        <v>738.23</v>
      </c>
      <c r="AG385" s="67">
        <v>154744.85</v>
      </c>
      <c r="AH385" t="s">
        <v>628</v>
      </c>
      <c r="AI385" s="67">
        <v>38576</v>
      </c>
      <c r="AJ385" s="67">
        <v>60028.07</v>
      </c>
      <c r="AK385">
        <v>61.25</v>
      </c>
      <c r="AL385">
        <v>37.81</v>
      </c>
      <c r="AM385">
        <v>40.64</v>
      </c>
      <c r="AN385">
        <v>4.51</v>
      </c>
      <c r="AO385" s="67">
        <v>1197.8800000000001</v>
      </c>
      <c r="AP385">
        <v>0.88560000000000005</v>
      </c>
      <c r="AQ385" s="67">
        <v>1127.8900000000001</v>
      </c>
      <c r="AR385" s="67">
        <v>1787.51</v>
      </c>
      <c r="AS385" s="67">
        <v>5606.31</v>
      </c>
      <c r="AT385">
        <v>559.94000000000005</v>
      </c>
      <c r="AU385">
        <v>282.27</v>
      </c>
      <c r="AV385" s="67">
        <v>9363.92</v>
      </c>
      <c r="AW385" s="67">
        <v>3542.58</v>
      </c>
      <c r="AX385">
        <v>0.38690000000000002</v>
      </c>
      <c r="AY385" s="67">
        <v>4434.5</v>
      </c>
      <c r="AZ385">
        <v>0.48430000000000001</v>
      </c>
      <c r="BA385">
        <v>727.53</v>
      </c>
      <c r="BB385">
        <v>7.9500000000000001E-2</v>
      </c>
      <c r="BC385">
        <v>451.53</v>
      </c>
      <c r="BD385">
        <v>4.9299999999999997E-2</v>
      </c>
      <c r="BE385" s="67">
        <v>9156.15</v>
      </c>
      <c r="BF385" s="67">
        <v>2726.49</v>
      </c>
      <c r="BG385">
        <v>0.48749999999999999</v>
      </c>
      <c r="BH385">
        <v>0.58279999999999998</v>
      </c>
      <c r="BI385">
        <v>0.2266</v>
      </c>
      <c r="BJ385">
        <v>0.13789999999999999</v>
      </c>
      <c r="BK385">
        <v>3.5700000000000003E-2</v>
      </c>
      <c r="BL385">
        <v>1.7000000000000001E-2</v>
      </c>
    </row>
    <row r="386" spans="1:64" x14ac:dyDescent="0.25">
      <c r="A386" t="s">
        <v>403</v>
      </c>
      <c r="B386">
        <v>44545</v>
      </c>
      <c r="C386">
        <v>40.9</v>
      </c>
      <c r="D386">
        <v>113.79</v>
      </c>
      <c r="E386" s="67">
        <v>4654.6400000000003</v>
      </c>
      <c r="F386" s="67">
        <v>4424.09</v>
      </c>
      <c r="G386">
        <v>2.1999999999999999E-2</v>
      </c>
      <c r="H386">
        <v>5.9999999999999995E-4</v>
      </c>
      <c r="I386">
        <v>2.5700000000000001E-2</v>
      </c>
      <c r="J386">
        <v>1E-3</v>
      </c>
      <c r="K386">
        <v>2.5499999999999998E-2</v>
      </c>
      <c r="L386">
        <v>0.89670000000000005</v>
      </c>
      <c r="M386">
        <v>2.86E-2</v>
      </c>
      <c r="N386">
        <v>0.2001</v>
      </c>
      <c r="O386">
        <v>1.3299999999999999E-2</v>
      </c>
      <c r="P386">
        <v>0.11700000000000001</v>
      </c>
      <c r="Q386" s="67">
        <v>60619.07</v>
      </c>
      <c r="R386">
        <v>0.2301</v>
      </c>
      <c r="S386">
        <v>0.2069</v>
      </c>
      <c r="T386">
        <v>0.56299999999999994</v>
      </c>
      <c r="U386">
        <v>19.75</v>
      </c>
      <c r="V386">
        <v>24.53</v>
      </c>
      <c r="W386" s="67">
        <v>81696.679999999993</v>
      </c>
      <c r="X386">
        <v>187.01</v>
      </c>
      <c r="Y386" s="67">
        <v>169719.52</v>
      </c>
      <c r="Z386">
        <v>0.79330000000000001</v>
      </c>
      <c r="AA386">
        <v>0.17899999999999999</v>
      </c>
      <c r="AB386">
        <v>2.7699999999999999E-2</v>
      </c>
      <c r="AC386">
        <v>0.20669999999999999</v>
      </c>
      <c r="AD386">
        <v>169.72</v>
      </c>
      <c r="AE386" s="67">
        <v>6838.01</v>
      </c>
      <c r="AF386">
        <v>842.01</v>
      </c>
      <c r="AG386" s="67">
        <v>189625.59</v>
      </c>
      <c r="AH386" t="s">
        <v>628</v>
      </c>
      <c r="AI386" s="67">
        <v>42097</v>
      </c>
      <c r="AJ386" s="67">
        <v>71670.679999999993</v>
      </c>
      <c r="AK386">
        <v>66.150000000000006</v>
      </c>
      <c r="AL386">
        <v>39.08</v>
      </c>
      <c r="AM386">
        <v>41.71</v>
      </c>
      <c r="AN386">
        <v>4.58</v>
      </c>
      <c r="AO386">
        <v>0</v>
      </c>
      <c r="AP386">
        <v>0.76370000000000005</v>
      </c>
      <c r="AQ386" s="67">
        <v>1217.99</v>
      </c>
      <c r="AR386" s="67">
        <v>1905.46</v>
      </c>
      <c r="AS386" s="67">
        <v>5946.69</v>
      </c>
      <c r="AT386">
        <v>569.39</v>
      </c>
      <c r="AU386">
        <v>292.81</v>
      </c>
      <c r="AV386" s="67">
        <v>9932.35</v>
      </c>
      <c r="AW386" s="67">
        <v>2935.39</v>
      </c>
      <c r="AX386">
        <v>0.31419999999999998</v>
      </c>
      <c r="AY386" s="67">
        <v>5403.8</v>
      </c>
      <c r="AZ386">
        <v>0.57850000000000001</v>
      </c>
      <c r="BA386">
        <v>631.34</v>
      </c>
      <c r="BB386">
        <v>6.7599999999999993E-2</v>
      </c>
      <c r="BC386">
        <v>371</v>
      </c>
      <c r="BD386">
        <v>3.9699999999999999E-2</v>
      </c>
      <c r="BE386" s="67">
        <v>9341.52</v>
      </c>
      <c r="BF386" s="67">
        <v>1974.66</v>
      </c>
      <c r="BG386">
        <v>0.25719999999999998</v>
      </c>
      <c r="BH386">
        <v>0.57869999999999999</v>
      </c>
      <c r="BI386">
        <v>0.22700000000000001</v>
      </c>
      <c r="BJ386">
        <v>0.14050000000000001</v>
      </c>
      <c r="BK386">
        <v>3.5700000000000003E-2</v>
      </c>
      <c r="BL386">
        <v>1.8100000000000002E-2</v>
      </c>
    </row>
    <row r="387" spans="1:64" x14ac:dyDescent="0.25">
      <c r="A387" t="s">
        <v>404</v>
      </c>
      <c r="B387">
        <v>50336</v>
      </c>
      <c r="C387">
        <v>106.71</v>
      </c>
      <c r="D387">
        <v>10.91</v>
      </c>
      <c r="E387" s="67">
        <v>1164.3499999999999</v>
      </c>
      <c r="F387" s="67">
        <v>1182.57</v>
      </c>
      <c r="G387">
        <v>2.2000000000000001E-3</v>
      </c>
      <c r="H387">
        <v>5.0000000000000001E-4</v>
      </c>
      <c r="I387">
        <v>5.1000000000000004E-3</v>
      </c>
      <c r="J387">
        <v>8.9999999999999998E-4</v>
      </c>
      <c r="K387">
        <v>9.4999999999999998E-3</v>
      </c>
      <c r="L387">
        <v>0.96970000000000001</v>
      </c>
      <c r="M387">
        <v>1.21E-2</v>
      </c>
      <c r="N387">
        <v>0.41689999999999999</v>
      </c>
      <c r="O387">
        <v>6.9999999999999999E-4</v>
      </c>
      <c r="P387">
        <v>0.13730000000000001</v>
      </c>
      <c r="Q387" s="67">
        <v>49047.54</v>
      </c>
      <c r="R387">
        <v>0.23139999999999999</v>
      </c>
      <c r="S387">
        <v>0.18690000000000001</v>
      </c>
      <c r="T387">
        <v>0.58169999999999999</v>
      </c>
      <c r="U387">
        <v>18.03</v>
      </c>
      <c r="V387">
        <v>8.64</v>
      </c>
      <c r="W387" s="67">
        <v>68046.149999999994</v>
      </c>
      <c r="X387">
        <v>130.36000000000001</v>
      </c>
      <c r="Y387" s="67">
        <v>116699.1</v>
      </c>
      <c r="Z387">
        <v>0.89810000000000001</v>
      </c>
      <c r="AA387">
        <v>5.3100000000000001E-2</v>
      </c>
      <c r="AB387">
        <v>4.8800000000000003E-2</v>
      </c>
      <c r="AC387">
        <v>0.1019</v>
      </c>
      <c r="AD387">
        <v>116.7</v>
      </c>
      <c r="AE387" s="67">
        <v>2772.15</v>
      </c>
      <c r="AF387">
        <v>400.25</v>
      </c>
      <c r="AG387" s="67">
        <v>105855.67</v>
      </c>
      <c r="AH387" t="s">
        <v>628</v>
      </c>
      <c r="AI387" s="67">
        <v>33371</v>
      </c>
      <c r="AJ387" s="67">
        <v>48857.97</v>
      </c>
      <c r="AK387">
        <v>34.130000000000003</v>
      </c>
      <c r="AL387">
        <v>23.08</v>
      </c>
      <c r="AM387">
        <v>25.53</v>
      </c>
      <c r="AN387">
        <v>4.5</v>
      </c>
      <c r="AO387" s="67">
        <v>1204.96</v>
      </c>
      <c r="AP387">
        <v>1.087</v>
      </c>
      <c r="AQ387" s="67">
        <v>1238.04</v>
      </c>
      <c r="AR387" s="67">
        <v>2060.42</v>
      </c>
      <c r="AS387" s="67">
        <v>5577.29</v>
      </c>
      <c r="AT387">
        <v>388.46</v>
      </c>
      <c r="AU387">
        <v>278.39999999999998</v>
      </c>
      <c r="AV387" s="67">
        <v>9542.6200000000008</v>
      </c>
      <c r="AW387" s="67">
        <v>5300.25</v>
      </c>
      <c r="AX387">
        <v>0.54620000000000002</v>
      </c>
      <c r="AY387" s="67">
        <v>2638.36</v>
      </c>
      <c r="AZ387">
        <v>0.27189999999999998</v>
      </c>
      <c r="BA387" s="67">
        <v>1116.67</v>
      </c>
      <c r="BB387">
        <v>0.11509999999999999</v>
      </c>
      <c r="BC387">
        <v>648.22</v>
      </c>
      <c r="BD387">
        <v>6.6799999999999998E-2</v>
      </c>
      <c r="BE387" s="67">
        <v>9703.49</v>
      </c>
      <c r="BF387" s="67">
        <v>5264.7</v>
      </c>
      <c r="BG387">
        <v>1.5274000000000001</v>
      </c>
      <c r="BH387">
        <v>0.52639999999999998</v>
      </c>
      <c r="BI387">
        <v>0.2228</v>
      </c>
      <c r="BJ387">
        <v>0.18479999999999999</v>
      </c>
      <c r="BK387">
        <v>3.9800000000000002E-2</v>
      </c>
      <c r="BL387">
        <v>2.63E-2</v>
      </c>
    </row>
    <row r="388" spans="1:64" x14ac:dyDescent="0.25">
      <c r="A388" t="s">
        <v>405</v>
      </c>
      <c r="B388">
        <v>46250</v>
      </c>
      <c r="C388">
        <v>68.38</v>
      </c>
      <c r="D388">
        <v>42.47</v>
      </c>
      <c r="E388" s="67">
        <v>2903.97</v>
      </c>
      <c r="F388" s="67">
        <v>2834.66</v>
      </c>
      <c r="G388">
        <v>8.0000000000000002E-3</v>
      </c>
      <c r="H388">
        <v>5.9999999999999995E-4</v>
      </c>
      <c r="I388">
        <v>1.4800000000000001E-2</v>
      </c>
      <c r="J388">
        <v>1.5E-3</v>
      </c>
      <c r="K388">
        <v>2.86E-2</v>
      </c>
      <c r="L388">
        <v>0.91639999999999999</v>
      </c>
      <c r="M388">
        <v>3.0200000000000001E-2</v>
      </c>
      <c r="N388">
        <v>0.28139999999999998</v>
      </c>
      <c r="O388">
        <v>1.0699999999999999E-2</v>
      </c>
      <c r="P388">
        <v>0.121</v>
      </c>
      <c r="Q388" s="67">
        <v>54547.45</v>
      </c>
      <c r="R388">
        <v>0.23760000000000001</v>
      </c>
      <c r="S388">
        <v>0.20300000000000001</v>
      </c>
      <c r="T388">
        <v>0.55940000000000001</v>
      </c>
      <c r="U388">
        <v>20.100000000000001</v>
      </c>
      <c r="V388">
        <v>18.649999999999999</v>
      </c>
      <c r="W388" s="67">
        <v>74358.66</v>
      </c>
      <c r="X388">
        <v>151.88999999999999</v>
      </c>
      <c r="Y388" s="67">
        <v>145645.79999999999</v>
      </c>
      <c r="Z388">
        <v>0.84450000000000003</v>
      </c>
      <c r="AA388">
        <v>0.1174</v>
      </c>
      <c r="AB388">
        <v>3.8100000000000002E-2</v>
      </c>
      <c r="AC388">
        <v>0.1555</v>
      </c>
      <c r="AD388">
        <v>145.65</v>
      </c>
      <c r="AE388" s="67">
        <v>4633.75</v>
      </c>
      <c r="AF388">
        <v>629.26</v>
      </c>
      <c r="AG388" s="67">
        <v>152457.20000000001</v>
      </c>
      <c r="AH388" t="s">
        <v>628</v>
      </c>
      <c r="AI388" s="67">
        <v>37067</v>
      </c>
      <c r="AJ388" s="67">
        <v>58052.63</v>
      </c>
      <c r="AK388">
        <v>48.64</v>
      </c>
      <c r="AL388">
        <v>30.75</v>
      </c>
      <c r="AM388">
        <v>32.479999999999997</v>
      </c>
      <c r="AN388">
        <v>4.5199999999999996</v>
      </c>
      <c r="AO388" s="67">
        <v>1383.6</v>
      </c>
      <c r="AP388">
        <v>0.89859999999999995</v>
      </c>
      <c r="AQ388" s="67">
        <v>1149.77</v>
      </c>
      <c r="AR388" s="67">
        <v>1807.47</v>
      </c>
      <c r="AS388" s="67">
        <v>5317.18</v>
      </c>
      <c r="AT388">
        <v>466.59</v>
      </c>
      <c r="AU388">
        <v>219.51</v>
      </c>
      <c r="AV388" s="67">
        <v>8960.51</v>
      </c>
      <c r="AW388" s="67">
        <v>3806.28</v>
      </c>
      <c r="AX388">
        <v>0.42149999999999999</v>
      </c>
      <c r="AY388" s="67">
        <v>3974.55</v>
      </c>
      <c r="AZ388">
        <v>0.44009999999999999</v>
      </c>
      <c r="BA388">
        <v>786.71</v>
      </c>
      <c r="BB388">
        <v>8.7099999999999997E-2</v>
      </c>
      <c r="BC388">
        <v>462.6</v>
      </c>
      <c r="BD388">
        <v>5.1200000000000002E-2</v>
      </c>
      <c r="BE388" s="67">
        <v>9030.14</v>
      </c>
      <c r="BF388" s="67">
        <v>3164.67</v>
      </c>
      <c r="BG388">
        <v>0.60899999999999999</v>
      </c>
      <c r="BH388">
        <v>0.56969999999999998</v>
      </c>
      <c r="BI388">
        <v>0.2258</v>
      </c>
      <c r="BJ388">
        <v>0.14960000000000001</v>
      </c>
      <c r="BK388">
        <v>3.3799999999999997E-2</v>
      </c>
      <c r="BL388">
        <v>2.1100000000000001E-2</v>
      </c>
    </row>
    <row r="389" spans="1:64" x14ac:dyDescent="0.25">
      <c r="A389" t="s">
        <v>406</v>
      </c>
      <c r="B389">
        <v>46722</v>
      </c>
      <c r="C389">
        <v>62.19</v>
      </c>
      <c r="D389">
        <v>23.29</v>
      </c>
      <c r="E389" s="67">
        <v>1448.35</v>
      </c>
      <c r="F389" s="67">
        <v>1467.75</v>
      </c>
      <c r="G389">
        <v>9.5999999999999992E-3</v>
      </c>
      <c r="H389">
        <v>6.9999999999999999E-4</v>
      </c>
      <c r="I389">
        <v>2.7400000000000001E-2</v>
      </c>
      <c r="J389">
        <v>1.6000000000000001E-3</v>
      </c>
      <c r="K389">
        <v>4.6699999999999998E-2</v>
      </c>
      <c r="L389">
        <v>0.87280000000000002</v>
      </c>
      <c r="M389">
        <v>4.1099999999999998E-2</v>
      </c>
      <c r="N389">
        <v>0.33850000000000002</v>
      </c>
      <c r="O389">
        <v>6.3E-3</v>
      </c>
      <c r="P389">
        <v>0.12509999999999999</v>
      </c>
      <c r="Q389" s="67">
        <v>55554.65</v>
      </c>
      <c r="R389">
        <v>0.28520000000000001</v>
      </c>
      <c r="S389">
        <v>0.1933</v>
      </c>
      <c r="T389">
        <v>0.52159999999999995</v>
      </c>
      <c r="U389">
        <v>17.63</v>
      </c>
      <c r="V389">
        <v>10.6</v>
      </c>
      <c r="W389" s="67">
        <v>73800.14</v>
      </c>
      <c r="X389">
        <v>132.43</v>
      </c>
      <c r="Y389" s="67">
        <v>194028.69</v>
      </c>
      <c r="Z389">
        <v>0.65190000000000003</v>
      </c>
      <c r="AA389">
        <v>0.2636</v>
      </c>
      <c r="AB389">
        <v>8.4500000000000006E-2</v>
      </c>
      <c r="AC389">
        <v>0.34810000000000002</v>
      </c>
      <c r="AD389">
        <v>194.03</v>
      </c>
      <c r="AE389" s="67">
        <v>6176.66</v>
      </c>
      <c r="AF389">
        <v>580.47</v>
      </c>
      <c r="AG389" s="67">
        <v>194628.4</v>
      </c>
      <c r="AH389" t="s">
        <v>628</v>
      </c>
      <c r="AI389" s="67">
        <v>35332</v>
      </c>
      <c r="AJ389" s="67">
        <v>54828.959999999999</v>
      </c>
      <c r="AK389">
        <v>47.44</v>
      </c>
      <c r="AL389">
        <v>29.68</v>
      </c>
      <c r="AM389">
        <v>34.28</v>
      </c>
      <c r="AN389">
        <v>4.46</v>
      </c>
      <c r="AO389" s="67">
        <v>1482.39</v>
      </c>
      <c r="AP389">
        <v>0.91769999999999996</v>
      </c>
      <c r="AQ389" s="67">
        <v>1377.64</v>
      </c>
      <c r="AR389" s="67">
        <v>2043.51</v>
      </c>
      <c r="AS389" s="67">
        <v>5968.34</v>
      </c>
      <c r="AT389">
        <v>581.04</v>
      </c>
      <c r="AU389">
        <v>305.79000000000002</v>
      </c>
      <c r="AV389" s="67">
        <v>10276.32</v>
      </c>
      <c r="AW389" s="67">
        <v>3584.12</v>
      </c>
      <c r="AX389">
        <v>0.35049999999999998</v>
      </c>
      <c r="AY389" s="67">
        <v>4735.59</v>
      </c>
      <c r="AZ389">
        <v>0.46310000000000001</v>
      </c>
      <c r="BA389" s="67">
        <v>1350.19</v>
      </c>
      <c r="BB389">
        <v>0.13200000000000001</v>
      </c>
      <c r="BC389">
        <v>556.23</v>
      </c>
      <c r="BD389">
        <v>5.4399999999999997E-2</v>
      </c>
      <c r="BE389" s="67">
        <v>10226.129999999999</v>
      </c>
      <c r="BF389" s="67">
        <v>2132.41</v>
      </c>
      <c r="BG389">
        <v>0.41689999999999999</v>
      </c>
      <c r="BH389">
        <v>0.55600000000000005</v>
      </c>
      <c r="BI389">
        <v>0.21049999999999999</v>
      </c>
      <c r="BJ389">
        <v>0.1726</v>
      </c>
      <c r="BK389">
        <v>3.6200000000000003E-2</v>
      </c>
      <c r="BL389">
        <v>2.4799999999999999E-2</v>
      </c>
    </row>
    <row r="390" spans="1:64" x14ac:dyDescent="0.25">
      <c r="A390" t="s">
        <v>407</v>
      </c>
      <c r="B390">
        <v>49056</v>
      </c>
      <c r="C390">
        <v>134.43</v>
      </c>
      <c r="D390">
        <v>14.57</v>
      </c>
      <c r="E390" s="67">
        <v>1958.23</v>
      </c>
      <c r="F390" s="67">
        <v>1921.36</v>
      </c>
      <c r="G390">
        <v>3.2000000000000002E-3</v>
      </c>
      <c r="H390">
        <v>2.9999999999999997E-4</v>
      </c>
      <c r="I390">
        <v>5.4999999999999997E-3</v>
      </c>
      <c r="J390">
        <v>1.1000000000000001E-3</v>
      </c>
      <c r="K390">
        <v>8.5000000000000006E-3</v>
      </c>
      <c r="L390">
        <v>0.96699999999999997</v>
      </c>
      <c r="M390">
        <v>1.44E-2</v>
      </c>
      <c r="N390">
        <v>0.4299</v>
      </c>
      <c r="O390">
        <v>1.5E-3</v>
      </c>
      <c r="P390">
        <v>0.14019999999999999</v>
      </c>
      <c r="Q390" s="67">
        <v>52309.34</v>
      </c>
      <c r="R390">
        <v>0.19309999999999999</v>
      </c>
      <c r="S390">
        <v>0.19220000000000001</v>
      </c>
      <c r="T390">
        <v>0.61480000000000001</v>
      </c>
      <c r="U390">
        <v>18.16</v>
      </c>
      <c r="V390">
        <v>13.83</v>
      </c>
      <c r="W390" s="67">
        <v>67780.23</v>
      </c>
      <c r="X390">
        <v>136.91999999999999</v>
      </c>
      <c r="Y390" s="67">
        <v>131664.01</v>
      </c>
      <c r="Z390">
        <v>0.78849999999999998</v>
      </c>
      <c r="AA390">
        <v>0.13320000000000001</v>
      </c>
      <c r="AB390">
        <v>7.8299999999999995E-2</v>
      </c>
      <c r="AC390">
        <v>0.21149999999999999</v>
      </c>
      <c r="AD390">
        <v>131.66</v>
      </c>
      <c r="AE390" s="67">
        <v>3484.39</v>
      </c>
      <c r="AF390">
        <v>431.43</v>
      </c>
      <c r="AG390" s="67">
        <v>126725.82</v>
      </c>
      <c r="AH390" t="s">
        <v>628</v>
      </c>
      <c r="AI390" s="67">
        <v>33073</v>
      </c>
      <c r="AJ390" s="67">
        <v>48653.46</v>
      </c>
      <c r="AK390">
        <v>38.07</v>
      </c>
      <c r="AL390">
        <v>25.36</v>
      </c>
      <c r="AM390">
        <v>27.39</v>
      </c>
      <c r="AN390">
        <v>4.4400000000000004</v>
      </c>
      <c r="AO390">
        <v>918.58</v>
      </c>
      <c r="AP390">
        <v>0.98270000000000002</v>
      </c>
      <c r="AQ390" s="67">
        <v>1175.1500000000001</v>
      </c>
      <c r="AR390" s="67">
        <v>2064.14</v>
      </c>
      <c r="AS390" s="67">
        <v>5500.15</v>
      </c>
      <c r="AT390">
        <v>435.59</v>
      </c>
      <c r="AU390">
        <v>284.31</v>
      </c>
      <c r="AV390" s="67">
        <v>9459.34</v>
      </c>
      <c r="AW390" s="67">
        <v>5013.41</v>
      </c>
      <c r="AX390">
        <v>0.51690000000000003</v>
      </c>
      <c r="AY390" s="67">
        <v>3070.44</v>
      </c>
      <c r="AZ390">
        <v>0.31659999999999999</v>
      </c>
      <c r="BA390">
        <v>895.88</v>
      </c>
      <c r="BB390">
        <v>9.2399999999999996E-2</v>
      </c>
      <c r="BC390">
        <v>719.12</v>
      </c>
      <c r="BD390">
        <v>7.4099999999999999E-2</v>
      </c>
      <c r="BE390" s="67">
        <v>9698.85</v>
      </c>
      <c r="BF390" s="67">
        <v>4367.74</v>
      </c>
      <c r="BG390">
        <v>1.1153999999999999</v>
      </c>
      <c r="BH390">
        <v>0.53539999999999999</v>
      </c>
      <c r="BI390">
        <v>0.22550000000000001</v>
      </c>
      <c r="BJ390">
        <v>0.1832</v>
      </c>
      <c r="BK390">
        <v>4.0300000000000002E-2</v>
      </c>
      <c r="BL390">
        <v>1.5599999999999999E-2</v>
      </c>
    </row>
    <row r="391" spans="1:64" x14ac:dyDescent="0.25">
      <c r="A391" t="s">
        <v>408</v>
      </c>
      <c r="B391">
        <v>48728</v>
      </c>
      <c r="C391">
        <v>42.24</v>
      </c>
      <c r="D391">
        <v>116.48</v>
      </c>
      <c r="E391" s="67">
        <v>4919.8999999999996</v>
      </c>
      <c r="F391" s="67">
        <v>4668.28</v>
      </c>
      <c r="G391">
        <v>1.43E-2</v>
      </c>
      <c r="H391">
        <v>6.9999999999999999E-4</v>
      </c>
      <c r="I391">
        <v>0.12479999999999999</v>
      </c>
      <c r="J391">
        <v>1.4E-3</v>
      </c>
      <c r="K391">
        <v>4.6399999999999997E-2</v>
      </c>
      <c r="L391">
        <v>0.75049999999999994</v>
      </c>
      <c r="M391">
        <v>6.1800000000000001E-2</v>
      </c>
      <c r="N391">
        <v>0.3841</v>
      </c>
      <c r="O391">
        <v>2.1299999999999999E-2</v>
      </c>
      <c r="P391">
        <v>0.1351</v>
      </c>
      <c r="Q391" s="67">
        <v>56119.040000000001</v>
      </c>
      <c r="R391">
        <v>0.2379</v>
      </c>
      <c r="S391">
        <v>0.2185</v>
      </c>
      <c r="T391">
        <v>0.54359999999999997</v>
      </c>
      <c r="U391">
        <v>19.47</v>
      </c>
      <c r="V391">
        <v>27.84</v>
      </c>
      <c r="W391" s="67">
        <v>80549.919999999998</v>
      </c>
      <c r="X391">
        <v>172.83</v>
      </c>
      <c r="Y391" s="67">
        <v>135289.25</v>
      </c>
      <c r="Z391">
        <v>0.79049999999999998</v>
      </c>
      <c r="AA391">
        <v>0.17910000000000001</v>
      </c>
      <c r="AB391">
        <v>3.0499999999999999E-2</v>
      </c>
      <c r="AC391">
        <v>0.20949999999999999</v>
      </c>
      <c r="AD391">
        <v>135.29</v>
      </c>
      <c r="AE391" s="67">
        <v>5163.1400000000003</v>
      </c>
      <c r="AF391">
        <v>683.12</v>
      </c>
      <c r="AG391" s="67">
        <v>147369.13</v>
      </c>
      <c r="AH391" t="s">
        <v>628</v>
      </c>
      <c r="AI391" s="67">
        <v>35863</v>
      </c>
      <c r="AJ391" s="67">
        <v>55072.47</v>
      </c>
      <c r="AK391">
        <v>59.67</v>
      </c>
      <c r="AL391">
        <v>37.21</v>
      </c>
      <c r="AM391">
        <v>41.01</v>
      </c>
      <c r="AN391">
        <v>5.2</v>
      </c>
      <c r="AO391" s="67">
        <v>1231.3599999999999</v>
      </c>
      <c r="AP391">
        <v>0.95379999999999998</v>
      </c>
      <c r="AQ391" s="67">
        <v>1142.43</v>
      </c>
      <c r="AR391" s="67">
        <v>1848.89</v>
      </c>
      <c r="AS391" s="67">
        <v>5746.33</v>
      </c>
      <c r="AT391">
        <v>518.55999999999995</v>
      </c>
      <c r="AU391">
        <v>275.13</v>
      </c>
      <c r="AV391" s="67">
        <v>9531.34</v>
      </c>
      <c r="AW391" s="67">
        <v>3807.68</v>
      </c>
      <c r="AX391">
        <v>0.40329999999999999</v>
      </c>
      <c r="AY391" s="67">
        <v>4258.55</v>
      </c>
      <c r="AZ391">
        <v>0.4511</v>
      </c>
      <c r="BA391">
        <v>737.83</v>
      </c>
      <c r="BB391">
        <v>7.8200000000000006E-2</v>
      </c>
      <c r="BC391">
        <v>636.47</v>
      </c>
      <c r="BD391">
        <v>6.7400000000000002E-2</v>
      </c>
      <c r="BE391" s="67">
        <v>9440.5300000000007</v>
      </c>
      <c r="BF391" s="67">
        <v>2682.08</v>
      </c>
      <c r="BG391">
        <v>0.54</v>
      </c>
      <c r="BH391">
        <v>0.5595</v>
      </c>
      <c r="BI391">
        <v>0.22650000000000001</v>
      </c>
      <c r="BJ391">
        <v>0.16239999999999999</v>
      </c>
      <c r="BK391">
        <v>3.2399999999999998E-2</v>
      </c>
      <c r="BL391">
        <v>1.9300000000000001E-2</v>
      </c>
    </row>
    <row r="392" spans="1:64" x14ac:dyDescent="0.25">
      <c r="A392" t="s">
        <v>409</v>
      </c>
      <c r="B392">
        <v>48819</v>
      </c>
      <c r="C392">
        <v>85.95</v>
      </c>
      <c r="D392">
        <v>14.54</v>
      </c>
      <c r="E392" s="67">
        <v>1249.49</v>
      </c>
      <c r="F392" s="67">
        <v>1218.7</v>
      </c>
      <c r="G392">
        <v>1.9E-3</v>
      </c>
      <c r="H392">
        <v>2.9999999999999997E-4</v>
      </c>
      <c r="I392">
        <v>7.0000000000000001E-3</v>
      </c>
      <c r="J392">
        <v>1E-3</v>
      </c>
      <c r="K392">
        <v>1.43E-2</v>
      </c>
      <c r="L392">
        <v>0.95809999999999995</v>
      </c>
      <c r="M392">
        <v>1.7299999999999999E-2</v>
      </c>
      <c r="N392">
        <v>0.4506</v>
      </c>
      <c r="O392">
        <v>5.0000000000000001E-4</v>
      </c>
      <c r="P392">
        <v>0.14069999999999999</v>
      </c>
      <c r="Q392" s="67">
        <v>50429.52</v>
      </c>
      <c r="R392">
        <v>0.24560000000000001</v>
      </c>
      <c r="S392">
        <v>0.18540000000000001</v>
      </c>
      <c r="T392">
        <v>0.56889999999999996</v>
      </c>
      <c r="U392">
        <v>18.329999999999998</v>
      </c>
      <c r="V392">
        <v>9.7100000000000009</v>
      </c>
      <c r="W392" s="67">
        <v>62690.26</v>
      </c>
      <c r="X392">
        <v>124.29</v>
      </c>
      <c r="Y392" s="67">
        <v>113458.44</v>
      </c>
      <c r="Z392">
        <v>0.88539999999999996</v>
      </c>
      <c r="AA392">
        <v>6.2100000000000002E-2</v>
      </c>
      <c r="AB392">
        <v>5.2400000000000002E-2</v>
      </c>
      <c r="AC392">
        <v>0.11459999999999999</v>
      </c>
      <c r="AD392">
        <v>113.46</v>
      </c>
      <c r="AE392" s="67">
        <v>2793.15</v>
      </c>
      <c r="AF392">
        <v>403.54</v>
      </c>
      <c r="AG392" s="67">
        <v>110597.57</v>
      </c>
      <c r="AH392" t="s">
        <v>628</v>
      </c>
      <c r="AI392" s="67">
        <v>32618</v>
      </c>
      <c r="AJ392" s="67">
        <v>47721.73</v>
      </c>
      <c r="AK392">
        <v>37.020000000000003</v>
      </c>
      <c r="AL392">
        <v>23.73</v>
      </c>
      <c r="AM392">
        <v>26.5</v>
      </c>
      <c r="AN392">
        <v>4.0199999999999996</v>
      </c>
      <c r="AO392">
        <v>872.93</v>
      </c>
      <c r="AP392">
        <v>1.0571999999999999</v>
      </c>
      <c r="AQ392" s="67">
        <v>1289.27</v>
      </c>
      <c r="AR392" s="67">
        <v>2082.91</v>
      </c>
      <c r="AS392" s="67">
        <v>5555.01</v>
      </c>
      <c r="AT392">
        <v>460.67</v>
      </c>
      <c r="AU392">
        <v>280.22000000000003</v>
      </c>
      <c r="AV392" s="67">
        <v>9668.09</v>
      </c>
      <c r="AW392" s="67">
        <v>5384.79</v>
      </c>
      <c r="AX392">
        <v>0.56040000000000001</v>
      </c>
      <c r="AY392" s="67">
        <v>2555.7399999999998</v>
      </c>
      <c r="AZ392">
        <v>0.26600000000000001</v>
      </c>
      <c r="BA392">
        <v>932.32</v>
      </c>
      <c r="BB392">
        <v>9.7000000000000003E-2</v>
      </c>
      <c r="BC392">
        <v>735.43</v>
      </c>
      <c r="BD392">
        <v>7.6499999999999999E-2</v>
      </c>
      <c r="BE392" s="67">
        <v>9608.2800000000007</v>
      </c>
      <c r="BF392" s="67">
        <v>5060.1400000000003</v>
      </c>
      <c r="BG392">
        <v>1.4879</v>
      </c>
      <c r="BH392">
        <v>0.52949999999999997</v>
      </c>
      <c r="BI392">
        <v>0.22509999999999999</v>
      </c>
      <c r="BJ392">
        <v>0.18210000000000001</v>
      </c>
      <c r="BK392">
        <v>4.0399999999999998E-2</v>
      </c>
      <c r="BL392">
        <v>2.29E-2</v>
      </c>
    </row>
    <row r="393" spans="1:64" x14ac:dyDescent="0.25">
      <c r="A393" t="s">
        <v>410</v>
      </c>
      <c r="B393">
        <v>48033</v>
      </c>
      <c r="C393">
        <v>69.48</v>
      </c>
      <c r="D393">
        <v>18.260000000000002</v>
      </c>
      <c r="E393" s="67">
        <v>1268.32</v>
      </c>
      <c r="F393" s="67">
        <v>1284.6300000000001</v>
      </c>
      <c r="G393">
        <v>5.4000000000000003E-3</v>
      </c>
      <c r="H393">
        <v>8.0000000000000004E-4</v>
      </c>
      <c r="I393">
        <v>5.8999999999999999E-3</v>
      </c>
      <c r="J393">
        <v>1.1999999999999999E-3</v>
      </c>
      <c r="K393">
        <v>1.49E-2</v>
      </c>
      <c r="L393">
        <v>0.95199999999999996</v>
      </c>
      <c r="M393">
        <v>1.9800000000000002E-2</v>
      </c>
      <c r="N393">
        <v>0.25</v>
      </c>
      <c r="O393">
        <v>3.8999999999999998E-3</v>
      </c>
      <c r="P393">
        <v>0.11459999999999999</v>
      </c>
      <c r="Q393" s="67">
        <v>53529.4</v>
      </c>
      <c r="R393">
        <v>0.25119999999999998</v>
      </c>
      <c r="S393">
        <v>0.17599999999999999</v>
      </c>
      <c r="T393">
        <v>0.57279999999999998</v>
      </c>
      <c r="U393">
        <v>18.71</v>
      </c>
      <c r="V393">
        <v>9.2200000000000006</v>
      </c>
      <c r="W393" s="67">
        <v>70261.11</v>
      </c>
      <c r="X393">
        <v>133.11000000000001</v>
      </c>
      <c r="Y393" s="67">
        <v>145167.71</v>
      </c>
      <c r="Z393">
        <v>0.87509999999999999</v>
      </c>
      <c r="AA393">
        <v>7.6399999999999996E-2</v>
      </c>
      <c r="AB393">
        <v>4.8500000000000001E-2</v>
      </c>
      <c r="AC393">
        <v>0.1249</v>
      </c>
      <c r="AD393">
        <v>145.16999999999999</v>
      </c>
      <c r="AE393" s="67">
        <v>4316.01</v>
      </c>
      <c r="AF393">
        <v>564.4</v>
      </c>
      <c r="AG393" s="67">
        <v>149525.07999999999</v>
      </c>
      <c r="AH393" t="s">
        <v>628</v>
      </c>
      <c r="AI393" s="67">
        <v>37067</v>
      </c>
      <c r="AJ393" s="67">
        <v>55952.5</v>
      </c>
      <c r="AK393">
        <v>45.59</v>
      </c>
      <c r="AL393">
        <v>28.38</v>
      </c>
      <c r="AM393">
        <v>30.78</v>
      </c>
      <c r="AN393">
        <v>4.7699999999999996</v>
      </c>
      <c r="AO393" s="67">
        <v>1354.54</v>
      </c>
      <c r="AP393">
        <v>1.0445</v>
      </c>
      <c r="AQ393" s="67">
        <v>1240.77</v>
      </c>
      <c r="AR393" s="67">
        <v>1856.83</v>
      </c>
      <c r="AS393" s="67">
        <v>5564</v>
      </c>
      <c r="AT393">
        <v>482.94</v>
      </c>
      <c r="AU393">
        <v>265.38</v>
      </c>
      <c r="AV393" s="67">
        <v>9409.92</v>
      </c>
      <c r="AW393" s="67">
        <v>4298.93</v>
      </c>
      <c r="AX393">
        <v>0.44690000000000002</v>
      </c>
      <c r="AY393" s="67">
        <v>3919.52</v>
      </c>
      <c r="AZ393">
        <v>0.40739999999999998</v>
      </c>
      <c r="BA393">
        <v>938.31</v>
      </c>
      <c r="BB393">
        <v>9.7500000000000003E-2</v>
      </c>
      <c r="BC393">
        <v>462.89</v>
      </c>
      <c r="BD393">
        <v>4.8099999999999997E-2</v>
      </c>
      <c r="BE393" s="67">
        <v>9619.64</v>
      </c>
      <c r="BF393" s="67">
        <v>3868.59</v>
      </c>
      <c r="BG393">
        <v>0.81469999999999998</v>
      </c>
      <c r="BH393">
        <v>0.55959999999999999</v>
      </c>
      <c r="BI393">
        <v>0.2082</v>
      </c>
      <c r="BJ393">
        <v>0.1686</v>
      </c>
      <c r="BK393">
        <v>3.9800000000000002E-2</v>
      </c>
      <c r="BL393">
        <v>2.3800000000000002E-2</v>
      </c>
    </row>
    <row r="394" spans="1:64" x14ac:dyDescent="0.25">
      <c r="A394" t="s">
        <v>411</v>
      </c>
      <c r="B394">
        <v>48736</v>
      </c>
      <c r="C394">
        <v>18.600000000000001</v>
      </c>
      <c r="D394">
        <v>168.05</v>
      </c>
      <c r="E394" s="67">
        <v>2976.93</v>
      </c>
      <c r="F394" s="67">
        <v>2481.41</v>
      </c>
      <c r="G394">
        <v>4.0000000000000001E-3</v>
      </c>
      <c r="H394">
        <v>4.0000000000000002E-4</v>
      </c>
      <c r="I394">
        <v>0.20399999999999999</v>
      </c>
      <c r="J394">
        <v>1.1999999999999999E-3</v>
      </c>
      <c r="K394">
        <v>5.0299999999999997E-2</v>
      </c>
      <c r="L394">
        <v>0.63119999999999998</v>
      </c>
      <c r="M394">
        <v>0.1089</v>
      </c>
      <c r="N394">
        <v>0.80800000000000005</v>
      </c>
      <c r="O394">
        <v>1.0200000000000001E-2</v>
      </c>
      <c r="P394">
        <v>0.17810000000000001</v>
      </c>
      <c r="Q394" s="67">
        <v>53047.9</v>
      </c>
      <c r="R394">
        <v>0.25969999999999999</v>
      </c>
      <c r="S394">
        <v>0.1792</v>
      </c>
      <c r="T394">
        <v>0.56110000000000004</v>
      </c>
      <c r="U394">
        <v>17.72</v>
      </c>
      <c r="V394">
        <v>20.27</v>
      </c>
      <c r="W394" s="67">
        <v>70952.67</v>
      </c>
      <c r="X394">
        <v>144.03</v>
      </c>
      <c r="Y394" s="67">
        <v>84899.56</v>
      </c>
      <c r="Z394">
        <v>0.65380000000000005</v>
      </c>
      <c r="AA394">
        <v>0.28710000000000002</v>
      </c>
      <c r="AB394">
        <v>5.91E-2</v>
      </c>
      <c r="AC394">
        <v>0.34620000000000001</v>
      </c>
      <c r="AD394">
        <v>84.9</v>
      </c>
      <c r="AE394" s="67">
        <v>3104.47</v>
      </c>
      <c r="AF394">
        <v>394.93</v>
      </c>
      <c r="AG394" s="67">
        <v>85004.84</v>
      </c>
      <c r="AH394" t="s">
        <v>628</v>
      </c>
      <c r="AI394" s="67">
        <v>24087</v>
      </c>
      <c r="AJ394" s="67">
        <v>37579.21</v>
      </c>
      <c r="AK394">
        <v>50.89</v>
      </c>
      <c r="AL394">
        <v>34.78</v>
      </c>
      <c r="AM394">
        <v>38.49</v>
      </c>
      <c r="AN394">
        <v>4.47</v>
      </c>
      <c r="AO394">
        <v>6.22</v>
      </c>
      <c r="AP394">
        <v>1.0898000000000001</v>
      </c>
      <c r="AQ394" s="67">
        <v>1525.56</v>
      </c>
      <c r="AR394" s="67">
        <v>2164.7199999999998</v>
      </c>
      <c r="AS394" s="67">
        <v>6407.07</v>
      </c>
      <c r="AT394">
        <v>628.38</v>
      </c>
      <c r="AU394">
        <v>413.65</v>
      </c>
      <c r="AV394" s="67">
        <v>11139.37</v>
      </c>
      <c r="AW394" s="67">
        <v>6551.01</v>
      </c>
      <c r="AX394">
        <v>0.57869999999999999</v>
      </c>
      <c r="AY394" s="67">
        <v>2650.78</v>
      </c>
      <c r="AZ394">
        <v>0.2341</v>
      </c>
      <c r="BA394">
        <v>833.45</v>
      </c>
      <c r="BB394">
        <v>7.3599999999999999E-2</v>
      </c>
      <c r="BC394" s="67">
        <v>1285.69</v>
      </c>
      <c r="BD394">
        <v>0.11360000000000001</v>
      </c>
      <c r="BE394" s="67">
        <v>11320.93</v>
      </c>
      <c r="BF394" s="67">
        <v>4495.63</v>
      </c>
      <c r="BG394">
        <v>1.9837</v>
      </c>
      <c r="BH394">
        <v>0.50729999999999997</v>
      </c>
      <c r="BI394">
        <v>0.2054</v>
      </c>
      <c r="BJ394">
        <v>0.24660000000000001</v>
      </c>
      <c r="BK394">
        <v>2.41E-2</v>
      </c>
      <c r="BL394">
        <v>1.66E-2</v>
      </c>
    </row>
    <row r="395" spans="1:64" x14ac:dyDescent="0.25">
      <c r="A395" t="s">
        <v>412</v>
      </c>
      <c r="B395">
        <v>47365</v>
      </c>
      <c r="C395">
        <v>38.9</v>
      </c>
      <c r="D395">
        <v>180.07</v>
      </c>
      <c r="E395" s="67">
        <v>7005.44</v>
      </c>
      <c r="F395" s="67">
        <v>6489.13</v>
      </c>
      <c r="G395">
        <v>1.9699999999999999E-2</v>
      </c>
      <c r="H395">
        <v>8.0000000000000004E-4</v>
      </c>
      <c r="I395">
        <v>0.16</v>
      </c>
      <c r="J395">
        <v>1.2999999999999999E-3</v>
      </c>
      <c r="K395">
        <v>6.08E-2</v>
      </c>
      <c r="L395">
        <v>0.69220000000000004</v>
      </c>
      <c r="M395">
        <v>6.5100000000000005E-2</v>
      </c>
      <c r="N395">
        <v>0.47099999999999997</v>
      </c>
      <c r="O395">
        <v>4.6399999999999997E-2</v>
      </c>
      <c r="P395">
        <v>0.14069999999999999</v>
      </c>
      <c r="Q395" s="67">
        <v>58015.87</v>
      </c>
      <c r="R395">
        <v>0.25409999999999999</v>
      </c>
      <c r="S395">
        <v>0.20269999999999999</v>
      </c>
      <c r="T395">
        <v>0.54310000000000003</v>
      </c>
      <c r="U395">
        <v>19.14</v>
      </c>
      <c r="V395">
        <v>36.85</v>
      </c>
      <c r="W395" s="67">
        <v>83793.63</v>
      </c>
      <c r="X395">
        <v>186.56</v>
      </c>
      <c r="Y395" s="67">
        <v>130787.75</v>
      </c>
      <c r="Z395">
        <v>0.72750000000000004</v>
      </c>
      <c r="AA395">
        <v>0.24329999999999999</v>
      </c>
      <c r="AB395">
        <v>2.92E-2</v>
      </c>
      <c r="AC395">
        <v>0.27250000000000002</v>
      </c>
      <c r="AD395">
        <v>130.79</v>
      </c>
      <c r="AE395" s="67">
        <v>5469.05</v>
      </c>
      <c r="AF395">
        <v>673.03</v>
      </c>
      <c r="AG395" s="67">
        <v>141235.76999999999</v>
      </c>
      <c r="AH395" t="s">
        <v>628</v>
      </c>
      <c r="AI395" s="67">
        <v>32795</v>
      </c>
      <c r="AJ395" s="67">
        <v>51836.88</v>
      </c>
      <c r="AK395">
        <v>64.23</v>
      </c>
      <c r="AL395">
        <v>39.25</v>
      </c>
      <c r="AM395">
        <v>44.23</v>
      </c>
      <c r="AN395">
        <v>5.12</v>
      </c>
      <c r="AO395" s="67">
        <v>1046.3499999999999</v>
      </c>
      <c r="AP395">
        <v>1.0642</v>
      </c>
      <c r="AQ395" s="67">
        <v>1216.3399999999999</v>
      </c>
      <c r="AR395" s="67">
        <v>1840.51</v>
      </c>
      <c r="AS395" s="67">
        <v>6079.13</v>
      </c>
      <c r="AT395">
        <v>587.62</v>
      </c>
      <c r="AU395">
        <v>303.58999999999997</v>
      </c>
      <c r="AV395" s="67">
        <v>10027.200000000001</v>
      </c>
      <c r="AW395" s="67">
        <v>4021.82</v>
      </c>
      <c r="AX395">
        <v>0.40300000000000002</v>
      </c>
      <c r="AY395" s="67">
        <v>4551.8599999999997</v>
      </c>
      <c r="AZ395">
        <v>0.45610000000000001</v>
      </c>
      <c r="BA395">
        <v>669.05</v>
      </c>
      <c r="BB395">
        <v>6.7000000000000004E-2</v>
      </c>
      <c r="BC395">
        <v>738.2</v>
      </c>
      <c r="BD395">
        <v>7.3999999999999996E-2</v>
      </c>
      <c r="BE395" s="67">
        <v>9980.93</v>
      </c>
      <c r="BF395" s="67">
        <v>2669.18</v>
      </c>
      <c r="BG395">
        <v>0.59489999999999998</v>
      </c>
      <c r="BH395">
        <v>0.56589999999999996</v>
      </c>
      <c r="BI395">
        <v>0.21679999999999999</v>
      </c>
      <c r="BJ395">
        <v>0.16089999999999999</v>
      </c>
      <c r="BK395">
        <v>2.7900000000000001E-2</v>
      </c>
      <c r="BL395">
        <v>2.8500000000000001E-2</v>
      </c>
    </row>
    <row r="396" spans="1:64" x14ac:dyDescent="0.25">
      <c r="A396" t="s">
        <v>413</v>
      </c>
      <c r="B396">
        <v>49635</v>
      </c>
      <c r="C396">
        <v>87.43</v>
      </c>
      <c r="D396">
        <v>15.69</v>
      </c>
      <c r="E396" s="67">
        <v>1371.92</v>
      </c>
      <c r="F396" s="67">
        <v>1350.2</v>
      </c>
      <c r="G396">
        <v>1.8E-3</v>
      </c>
      <c r="H396">
        <v>1E-4</v>
      </c>
      <c r="I396">
        <v>4.8999999999999998E-3</v>
      </c>
      <c r="J396">
        <v>1E-3</v>
      </c>
      <c r="K396">
        <v>1.06E-2</v>
      </c>
      <c r="L396">
        <v>0.9657</v>
      </c>
      <c r="M396">
        <v>1.6E-2</v>
      </c>
      <c r="N396">
        <v>0.58789999999999998</v>
      </c>
      <c r="O396">
        <v>4.0000000000000002E-4</v>
      </c>
      <c r="P396">
        <v>0.15459999999999999</v>
      </c>
      <c r="Q396" s="67">
        <v>50281.52</v>
      </c>
      <c r="R396">
        <v>0.21659999999999999</v>
      </c>
      <c r="S396">
        <v>0.2145</v>
      </c>
      <c r="T396">
        <v>0.56889999999999996</v>
      </c>
      <c r="U396">
        <v>18.11</v>
      </c>
      <c r="V396">
        <v>10.91</v>
      </c>
      <c r="W396" s="67">
        <v>65999.75</v>
      </c>
      <c r="X396">
        <v>121.07</v>
      </c>
      <c r="Y396" s="67">
        <v>89313.86</v>
      </c>
      <c r="Z396">
        <v>0.88529999999999998</v>
      </c>
      <c r="AA396">
        <v>6.6699999999999995E-2</v>
      </c>
      <c r="AB396">
        <v>4.8000000000000001E-2</v>
      </c>
      <c r="AC396">
        <v>0.1147</v>
      </c>
      <c r="AD396">
        <v>89.31</v>
      </c>
      <c r="AE396" s="67">
        <v>2101.17</v>
      </c>
      <c r="AF396">
        <v>307.19</v>
      </c>
      <c r="AG396" s="67">
        <v>82614.05</v>
      </c>
      <c r="AH396" t="s">
        <v>628</v>
      </c>
      <c r="AI396" s="67">
        <v>30236</v>
      </c>
      <c r="AJ396" s="67">
        <v>43522.2</v>
      </c>
      <c r="AK396">
        <v>30.61</v>
      </c>
      <c r="AL396">
        <v>22.95</v>
      </c>
      <c r="AM396">
        <v>24.52</v>
      </c>
      <c r="AN396">
        <v>4.29</v>
      </c>
      <c r="AO396" s="67">
        <v>1044.71</v>
      </c>
      <c r="AP396">
        <v>0.97719999999999996</v>
      </c>
      <c r="AQ396" s="67">
        <v>1251.93</v>
      </c>
      <c r="AR396" s="67">
        <v>2253.85</v>
      </c>
      <c r="AS396" s="67">
        <v>5771.81</v>
      </c>
      <c r="AT396">
        <v>452.48</v>
      </c>
      <c r="AU396">
        <v>268.61</v>
      </c>
      <c r="AV396" s="67">
        <v>9998.67</v>
      </c>
      <c r="AW396" s="67">
        <v>6232.38</v>
      </c>
      <c r="AX396">
        <v>0.62639999999999996</v>
      </c>
      <c r="AY396" s="67">
        <v>1903.19</v>
      </c>
      <c r="AZ396">
        <v>0.1913</v>
      </c>
      <c r="BA396">
        <v>945.37</v>
      </c>
      <c r="BB396">
        <v>9.5000000000000001E-2</v>
      </c>
      <c r="BC396">
        <v>869.32</v>
      </c>
      <c r="BD396">
        <v>8.7400000000000005E-2</v>
      </c>
      <c r="BE396" s="67">
        <v>9950.26</v>
      </c>
      <c r="BF396" s="67">
        <v>6229.42</v>
      </c>
      <c r="BG396">
        <v>2.4514</v>
      </c>
      <c r="BH396">
        <v>0.52749999999999997</v>
      </c>
      <c r="BI396">
        <v>0.22289999999999999</v>
      </c>
      <c r="BJ396">
        <v>0.18290000000000001</v>
      </c>
      <c r="BK396">
        <v>4.3700000000000003E-2</v>
      </c>
      <c r="BL396">
        <v>2.3E-2</v>
      </c>
    </row>
    <row r="397" spans="1:64" x14ac:dyDescent="0.25">
      <c r="A397" t="s">
        <v>414</v>
      </c>
      <c r="B397">
        <v>49908</v>
      </c>
      <c r="C397">
        <v>73.19</v>
      </c>
      <c r="D397">
        <v>25.95</v>
      </c>
      <c r="E397" s="67">
        <v>1899.21</v>
      </c>
      <c r="F397" s="67">
        <v>1893.36</v>
      </c>
      <c r="G397">
        <v>4.7000000000000002E-3</v>
      </c>
      <c r="H397">
        <v>2.0000000000000001E-4</v>
      </c>
      <c r="I397">
        <v>7.0000000000000001E-3</v>
      </c>
      <c r="J397">
        <v>1.6000000000000001E-3</v>
      </c>
      <c r="K397">
        <v>1.12E-2</v>
      </c>
      <c r="L397">
        <v>0.95899999999999996</v>
      </c>
      <c r="M397">
        <v>1.6400000000000001E-2</v>
      </c>
      <c r="N397">
        <v>0.30930000000000002</v>
      </c>
      <c r="O397">
        <v>3.0999999999999999E-3</v>
      </c>
      <c r="P397">
        <v>0.12139999999999999</v>
      </c>
      <c r="Q397" s="67">
        <v>53393.57</v>
      </c>
      <c r="R397">
        <v>0.29330000000000001</v>
      </c>
      <c r="S397">
        <v>0.19009999999999999</v>
      </c>
      <c r="T397">
        <v>0.51670000000000005</v>
      </c>
      <c r="U397">
        <v>19.52</v>
      </c>
      <c r="V397">
        <v>13.16</v>
      </c>
      <c r="W397" s="67">
        <v>70078.78</v>
      </c>
      <c r="X397">
        <v>139.74</v>
      </c>
      <c r="Y397" s="67">
        <v>133307.47</v>
      </c>
      <c r="Z397">
        <v>0.85029999999999994</v>
      </c>
      <c r="AA397">
        <v>9.4200000000000006E-2</v>
      </c>
      <c r="AB397">
        <v>5.5599999999999997E-2</v>
      </c>
      <c r="AC397">
        <v>0.1497</v>
      </c>
      <c r="AD397">
        <v>133.31</v>
      </c>
      <c r="AE397" s="67">
        <v>3934.38</v>
      </c>
      <c r="AF397">
        <v>518.77</v>
      </c>
      <c r="AG397" s="67">
        <v>135828.54</v>
      </c>
      <c r="AH397" t="s">
        <v>628</v>
      </c>
      <c r="AI397" s="67">
        <v>35845</v>
      </c>
      <c r="AJ397" s="67">
        <v>52857.1</v>
      </c>
      <c r="AK397">
        <v>46.48</v>
      </c>
      <c r="AL397">
        <v>28.89</v>
      </c>
      <c r="AM397">
        <v>31.2</v>
      </c>
      <c r="AN397">
        <v>4.92</v>
      </c>
      <c r="AO397" s="67">
        <v>1179.47</v>
      </c>
      <c r="AP397">
        <v>1.0028999999999999</v>
      </c>
      <c r="AQ397" s="67">
        <v>1175.98</v>
      </c>
      <c r="AR397" s="67">
        <v>1914.61</v>
      </c>
      <c r="AS397" s="67">
        <v>5477.02</v>
      </c>
      <c r="AT397">
        <v>456.44</v>
      </c>
      <c r="AU397">
        <v>260.14999999999998</v>
      </c>
      <c r="AV397" s="67">
        <v>9284.2000000000007</v>
      </c>
      <c r="AW397" s="67">
        <v>4461.3</v>
      </c>
      <c r="AX397">
        <v>0.47660000000000002</v>
      </c>
      <c r="AY397" s="67">
        <v>3556.95</v>
      </c>
      <c r="AZ397">
        <v>0.38</v>
      </c>
      <c r="BA397">
        <v>858.01</v>
      </c>
      <c r="BB397">
        <v>9.1700000000000004E-2</v>
      </c>
      <c r="BC397">
        <v>485.18</v>
      </c>
      <c r="BD397">
        <v>5.1799999999999999E-2</v>
      </c>
      <c r="BE397" s="67">
        <v>9361.44</v>
      </c>
      <c r="BF397" s="67">
        <v>4104.3599999999997</v>
      </c>
      <c r="BG397">
        <v>0.95350000000000001</v>
      </c>
      <c r="BH397">
        <v>0.55579999999999996</v>
      </c>
      <c r="BI397">
        <v>0.23089999999999999</v>
      </c>
      <c r="BJ397">
        <v>0.15210000000000001</v>
      </c>
      <c r="BK397">
        <v>4.0300000000000002E-2</v>
      </c>
      <c r="BL397">
        <v>2.0899999999999998E-2</v>
      </c>
    </row>
    <row r="398" spans="1:64" x14ac:dyDescent="0.25">
      <c r="A398" t="s">
        <v>415</v>
      </c>
      <c r="B398">
        <v>46268</v>
      </c>
      <c r="C398">
        <v>91.24</v>
      </c>
      <c r="D398">
        <v>18.09</v>
      </c>
      <c r="E398" s="67">
        <v>1650.29</v>
      </c>
      <c r="F398" s="67">
        <v>1632.4</v>
      </c>
      <c r="G398">
        <v>4.1000000000000003E-3</v>
      </c>
      <c r="H398">
        <v>5.0000000000000001E-4</v>
      </c>
      <c r="I398">
        <v>5.7999999999999996E-3</v>
      </c>
      <c r="J398">
        <v>2E-3</v>
      </c>
      <c r="K398">
        <v>2.7900000000000001E-2</v>
      </c>
      <c r="L398">
        <v>0.93520000000000003</v>
      </c>
      <c r="M398">
        <v>2.46E-2</v>
      </c>
      <c r="N398">
        <v>0.36759999999999998</v>
      </c>
      <c r="O398">
        <v>5.0000000000000001E-3</v>
      </c>
      <c r="P398">
        <v>0.13489999999999999</v>
      </c>
      <c r="Q398" s="67">
        <v>53455.34</v>
      </c>
      <c r="R398">
        <v>0.25419999999999998</v>
      </c>
      <c r="S398">
        <v>0.17879999999999999</v>
      </c>
      <c r="T398">
        <v>0.56699999999999995</v>
      </c>
      <c r="U398">
        <v>19.100000000000001</v>
      </c>
      <c r="V398">
        <v>11.57</v>
      </c>
      <c r="W398" s="67">
        <v>70485.27</v>
      </c>
      <c r="X398">
        <v>137.79</v>
      </c>
      <c r="Y398" s="67">
        <v>136441.9</v>
      </c>
      <c r="Z398">
        <v>0.82769999999999999</v>
      </c>
      <c r="AA398">
        <v>0.12709999999999999</v>
      </c>
      <c r="AB398">
        <v>4.53E-2</v>
      </c>
      <c r="AC398">
        <v>0.17230000000000001</v>
      </c>
      <c r="AD398">
        <v>136.44</v>
      </c>
      <c r="AE398" s="67">
        <v>3863.95</v>
      </c>
      <c r="AF398">
        <v>512.36</v>
      </c>
      <c r="AG398" s="67">
        <v>140138.18</v>
      </c>
      <c r="AH398" t="s">
        <v>628</v>
      </c>
      <c r="AI398" s="67">
        <v>33535</v>
      </c>
      <c r="AJ398" s="67">
        <v>50537.29</v>
      </c>
      <c r="AK398">
        <v>45.04</v>
      </c>
      <c r="AL398">
        <v>27.09</v>
      </c>
      <c r="AM398">
        <v>30.82</v>
      </c>
      <c r="AN398">
        <v>4.33</v>
      </c>
      <c r="AO398" s="67">
        <v>1170.7</v>
      </c>
      <c r="AP398">
        <v>1.0857000000000001</v>
      </c>
      <c r="AQ398" s="67">
        <v>1284.8</v>
      </c>
      <c r="AR398" s="67">
        <v>1859.65</v>
      </c>
      <c r="AS398" s="67">
        <v>5496.6</v>
      </c>
      <c r="AT398">
        <v>494.66</v>
      </c>
      <c r="AU398">
        <v>296.36</v>
      </c>
      <c r="AV398" s="67">
        <v>9432.07</v>
      </c>
      <c r="AW398" s="67">
        <v>4379.0600000000004</v>
      </c>
      <c r="AX398">
        <v>0.4622</v>
      </c>
      <c r="AY398" s="67">
        <v>3592.25</v>
      </c>
      <c r="AZ398">
        <v>0.37919999999999998</v>
      </c>
      <c r="BA398">
        <v>926.05</v>
      </c>
      <c r="BB398">
        <v>9.7699999999999995E-2</v>
      </c>
      <c r="BC398">
        <v>576.79999999999995</v>
      </c>
      <c r="BD398">
        <v>6.0900000000000003E-2</v>
      </c>
      <c r="BE398" s="67">
        <v>9474.15</v>
      </c>
      <c r="BF398" s="67">
        <v>3728.41</v>
      </c>
      <c r="BG398">
        <v>0.89180000000000004</v>
      </c>
      <c r="BH398">
        <v>0.55069999999999997</v>
      </c>
      <c r="BI398">
        <v>0.21829999999999999</v>
      </c>
      <c r="BJ398">
        <v>0.16719999999999999</v>
      </c>
      <c r="BK398">
        <v>3.6799999999999999E-2</v>
      </c>
      <c r="BL398">
        <v>2.69E-2</v>
      </c>
    </row>
    <row r="399" spans="1:64" x14ac:dyDescent="0.25">
      <c r="A399" t="s">
        <v>416</v>
      </c>
      <c r="B399">
        <v>50575</v>
      </c>
      <c r="C399">
        <v>93.24</v>
      </c>
      <c r="D399">
        <v>15.08</v>
      </c>
      <c r="E399" s="67">
        <v>1406.22</v>
      </c>
      <c r="F399" s="67">
        <v>1411.89</v>
      </c>
      <c r="G399">
        <v>2E-3</v>
      </c>
      <c r="H399">
        <v>6.9999999999999999E-4</v>
      </c>
      <c r="I399">
        <v>5.4999999999999997E-3</v>
      </c>
      <c r="J399">
        <v>8.9999999999999998E-4</v>
      </c>
      <c r="K399">
        <v>1.24E-2</v>
      </c>
      <c r="L399">
        <v>0.9637</v>
      </c>
      <c r="M399">
        <v>1.4800000000000001E-2</v>
      </c>
      <c r="N399">
        <v>0.4294</v>
      </c>
      <c r="O399">
        <v>5.9999999999999995E-4</v>
      </c>
      <c r="P399">
        <v>0.13869999999999999</v>
      </c>
      <c r="Q399" s="67">
        <v>51098.36</v>
      </c>
      <c r="R399">
        <v>0.21440000000000001</v>
      </c>
      <c r="S399">
        <v>0.193</v>
      </c>
      <c r="T399">
        <v>0.59260000000000002</v>
      </c>
      <c r="U399">
        <v>18.52</v>
      </c>
      <c r="V399">
        <v>10.94</v>
      </c>
      <c r="W399" s="67">
        <v>65878.740000000005</v>
      </c>
      <c r="X399">
        <v>123.9</v>
      </c>
      <c r="Y399" s="67">
        <v>112469.14</v>
      </c>
      <c r="Z399">
        <v>0.89029999999999998</v>
      </c>
      <c r="AA399">
        <v>6.2899999999999998E-2</v>
      </c>
      <c r="AB399">
        <v>4.6800000000000001E-2</v>
      </c>
      <c r="AC399">
        <v>0.10970000000000001</v>
      </c>
      <c r="AD399">
        <v>112.47</v>
      </c>
      <c r="AE399" s="67">
        <v>2846.4</v>
      </c>
      <c r="AF399">
        <v>403.51</v>
      </c>
      <c r="AG399" s="67">
        <v>109003.09</v>
      </c>
      <c r="AH399" t="s">
        <v>628</v>
      </c>
      <c r="AI399" s="67">
        <v>32864</v>
      </c>
      <c r="AJ399" s="67">
        <v>47009.78</v>
      </c>
      <c r="AK399">
        <v>38.869999999999997</v>
      </c>
      <c r="AL399">
        <v>24.33</v>
      </c>
      <c r="AM399">
        <v>26.95</v>
      </c>
      <c r="AN399">
        <v>4.1900000000000004</v>
      </c>
      <c r="AO399">
        <v>836.31</v>
      </c>
      <c r="AP399">
        <v>1.0633999999999999</v>
      </c>
      <c r="AQ399" s="67">
        <v>1201.3599999999999</v>
      </c>
      <c r="AR399" s="67">
        <v>2019.01</v>
      </c>
      <c r="AS399" s="67">
        <v>5501.49</v>
      </c>
      <c r="AT399">
        <v>412.58</v>
      </c>
      <c r="AU399">
        <v>275.89</v>
      </c>
      <c r="AV399" s="67">
        <v>9410.33</v>
      </c>
      <c r="AW399" s="67">
        <v>5221.62</v>
      </c>
      <c r="AX399">
        <v>0.55900000000000005</v>
      </c>
      <c r="AY399" s="67">
        <v>2509.52</v>
      </c>
      <c r="AZ399">
        <v>0.26869999999999999</v>
      </c>
      <c r="BA399">
        <v>969.44</v>
      </c>
      <c r="BB399">
        <v>0.1038</v>
      </c>
      <c r="BC399">
        <v>640.52</v>
      </c>
      <c r="BD399">
        <v>6.8599999999999994E-2</v>
      </c>
      <c r="BE399" s="67">
        <v>9341.1</v>
      </c>
      <c r="BF399" s="67">
        <v>5166.47</v>
      </c>
      <c r="BG399">
        <v>1.6177999999999999</v>
      </c>
      <c r="BH399">
        <v>0.53559999999999997</v>
      </c>
      <c r="BI399">
        <v>0.2266</v>
      </c>
      <c r="BJ399">
        <v>0.1787</v>
      </c>
      <c r="BK399">
        <v>3.8100000000000002E-2</v>
      </c>
      <c r="BL399">
        <v>2.0899999999999998E-2</v>
      </c>
    </row>
    <row r="400" spans="1:64" x14ac:dyDescent="0.25">
      <c r="A400" t="s">
        <v>417</v>
      </c>
      <c r="B400">
        <v>50716</v>
      </c>
      <c r="C400">
        <v>37.81</v>
      </c>
      <c r="D400">
        <v>43.06</v>
      </c>
      <c r="E400" s="67">
        <v>1628.02</v>
      </c>
      <c r="F400" s="67">
        <v>1573.49</v>
      </c>
      <c r="G400">
        <v>8.6E-3</v>
      </c>
      <c r="H400">
        <v>8.0000000000000004E-4</v>
      </c>
      <c r="I400">
        <v>5.1499999999999997E-2</v>
      </c>
      <c r="J400">
        <v>1.8E-3</v>
      </c>
      <c r="K400">
        <v>4.36E-2</v>
      </c>
      <c r="L400">
        <v>0.8377</v>
      </c>
      <c r="M400">
        <v>5.6000000000000001E-2</v>
      </c>
      <c r="N400">
        <v>0.4904</v>
      </c>
      <c r="O400">
        <v>5.7999999999999996E-3</v>
      </c>
      <c r="P400">
        <v>0.1462</v>
      </c>
      <c r="Q400" s="67">
        <v>53137.63</v>
      </c>
      <c r="R400">
        <v>0.32100000000000001</v>
      </c>
      <c r="S400">
        <v>0.17169999999999999</v>
      </c>
      <c r="T400">
        <v>0.50739999999999996</v>
      </c>
      <c r="U400">
        <v>17.940000000000001</v>
      </c>
      <c r="V400">
        <v>11.6</v>
      </c>
      <c r="W400" s="67">
        <v>72633.86</v>
      </c>
      <c r="X400">
        <v>135.91999999999999</v>
      </c>
      <c r="Y400" s="67">
        <v>144767.99</v>
      </c>
      <c r="Z400">
        <v>0.70030000000000003</v>
      </c>
      <c r="AA400">
        <v>0.24759999999999999</v>
      </c>
      <c r="AB400">
        <v>5.2200000000000003E-2</v>
      </c>
      <c r="AC400">
        <v>0.29970000000000002</v>
      </c>
      <c r="AD400">
        <v>144.77000000000001</v>
      </c>
      <c r="AE400" s="67">
        <v>4809.38</v>
      </c>
      <c r="AF400">
        <v>563.85</v>
      </c>
      <c r="AG400" s="67">
        <v>148832.04</v>
      </c>
      <c r="AH400" t="s">
        <v>628</v>
      </c>
      <c r="AI400" s="67">
        <v>31311</v>
      </c>
      <c r="AJ400" s="67">
        <v>48783.98</v>
      </c>
      <c r="AK400">
        <v>50.76</v>
      </c>
      <c r="AL400">
        <v>31.42</v>
      </c>
      <c r="AM400">
        <v>36.28</v>
      </c>
      <c r="AN400">
        <v>4.47</v>
      </c>
      <c r="AO400" s="67">
        <v>1853.48</v>
      </c>
      <c r="AP400">
        <v>1.0027999999999999</v>
      </c>
      <c r="AQ400" s="67">
        <v>1364.54</v>
      </c>
      <c r="AR400" s="67">
        <v>1832.6</v>
      </c>
      <c r="AS400" s="67">
        <v>5925.59</v>
      </c>
      <c r="AT400">
        <v>535.02</v>
      </c>
      <c r="AU400">
        <v>286.52999999999997</v>
      </c>
      <c r="AV400" s="67">
        <v>9944.27</v>
      </c>
      <c r="AW400" s="67">
        <v>4239.55</v>
      </c>
      <c r="AX400">
        <v>0.42259999999999998</v>
      </c>
      <c r="AY400" s="67">
        <v>4069.48</v>
      </c>
      <c r="AZ400">
        <v>0.40570000000000001</v>
      </c>
      <c r="BA400">
        <v>965.42</v>
      </c>
      <c r="BB400">
        <v>9.6199999999999994E-2</v>
      </c>
      <c r="BC400">
        <v>757</v>
      </c>
      <c r="BD400">
        <v>7.5499999999999998E-2</v>
      </c>
      <c r="BE400" s="67">
        <v>10031.459999999999</v>
      </c>
      <c r="BF400" s="67">
        <v>2823.8</v>
      </c>
      <c r="BG400">
        <v>0.66110000000000002</v>
      </c>
      <c r="BH400">
        <v>0.54100000000000004</v>
      </c>
      <c r="BI400">
        <v>0.2102</v>
      </c>
      <c r="BJ400">
        <v>0.19620000000000001</v>
      </c>
      <c r="BK400">
        <v>3.09E-2</v>
      </c>
      <c r="BL400">
        <v>2.18E-2</v>
      </c>
    </row>
    <row r="401" spans="1:64" x14ac:dyDescent="0.25">
      <c r="A401" t="s">
        <v>418</v>
      </c>
      <c r="B401">
        <v>44552</v>
      </c>
      <c r="C401">
        <v>72.86</v>
      </c>
      <c r="D401">
        <v>32.18</v>
      </c>
      <c r="E401" s="67">
        <v>2344.2399999999998</v>
      </c>
      <c r="F401" s="67">
        <v>2367.44</v>
      </c>
      <c r="G401">
        <v>6.6E-3</v>
      </c>
      <c r="H401">
        <v>5.9999999999999995E-4</v>
      </c>
      <c r="I401">
        <v>1.3599999999999999E-2</v>
      </c>
      <c r="J401">
        <v>1.2999999999999999E-3</v>
      </c>
      <c r="K401">
        <v>2.1700000000000001E-2</v>
      </c>
      <c r="L401">
        <v>0.93</v>
      </c>
      <c r="M401">
        <v>2.6200000000000001E-2</v>
      </c>
      <c r="N401">
        <v>0.3256</v>
      </c>
      <c r="O401">
        <v>7.4999999999999997E-3</v>
      </c>
      <c r="P401">
        <v>0.1216</v>
      </c>
      <c r="Q401" s="67">
        <v>54552.88</v>
      </c>
      <c r="R401">
        <v>0.2321</v>
      </c>
      <c r="S401">
        <v>0.18310000000000001</v>
      </c>
      <c r="T401">
        <v>0.58479999999999999</v>
      </c>
      <c r="U401">
        <v>19.77</v>
      </c>
      <c r="V401">
        <v>16.09</v>
      </c>
      <c r="W401" s="67">
        <v>73421.58</v>
      </c>
      <c r="X401">
        <v>141.46</v>
      </c>
      <c r="Y401" s="67">
        <v>138512.89000000001</v>
      </c>
      <c r="Z401">
        <v>0.83209999999999995</v>
      </c>
      <c r="AA401">
        <v>0.12670000000000001</v>
      </c>
      <c r="AB401">
        <v>4.1200000000000001E-2</v>
      </c>
      <c r="AC401">
        <v>0.16789999999999999</v>
      </c>
      <c r="AD401">
        <v>138.51</v>
      </c>
      <c r="AE401" s="67">
        <v>4336.4799999999996</v>
      </c>
      <c r="AF401">
        <v>578.54</v>
      </c>
      <c r="AG401" s="67">
        <v>142052.17000000001</v>
      </c>
      <c r="AH401" t="s">
        <v>628</v>
      </c>
      <c r="AI401" s="67">
        <v>35900</v>
      </c>
      <c r="AJ401" s="67">
        <v>53032.17</v>
      </c>
      <c r="AK401">
        <v>49.24</v>
      </c>
      <c r="AL401">
        <v>30.35</v>
      </c>
      <c r="AM401">
        <v>32.97</v>
      </c>
      <c r="AN401">
        <v>4.57</v>
      </c>
      <c r="AO401" s="67">
        <v>1144.05</v>
      </c>
      <c r="AP401">
        <v>0.94810000000000005</v>
      </c>
      <c r="AQ401" s="67">
        <v>1205.78</v>
      </c>
      <c r="AR401" s="67">
        <v>1836.38</v>
      </c>
      <c r="AS401" s="67">
        <v>5455.43</v>
      </c>
      <c r="AT401">
        <v>453.67</v>
      </c>
      <c r="AU401">
        <v>221.4</v>
      </c>
      <c r="AV401" s="67">
        <v>9172.66</v>
      </c>
      <c r="AW401" s="67">
        <v>4151.8599999999997</v>
      </c>
      <c r="AX401">
        <v>0.4481</v>
      </c>
      <c r="AY401" s="67">
        <v>3586.51</v>
      </c>
      <c r="AZ401">
        <v>0.3871</v>
      </c>
      <c r="BA401" s="67">
        <v>1010.96</v>
      </c>
      <c r="BB401">
        <v>0.1091</v>
      </c>
      <c r="BC401">
        <v>515.80999999999995</v>
      </c>
      <c r="BD401">
        <v>5.57E-2</v>
      </c>
      <c r="BE401" s="67">
        <v>9265.15</v>
      </c>
      <c r="BF401" s="67">
        <v>3883.51</v>
      </c>
      <c r="BG401">
        <v>0.85140000000000005</v>
      </c>
      <c r="BH401">
        <v>0.56330000000000002</v>
      </c>
      <c r="BI401">
        <v>0.23050000000000001</v>
      </c>
      <c r="BJ401">
        <v>0.152</v>
      </c>
      <c r="BK401">
        <v>3.49E-2</v>
      </c>
      <c r="BL401">
        <v>1.9199999999999998E-2</v>
      </c>
    </row>
    <row r="402" spans="1:64" x14ac:dyDescent="0.25">
      <c r="A402" t="s">
        <v>419</v>
      </c>
      <c r="B402">
        <v>44560</v>
      </c>
      <c r="C402">
        <v>54.95</v>
      </c>
      <c r="D402">
        <v>52.97</v>
      </c>
      <c r="E402" s="67">
        <v>2911.07</v>
      </c>
      <c r="F402" s="67">
        <v>2752.56</v>
      </c>
      <c r="G402">
        <v>7.1999999999999998E-3</v>
      </c>
      <c r="H402">
        <v>5.9999999999999995E-4</v>
      </c>
      <c r="I402">
        <v>4.41E-2</v>
      </c>
      <c r="J402">
        <v>1.1999999999999999E-3</v>
      </c>
      <c r="K402">
        <v>5.3100000000000001E-2</v>
      </c>
      <c r="L402">
        <v>0.83650000000000002</v>
      </c>
      <c r="M402">
        <v>5.74E-2</v>
      </c>
      <c r="N402">
        <v>0.54990000000000006</v>
      </c>
      <c r="O402">
        <v>1.2800000000000001E-2</v>
      </c>
      <c r="P402">
        <v>0.1517</v>
      </c>
      <c r="Q402" s="67">
        <v>53430.82</v>
      </c>
      <c r="R402">
        <v>0.2324</v>
      </c>
      <c r="S402">
        <v>0.19700000000000001</v>
      </c>
      <c r="T402">
        <v>0.57069999999999999</v>
      </c>
      <c r="U402">
        <v>18.489999999999998</v>
      </c>
      <c r="V402">
        <v>18.260000000000002</v>
      </c>
      <c r="W402" s="67">
        <v>72624.09</v>
      </c>
      <c r="X402">
        <v>155.55000000000001</v>
      </c>
      <c r="Y402" s="67">
        <v>102989.69</v>
      </c>
      <c r="Z402">
        <v>0.75800000000000001</v>
      </c>
      <c r="AA402">
        <v>0.20399999999999999</v>
      </c>
      <c r="AB402">
        <v>3.7999999999999999E-2</v>
      </c>
      <c r="AC402">
        <v>0.24199999999999999</v>
      </c>
      <c r="AD402">
        <v>102.99</v>
      </c>
      <c r="AE402" s="67">
        <v>3312.04</v>
      </c>
      <c r="AF402">
        <v>443.66</v>
      </c>
      <c r="AG402" s="67">
        <v>103850.64</v>
      </c>
      <c r="AH402" t="s">
        <v>628</v>
      </c>
      <c r="AI402" s="67">
        <v>28643</v>
      </c>
      <c r="AJ402" s="67">
        <v>43141.98</v>
      </c>
      <c r="AK402">
        <v>49.92</v>
      </c>
      <c r="AL402">
        <v>29.9</v>
      </c>
      <c r="AM402">
        <v>36.200000000000003</v>
      </c>
      <c r="AN402">
        <v>4.18</v>
      </c>
      <c r="AO402">
        <v>832.85</v>
      </c>
      <c r="AP402">
        <v>1.0679000000000001</v>
      </c>
      <c r="AQ402" s="67">
        <v>1225.77</v>
      </c>
      <c r="AR402" s="67">
        <v>1765.17</v>
      </c>
      <c r="AS402" s="67">
        <v>5651.45</v>
      </c>
      <c r="AT402">
        <v>521.98</v>
      </c>
      <c r="AU402">
        <v>270.83</v>
      </c>
      <c r="AV402" s="67">
        <v>9435.19</v>
      </c>
      <c r="AW402" s="67">
        <v>4966.1099999999997</v>
      </c>
      <c r="AX402">
        <v>0.52600000000000002</v>
      </c>
      <c r="AY402" s="67">
        <v>2912.36</v>
      </c>
      <c r="AZ402">
        <v>0.3085</v>
      </c>
      <c r="BA402">
        <v>710.66</v>
      </c>
      <c r="BB402">
        <v>7.5300000000000006E-2</v>
      </c>
      <c r="BC402">
        <v>851.35</v>
      </c>
      <c r="BD402">
        <v>9.0200000000000002E-2</v>
      </c>
      <c r="BE402" s="67">
        <v>9440.48</v>
      </c>
      <c r="BF402" s="67">
        <v>4088.26</v>
      </c>
      <c r="BG402">
        <v>1.3307</v>
      </c>
      <c r="BH402">
        <v>0.54579999999999995</v>
      </c>
      <c r="BI402">
        <v>0.216</v>
      </c>
      <c r="BJ402">
        <v>0.18990000000000001</v>
      </c>
      <c r="BK402">
        <v>0.03</v>
      </c>
      <c r="BL402">
        <v>1.83E-2</v>
      </c>
    </row>
    <row r="403" spans="1:64" x14ac:dyDescent="0.25">
      <c r="A403" t="s">
        <v>696</v>
      </c>
      <c r="B403">
        <v>50567</v>
      </c>
      <c r="C403">
        <v>83.38</v>
      </c>
      <c r="D403">
        <v>17.440000000000001</v>
      </c>
      <c r="E403" s="67">
        <v>1454.25</v>
      </c>
      <c r="F403" s="67">
        <v>1450.07</v>
      </c>
      <c r="G403">
        <v>2.8999999999999998E-3</v>
      </c>
      <c r="H403">
        <v>2.9999999999999997E-4</v>
      </c>
      <c r="I403">
        <v>6.0000000000000001E-3</v>
      </c>
      <c r="J403">
        <v>1.8E-3</v>
      </c>
      <c r="K403">
        <v>1.54E-2</v>
      </c>
      <c r="L403">
        <v>0.95289999999999997</v>
      </c>
      <c r="M403">
        <v>2.07E-2</v>
      </c>
      <c r="N403">
        <v>0.35360000000000003</v>
      </c>
      <c r="O403">
        <v>1.4E-3</v>
      </c>
      <c r="P403">
        <v>0.1341</v>
      </c>
      <c r="Q403" s="67">
        <v>50974.83</v>
      </c>
      <c r="R403">
        <v>0.29339999999999999</v>
      </c>
      <c r="S403">
        <v>0.1769</v>
      </c>
      <c r="T403">
        <v>0.52969999999999995</v>
      </c>
      <c r="U403">
        <v>19.04</v>
      </c>
      <c r="V403">
        <v>11.4</v>
      </c>
      <c r="W403" s="67">
        <v>67125.95</v>
      </c>
      <c r="X403">
        <v>122.8</v>
      </c>
      <c r="Y403" s="67">
        <v>130299.2</v>
      </c>
      <c r="Z403">
        <v>0.86040000000000005</v>
      </c>
      <c r="AA403">
        <v>8.6400000000000005E-2</v>
      </c>
      <c r="AB403">
        <v>5.3199999999999997E-2</v>
      </c>
      <c r="AC403">
        <v>0.1396</v>
      </c>
      <c r="AD403">
        <v>130.30000000000001</v>
      </c>
      <c r="AE403" s="67">
        <v>3547.5</v>
      </c>
      <c r="AF403">
        <v>475.29</v>
      </c>
      <c r="AG403" s="67">
        <v>132163.32999999999</v>
      </c>
      <c r="AH403" t="s">
        <v>628</v>
      </c>
      <c r="AI403" s="67">
        <v>34022</v>
      </c>
      <c r="AJ403" s="67">
        <v>50430.23</v>
      </c>
      <c r="AK403">
        <v>44.21</v>
      </c>
      <c r="AL403">
        <v>26.07</v>
      </c>
      <c r="AM403">
        <v>30.42</v>
      </c>
      <c r="AN403">
        <v>4.34</v>
      </c>
      <c r="AO403" s="67">
        <v>1094.58</v>
      </c>
      <c r="AP403">
        <v>1.0885</v>
      </c>
      <c r="AQ403" s="67">
        <v>1254.78</v>
      </c>
      <c r="AR403" s="67">
        <v>1897.59</v>
      </c>
      <c r="AS403" s="67">
        <v>5379.07</v>
      </c>
      <c r="AT403">
        <v>454.29</v>
      </c>
      <c r="AU403">
        <v>259.58999999999997</v>
      </c>
      <c r="AV403" s="67">
        <v>9245.31</v>
      </c>
      <c r="AW403" s="67">
        <v>4608.41</v>
      </c>
      <c r="AX403">
        <v>0.48780000000000001</v>
      </c>
      <c r="AY403" s="67">
        <v>3214.04</v>
      </c>
      <c r="AZ403">
        <v>0.3402</v>
      </c>
      <c r="BA403" s="67">
        <v>1026.55</v>
      </c>
      <c r="BB403">
        <v>0.1087</v>
      </c>
      <c r="BC403">
        <v>598.83000000000004</v>
      </c>
      <c r="BD403">
        <v>6.3399999999999998E-2</v>
      </c>
      <c r="BE403" s="67">
        <v>9447.82</v>
      </c>
      <c r="BF403" s="67">
        <v>4149.07</v>
      </c>
      <c r="BG403">
        <v>1.0442</v>
      </c>
      <c r="BH403">
        <v>0.53859999999999997</v>
      </c>
      <c r="BI403">
        <v>0.22040000000000001</v>
      </c>
      <c r="BJ403">
        <v>0.182</v>
      </c>
      <c r="BK403">
        <v>4.0800000000000003E-2</v>
      </c>
      <c r="BL403">
        <v>1.8100000000000002E-2</v>
      </c>
    </row>
    <row r="404" spans="1:64" x14ac:dyDescent="0.25">
      <c r="A404" t="s">
        <v>420</v>
      </c>
      <c r="B404">
        <v>44578</v>
      </c>
      <c r="C404">
        <v>17.05</v>
      </c>
      <c r="D404">
        <v>247.6</v>
      </c>
      <c r="E404" s="67">
        <v>4220.93</v>
      </c>
      <c r="F404" s="67">
        <v>3550.55</v>
      </c>
      <c r="G404">
        <v>1.03E-2</v>
      </c>
      <c r="H404">
        <v>1.1999999999999999E-3</v>
      </c>
      <c r="I404">
        <v>0.2389</v>
      </c>
      <c r="J404">
        <v>1.6000000000000001E-3</v>
      </c>
      <c r="K404">
        <v>6.4699999999999994E-2</v>
      </c>
      <c r="L404">
        <v>0.59460000000000002</v>
      </c>
      <c r="M404">
        <v>8.8700000000000001E-2</v>
      </c>
      <c r="N404">
        <v>0.68759999999999999</v>
      </c>
      <c r="O404">
        <v>3.3099999999999997E-2</v>
      </c>
      <c r="P404">
        <v>0.1615</v>
      </c>
      <c r="Q404" s="67">
        <v>58155.15</v>
      </c>
      <c r="R404">
        <v>0.26419999999999999</v>
      </c>
      <c r="S404">
        <v>0.18940000000000001</v>
      </c>
      <c r="T404">
        <v>0.5464</v>
      </c>
      <c r="U404">
        <v>17.920000000000002</v>
      </c>
      <c r="V404">
        <v>25.65</v>
      </c>
      <c r="W404" s="67">
        <v>80933.52</v>
      </c>
      <c r="X404">
        <v>161.63</v>
      </c>
      <c r="Y404" s="67">
        <v>121693.64</v>
      </c>
      <c r="Z404">
        <v>0.60809999999999997</v>
      </c>
      <c r="AA404">
        <v>0.34470000000000001</v>
      </c>
      <c r="AB404">
        <v>4.7300000000000002E-2</v>
      </c>
      <c r="AC404">
        <v>0.39190000000000003</v>
      </c>
      <c r="AD404">
        <v>121.69</v>
      </c>
      <c r="AE404" s="67">
        <v>5114.5600000000004</v>
      </c>
      <c r="AF404">
        <v>530.57000000000005</v>
      </c>
      <c r="AG404" s="67">
        <v>133301.23000000001</v>
      </c>
      <c r="AH404" t="s">
        <v>628</v>
      </c>
      <c r="AI404" s="67">
        <v>27803</v>
      </c>
      <c r="AJ404" s="67">
        <v>42030.879999999997</v>
      </c>
      <c r="AK404">
        <v>63.17</v>
      </c>
      <c r="AL404">
        <v>40.97</v>
      </c>
      <c r="AM404">
        <v>45.55</v>
      </c>
      <c r="AN404">
        <v>4.38</v>
      </c>
      <c r="AO404">
        <v>986.56</v>
      </c>
      <c r="AP404">
        <v>1.2132000000000001</v>
      </c>
      <c r="AQ404" s="67">
        <v>1530.4</v>
      </c>
      <c r="AR404" s="67">
        <v>2220.54</v>
      </c>
      <c r="AS404" s="67">
        <v>6820.38</v>
      </c>
      <c r="AT404">
        <v>697.62</v>
      </c>
      <c r="AU404">
        <v>423.98</v>
      </c>
      <c r="AV404" s="67">
        <v>11692.92</v>
      </c>
      <c r="AW404" s="67">
        <v>5252.72</v>
      </c>
      <c r="AX404">
        <v>0.45500000000000002</v>
      </c>
      <c r="AY404" s="67">
        <v>4479.49</v>
      </c>
      <c r="AZ404">
        <v>0.38800000000000001</v>
      </c>
      <c r="BA404">
        <v>730.22</v>
      </c>
      <c r="BB404">
        <v>6.3299999999999995E-2</v>
      </c>
      <c r="BC404" s="67">
        <v>1082.08</v>
      </c>
      <c r="BD404">
        <v>9.3700000000000006E-2</v>
      </c>
      <c r="BE404" s="67">
        <v>11544.52</v>
      </c>
      <c r="BF404" s="67">
        <v>2943.06</v>
      </c>
      <c r="BG404">
        <v>0.9335</v>
      </c>
      <c r="BH404">
        <v>0.52790000000000004</v>
      </c>
      <c r="BI404">
        <v>0.20499999999999999</v>
      </c>
      <c r="BJ404">
        <v>0.22420000000000001</v>
      </c>
      <c r="BK404">
        <v>2.4899999999999999E-2</v>
      </c>
      <c r="BL404">
        <v>1.7999999999999999E-2</v>
      </c>
    </row>
    <row r="405" spans="1:64" x14ac:dyDescent="0.25">
      <c r="A405" t="s">
        <v>421</v>
      </c>
      <c r="B405">
        <v>47761</v>
      </c>
      <c r="C405">
        <v>104</v>
      </c>
      <c r="D405">
        <v>13.49</v>
      </c>
      <c r="E405" s="67">
        <v>1336.01</v>
      </c>
      <c r="F405" s="67">
        <v>1295.32</v>
      </c>
      <c r="G405">
        <v>2.5000000000000001E-3</v>
      </c>
      <c r="H405">
        <v>2.9999999999999997E-4</v>
      </c>
      <c r="I405">
        <v>6.1999999999999998E-3</v>
      </c>
      <c r="J405">
        <v>1.2999999999999999E-3</v>
      </c>
      <c r="K405">
        <v>1.0800000000000001E-2</v>
      </c>
      <c r="L405">
        <v>0.96360000000000001</v>
      </c>
      <c r="M405">
        <v>1.52E-2</v>
      </c>
      <c r="N405">
        <v>0.58140000000000003</v>
      </c>
      <c r="O405">
        <v>6.1999999999999998E-3</v>
      </c>
      <c r="P405">
        <v>0.15920000000000001</v>
      </c>
      <c r="Q405" s="67">
        <v>48674.63</v>
      </c>
      <c r="R405">
        <v>0.2344</v>
      </c>
      <c r="S405">
        <v>0.18310000000000001</v>
      </c>
      <c r="T405">
        <v>0.58250000000000002</v>
      </c>
      <c r="U405">
        <v>17.850000000000001</v>
      </c>
      <c r="V405">
        <v>9.85</v>
      </c>
      <c r="W405" s="67">
        <v>66680.17</v>
      </c>
      <c r="X405">
        <v>130.58000000000001</v>
      </c>
      <c r="Y405" s="67">
        <v>106639.35</v>
      </c>
      <c r="Z405">
        <v>0.77310000000000001</v>
      </c>
      <c r="AA405">
        <v>0.12559999999999999</v>
      </c>
      <c r="AB405">
        <v>0.1013</v>
      </c>
      <c r="AC405">
        <v>0.22689999999999999</v>
      </c>
      <c r="AD405">
        <v>106.64</v>
      </c>
      <c r="AE405" s="67">
        <v>2934.38</v>
      </c>
      <c r="AF405">
        <v>377.69</v>
      </c>
      <c r="AG405" s="67">
        <v>102910.92</v>
      </c>
      <c r="AH405" t="s">
        <v>628</v>
      </c>
      <c r="AI405" s="67">
        <v>29321</v>
      </c>
      <c r="AJ405" s="67">
        <v>43386.7</v>
      </c>
      <c r="AK405">
        <v>36.21</v>
      </c>
      <c r="AL405">
        <v>25.8</v>
      </c>
      <c r="AM405">
        <v>28.17</v>
      </c>
      <c r="AN405">
        <v>4.01</v>
      </c>
      <c r="AO405" s="67">
        <v>1543.77</v>
      </c>
      <c r="AP405">
        <v>1.0351999999999999</v>
      </c>
      <c r="AQ405" s="67">
        <v>1344.23</v>
      </c>
      <c r="AR405" s="67">
        <v>2225.2199999999998</v>
      </c>
      <c r="AS405" s="67">
        <v>5840.86</v>
      </c>
      <c r="AT405">
        <v>573.77</v>
      </c>
      <c r="AU405">
        <v>272.04000000000002</v>
      </c>
      <c r="AV405" s="67">
        <v>10256.129999999999</v>
      </c>
      <c r="AW405" s="67">
        <v>5940.12</v>
      </c>
      <c r="AX405">
        <v>0.57899999999999996</v>
      </c>
      <c r="AY405" s="67">
        <v>2411.69</v>
      </c>
      <c r="AZ405">
        <v>0.2351</v>
      </c>
      <c r="BA405">
        <v>840.64</v>
      </c>
      <c r="BB405">
        <v>8.1900000000000001E-2</v>
      </c>
      <c r="BC405" s="67">
        <v>1067.05</v>
      </c>
      <c r="BD405">
        <v>0.104</v>
      </c>
      <c r="BE405" s="67">
        <v>10259.49</v>
      </c>
      <c r="BF405" s="67">
        <v>5529.25</v>
      </c>
      <c r="BG405">
        <v>1.8743000000000001</v>
      </c>
      <c r="BH405">
        <v>0.50509999999999999</v>
      </c>
      <c r="BI405">
        <v>0.23130000000000001</v>
      </c>
      <c r="BJ405">
        <v>0.20150000000000001</v>
      </c>
      <c r="BK405">
        <v>4.1799999999999997E-2</v>
      </c>
      <c r="BL405">
        <v>2.0299999999999999E-2</v>
      </c>
    </row>
    <row r="406" spans="1:64" x14ac:dyDescent="0.25">
      <c r="A406" t="s">
        <v>422</v>
      </c>
      <c r="B406">
        <v>47373</v>
      </c>
      <c r="C406">
        <v>43.19</v>
      </c>
      <c r="D406">
        <v>120.32</v>
      </c>
      <c r="E406" s="67">
        <v>5196.7</v>
      </c>
      <c r="F406" s="67">
        <v>4977.26</v>
      </c>
      <c r="G406">
        <v>1.7100000000000001E-2</v>
      </c>
      <c r="H406">
        <v>4.0000000000000002E-4</v>
      </c>
      <c r="I406">
        <v>2.0899999999999998E-2</v>
      </c>
      <c r="J406">
        <v>1.1000000000000001E-3</v>
      </c>
      <c r="K406">
        <v>2.8400000000000002E-2</v>
      </c>
      <c r="L406">
        <v>0.90190000000000003</v>
      </c>
      <c r="M406">
        <v>3.0099999999999998E-2</v>
      </c>
      <c r="N406">
        <v>0.21060000000000001</v>
      </c>
      <c r="O406">
        <v>1.14E-2</v>
      </c>
      <c r="P406">
        <v>0.11700000000000001</v>
      </c>
      <c r="Q406" s="67">
        <v>60236.78</v>
      </c>
      <c r="R406">
        <v>0.2233</v>
      </c>
      <c r="S406">
        <v>0.22320000000000001</v>
      </c>
      <c r="T406">
        <v>0.55349999999999999</v>
      </c>
      <c r="U406">
        <v>20.309999999999999</v>
      </c>
      <c r="V406">
        <v>27.83</v>
      </c>
      <c r="W406" s="67">
        <v>84173.55</v>
      </c>
      <c r="X406">
        <v>183.33</v>
      </c>
      <c r="Y406" s="67">
        <v>155536.07999999999</v>
      </c>
      <c r="Z406">
        <v>0.8276</v>
      </c>
      <c r="AA406">
        <v>0.14749999999999999</v>
      </c>
      <c r="AB406">
        <v>2.4899999999999999E-2</v>
      </c>
      <c r="AC406">
        <v>0.1724</v>
      </c>
      <c r="AD406">
        <v>155.54</v>
      </c>
      <c r="AE406" s="67">
        <v>6150.01</v>
      </c>
      <c r="AF406">
        <v>795.25</v>
      </c>
      <c r="AG406" s="67">
        <v>172583.77</v>
      </c>
      <c r="AH406" t="s">
        <v>628</v>
      </c>
      <c r="AI406" s="67">
        <v>41139</v>
      </c>
      <c r="AJ406" s="67">
        <v>69272.039999999994</v>
      </c>
      <c r="AK406">
        <v>63.49</v>
      </c>
      <c r="AL406">
        <v>38.11</v>
      </c>
      <c r="AM406">
        <v>40.39</v>
      </c>
      <c r="AN406">
        <v>4.34</v>
      </c>
      <c r="AO406" s="67">
        <v>1197.8800000000001</v>
      </c>
      <c r="AP406">
        <v>0.78310000000000002</v>
      </c>
      <c r="AQ406" s="67">
        <v>1173.04</v>
      </c>
      <c r="AR406" s="67">
        <v>1836.34</v>
      </c>
      <c r="AS406" s="67">
        <v>5802.07</v>
      </c>
      <c r="AT406">
        <v>568.53</v>
      </c>
      <c r="AU406">
        <v>289.04000000000002</v>
      </c>
      <c r="AV406" s="67">
        <v>9669.02</v>
      </c>
      <c r="AW406" s="67">
        <v>3369.36</v>
      </c>
      <c r="AX406">
        <v>0.36020000000000002</v>
      </c>
      <c r="AY406" s="67">
        <v>4822.84</v>
      </c>
      <c r="AZ406">
        <v>0.51559999999999995</v>
      </c>
      <c r="BA406">
        <v>779.9</v>
      </c>
      <c r="BB406">
        <v>8.3400000000000002E-2</v>
      </c>
      <c r="BC406">
        <v>380.89</v>
      </c>
      <c r="BD406">
        <v>4.07E-2</v>
      </c>
      <c r="BE406" s="67">
        <v>9352.99</v>
      </c>
      <c r="BF406" s="67">
        <v>2444.96</v>
      </c>
      <c r="BG406">
        <v>0.33839999999999998</v>
      </c>
      <c r="BH406">
        <v>0.58779999999999999</v>
      </c>
      <c r="BI406">
        <v>0.2296</v>
      </c>
      <c r="BJ406">
        <v>0.1313</v>
      </c>
      <c r="BK406">
        <v>3.4799999999999998E-2</v>
      </c>
      <c r="BL406">
        <v>1.6500000000000001E-2</v>
      </c>
    </row>
    <row r="407" spans="1:64" x14ac:dyDescent="0.25">
      <c r="A407" t="s">
        <v>423</v>
      </c>
      <c r="B407">
        <v>44586</v>
      </c>
      <c r="C407">
        <v>15.75</v>
      </c>
      <c r="D407">
        <v>207.31</v>
      </c>
      <c r="E407" s="67">
        <v>3265.17</v>
      </c>
      <c r="F407" s="67">
        <v>3203.98</v>
      </c>
      <c r="G407">
        <v>3.9100000000000003E-2</v>
      </c>
      <c r="H407">
        <v>4.0000000000000002E-4</v>
      </c>
      <c r="I407">
        <v>2.5000000000000001E-2</v>
      </c>
      <c r="J407">
        <v>8.0000000000000004E-4</v>
      </c>
      <c r="K407">
        <v>2.18E-2</v>
      </c>
      <c r="L407">
        <v>0.88160000000000005</v>
      </c>
      <c r="M407">
        <v>3.1199999999999999E-2</v>
      </c>
      <c r="N407">
        <v>8.5300000000000001E-2</v>
      </c>
      <c r="O407">
        <v>1.1299999999999999E-2</v>
      </c>
      <c r="P407">
        <v>0.1089</v>
      </c>
      <c r="Q407" s="67">
        <v>67557.289999999994</v>
      </c>
      <c r="R407">
        <v>0.1696</v>
      </c>
      <c r="S407">
        <v>0.2</v>
      </c>
      <c r="T407">
        <v>0.63049999999999995</v>
      </c>
      <c r="U407">
        <v>18.21</v>
      </c>
      <c r="V407">
        <v>18.670000000000002</v>
      </c>
      <c r="W407" s="67">
        <v>90404.88</v>
      </c>
      <c r="X407">
        <v>173.69</v>
      </c>
      <c r="Y407" s="67">
        <v>190970.81</v>
      </c>
      <c r="Z407">
        <v>0.8901</v>
      </c>
      <c r="AA407">
        <v>8.6300000000000002E-2</v>
      </c>
      <c r="AB407">
        <v>2.3599999999999999E-2</v>
      </c>
      <c r="AC407">
        <v>0.1099</v>
      </c>
      <c r="AD407">
        <v>190.97</v>
      </c>
      <c r="AE407" s="67">
        <v>8957.93</v>
      </c>
      <c r="AF407" s="67">
        <v>1153.4000000000001</v>
      </c>
      <c r="AG407" s="67">
        <v>220439.85</v>
      </c>
      <c r="AH407" t="s">
        <v>628</v>
      </c>
      <c r="AI407" s="67">
        <v>62751</v>
      </c>
      <c r="AJ407" s="67">
        <v>131772.57999999999</v>
      </c>
      <c r="AK407">
        <v>91.91</v>
      </c>
      <c r="AL407">
        <v>47.87</v>
      </c>
      <c r="AM407">
        <v>58.91</v>
      </c>
      <c r="AN407">
        <v>4.82</v>
      </c>
      <c r="AO407" s="67">
        <v>3350.69</v>
      </c>
      <c r="AP407">
        <v>0.60619999999999996</v>
      </c>
      <c r="AQ407" s="67">
        <v>1443.25</v>
      </c>
      <c r="AR407" s="67">
        <v>1808.82</v>
      </c>
      <c r="AS407" s="67">
        <v>6988.75</v>
      </c>
      <c r="AT407">
        <v>780.79</v>
      </c>
      <c r="AU407">
        <v>446.77</v>
      </c>
      <c r="AV407" s="67">
        <v>11468.37</v>
      </c>
      <c r="AW407" s="67">
        <v>2751.87</v>
      </c>
      <c r="AX407">
        <v>0.249</v>
      </c>
      <c r="AY407" s="67">
        <v>7149.64</v>
      </c>
      <c r="AZ407">
        <v>0.64680000000000004</v>
      </c>
      <c r="BA407">
        <v>853.07</v>
      </c>
      <c r="BB407">
        <v>7.7200000000000005E-2</v>
      </c>
      <c r="BC407">
        <v>298.48</v>
      </c>
      <c r="BD407">
        <v>2.7E-2</v>
      </c>
      <c r="BE407" s="67">
        <v>11053.06</v>
      </c>
      <c r="BF407" s="67">
        <v>1702.56</v>
      </c>
      <c r="BG407">
        <v>0.12180000000000001</v>
      </c>
      <c r="BH407">
        <v>0.6109</v>
      </c>
      <c r="BI407">
        <v>0.2165</v>
      </c>
      <c r="BJ407">
        <v>0.1186</v>
      </c>
      <c r="BK407">
        <v>3.5299999999999998E-2</v>
      </c>
      <c r="BL407">
        <v>1.8599999999999998E-2</v>
      </c>
    </row>
    <row r="408" spans="1:64" x14ac:dyDescent="0.25">
      <c r="A408" t="s">
        <v>424</v>
      </c>
      <c r="B408">
        <v>44594</v>
      </c>
      <c r="C408">
        <v>30.57</v>
      </c>
      <c r="D408">
        <v>55.53</v>
      </c>
      <c r="E408" s="67">
        <v>1697.75</v>
      </c>
      <c r="F408" s="67">
        <v>1613.47</v>
      </c>
      <c r="G408">
        <v>1.47E-2</v>
      </c>
      <c r="H408">
        <v>8.0000000000000004E-4</v>
      </c>
      <c r="I408">
        <v>0.1074</v>
      </c>
      <c r="J408">
        <v>1.6000000000000001E-3</v>
      </c>
      <c r="K408">
        <v>4.9500000000000002E-2</v>
      </c>
      <c r="L408">
        <v>0.76719999999999999</v>
      </c>
      <c r="M408">
        <v>5.8799999999999998E-2</v>
      </c>
      <c r="N408">
        <v>0.44579999999999997</v>
      </c>
      <c r="O408">
        <v>1.04E-2</v>
      </c>
      <c r="P408">
        <v>0.1308</v>
      </c>
      <c r="Q408" s="67">
        <v>55906.65</v>
      </c>
      <c r="R408">
        <v>0.31759999999999999</v>
      </c>
      <c r="S408">
        <v>0.18640000000000001</v>
      </c>
      <c r="T408">
        <v>0.496</v>
      </c>
      <c r="U408">
        <v>17.64</v>
      </c>
      <c r="V408">
        <v>12.88</v>
      </c>
      <c r="W408" s="67">
        <v>75267.88</v>
      </c>
      <c r="X408">
        <v>128.12</v>
      </c>
      <c r="Y408" s="67">
        <v>168122.48</v>
      </c>
      <c r="Z408">
        <v>0.68910000000000005</v>
      </c>
      <c r="AA408">
        <v>0.26939999999999997</v>
      </c>
      <c r="AB408">
        <v>4.1500000000000002E-2</v>
      </c>
      <c r="AC408">
        <v>0.31090000000000001</v>
      </c>
      <c r="AD408">
        <v>168.12</v>
      </c>
      <c r="AE408" s="67">
        <v>6263.51</v>
      </c>
      <c r="AF408">
        <v>712.24</v>
      </c>
      <c r="AG408" s="67">
        <v>178976.11</v>
      </c>
      <c r="AH408" t="s">
        <v>628</v>
      </c>
      <c r="AI408" s="67">
        <v>33306</v>
      </c>
      <c r="AJ408" s="67">
        <v>54463.86</v>
      </c>
      <c r="AK408">
        <v>56.95</v>
      </c>
      <c r="AL408">
        <v>36.29</v>
      </c>
      <c r="AM408">
        <v>40.81</v>
      </c>
      <c r="AN408">
        <v>4.8600000000000003</v>
      </c>
      <c r="AO408" s="67">
        <v>2302.37</v>
      </c>
      <c r="AP408">
        <v>1.0388999999999999</v>
      </c>
      <c r="AQ408" s="67">
        <v>1503.77</v>
      </c>
      <c r="AR408" s="67">
        <v>2033.88</v>
      </c>
      <c r="AS408" s="67">
        <v>6247.02</v>
      </c>
      <c r="AT408">
        <v>650.48</v>
      </c>
      <c r="AU408">
        <v>377.95</v>
      </c>
      <c r="AV408" s="67">
        <v>10813.09</v>
      </c>
      <c r="AW408" s="67">
        <v>3785</v>
      </c>
      <c r="AX408">
        <v>0.35510000000000003</v>
      </c>
      <c r="AY408" s="67">
        <v>5238.47</v>
      </c>
      <c r="AZ408">
        <v>0.49149999999999999</v>
      </c>
      <c r="BA408">
        <v>947.68</v>
      </c>
      <c r="BB408">
        <v>8.8900000000000007E-2</v>
      </c>
      <c r="BC408">
        <v>686.47</v>
      </c>
      <c r="BD408">
        <v>6.4399999999999999E-2</v>
      </c>
      <c r="BE408" s="67">
        <v>10657.61</v>
      </c>
      <c r="BF408" s="67">
        <v>1937.07</v>
      </c>
      <c r="BG408">
        <v>0.35139999999999999</v>
      </c>
      <c r="BH408">
        <v>0.5554</v>
      </c>
      <c r="BI408">
        <v>0.21240000000000001</v>
      </c>
      <c r="BJ408">
        <v>0.1764</v>
      </c>
      <c r="BK408">
        <v>3.2899999999999999E-2</v>
      </c>
      <c r="BL408">
        <v>2.2800000000000001E-2</v>
      </c>
    </row>
    <row r="409" spans="1:64" x14ac:dyDescent="0.25">
      <c r="A409" t="s">
        <v>425</v>
      </c>
      <c r="B409">
        <v>61903</v>
      </c>
      <c r="C409">
        <v>157.66999999999999</v>
      </c>
      <c r="D409">
        <v>14.52</v>
      </c>
      <c r="E409" s="67">
        <v>2289.15</v>
      </c>
      <c r="F409" s="67">
        <v>2227.84</v>
      </c>
      <c r="G409">
        <v>2.3999999999999998E-3</v>
      </c>
      <c r="H409">
        <v>2.9999999999999997E-4</v>
      </c>
      <c r="I409">
        <v>6.7999999999999996E-3</v>
      </c>
      <c r="J409">
        <v>8.9999999999999998E-4</v>
      </c>
      <c r="K409">
        <v>0.01</v>
      </c>
      <c r="L409">
        <v>0.96140000000000003</v>
      </c>
      <c r="M409">
        <v>1.8100000000000002E-2</v>
      </c>
      <c r="N409">
        <v>0.60929999999999995</v>
      </c>
      <c r="O409">
        <v>1E-3</v>
      </c>
      <c r="P409">
        <v>0.16400000000000001</v>
      </c>
      <c r="Q409" s="67">
        <v>50440.55</v>
      </c>
      <c r="R409">
        <v>0.22389999999999999</v>
      </c>
      <c r="S409">
        <v>0.1792</v>
      </c>
      <c r="T409">
        <v>0.59689999999999999</v>
      </c>
      <c r="U409">
        <v>17.93</v>
      </c>
      <c r="V409">
        <v>15.15</v>
      </c>
      <c r="W409" s="67">
        <v>70446.92</v>
      </c>
      <c r="X409">
        <v>146.94</v>
      </c>
      <c r="Y409" s="67">
        <v>93287.35</v>
      </c>
      <c r="Z409">
        <v>0.78549999999999998</v>
      </c>
      <c r="AA409">
        <v>0.13200000000000001</v>
      </c>
      <c r="AB409">
        <v>8.2400000000000001E-2</v>
      </c>
      <c r="AC409">
        <v>0.2145</v>
      </c>
      <c r="AD409">
        <v>93.29</v>
      </c>
      <c r="AE409" s="67">
        <v>2253.87</v>
      </c>
      <c r="AF409">
        <v>318.33</v>
      </c>
      <c r="AG409" s="67">
        <v>86513.09</v>
      </c>
      <c r="AH409" t="s">
        <v>628</v>
      </c>
      <c r="AI409" s="67">
        <v>28780</v>
      </c>
      <c r="AJ409" s="67">
        <v>43015.64</v>
      </c>
      <c r="AK409">
        <v>30.34</v>
      </c>
      <c r="AL409">
        <v>23.56</v>
      </c>
      <c r="AM409">
        <v>25.58</v>
      </c>
      <c r="AN409">
        <v>3.76</v>
      </c>
      <c r="AO409" s="67">
        <v>1000.14</v>
      </c>
      <c r="AP409">
        <v>0.89149999999999996</v>
      </c>
      <c r="AQ409" s="67">
        <v>1178.4000000000001</v>
      </c>
      <c r="AR409" s="67">
        <v>2094.42</v>
      </c>
      <c r="AS409" s="67">
        <v>5756.58</v>
      </c>
      <c r="AT409">
        <v>460.22</v>
      </c>
      <c r="AU409">
        <v>271.94</v>
      </c>
      <c r="AV409" s="67">
        <v>9761.56</v>
      </c>
      <c r="AW409" s="67">
        <v>5836.12</v>
      </c>
      <c r="AX409">
        <v>0.61550000000000005</v>
      </c>
      <c r="AY409" s="67">
        <v>1865.68</v>
      </c>
      <c r="AZ409">
        <v>0.1968</v>
      </c>
      <c r="BA409">
        <v>775.99</v>
      </c>
      <c r="BB409">
        <v>8.1799999999999998E-2</v>
      </c>
      <c r="BC409" s="67">
        <v>1004.64</v>
      </c>
      <c r="BD409">
        <v>0.10589999999999999</v>
      </c>
      <c r="BE409" s="67">
        <v>9482.43</v>
      </c>
      <c r="BF409" s="67">
        <v>5778.11</v>
      </c>
      <c r="BG409">
        <v>2.1686999999999999</v>
      </c>
      <c r="BH409">
        <v>0.52800000000000002</v>
      </c>
      <c r="BI409">
        <v>0.2354</v>
      </c>
      <c r="BJ409">
        <v>0.18229999999999999</v>
      </c>
      <c r="BK409">
        <v>3.78E-2</v>
      </c>
      <c r="BL409">
        <v>1.66E-2</v>
      </c>
    </row>
    <row r="410" spans="1:64" x14ac:dyDescent="0.25">
      <c r="A410" t="s">
        <v>426</v>
      </c>
      <c r="B410">
        <v>49726</v>
      </c>
      <c r="C410">
        <v>63.1</v>
      </c>
      <c r="D410">
        <v>8.93</v>
      </c>
      <c r="E410">
        <v>563.54999999999995</v>
      </c>
      <c r="F410">
        <v>584.14</v>
      </c>
      <c r="G410">
        <v>5.1000000000000004E-3</v>
      </c>
      <c r="H410">
        <v>0</v>
      </c>
      <c r="I410">
        <v>7.1999999999999998E-3</v>
      </c>
      <c r="J410">
        <v>6.9999999999999999E-4</v>
      </c>
      <c r="K410">
        <v>4.2099999999999999E-2</v>
      </c>
      <c r="L410">
        <v>0.92310000000000003</v>
      </c>
      <c r="M410">
        <v>2.18E-2</v>
      </c>
      <c r="N410">
        <v>0.33829999999999999</v>
      </c>
      <c r="O410">
        <v>2.3E-3</v>
      </c>
      <c r="P410">
        <v>0.14000000000000001</v>
      </c>
      <c r="Q410" s="67">
        <v>48683.29</v>
      </c>
      <c r="R410">
        <v>0.26090000000000002</v>
      </c>
      <c r="S410">
        <v>0.19719999999999999</v>
      </c>
      <c r="T410">
        <v>0.54190000000000005</v>
      </c>
      <c r="U410">
        <v>16.43</v>
      </c>
      <c r="V410">
        <v>5.91</v>
      </c>
      <c r="W410" s="67">
        <v>65703.41</v>
      </c>
      <c r="X410">
        <v>92.47</v>
      </c>
      <c r="Y410" s="67">
        <v>138560.44</v>
      </c>
      <c r="Z410">
        <v>0.88580000000000003</v>
      </c>
      <c r="AA410">
        <v>7.2800000000000004E-2</v>
      </c>
      <c r="AB410">
        <v>4.1399999999999999E-2</v>
      </c>
      <c r="AC410">
        <v>0.1142</v>
      </c>
      <c r="AD410">
        <v>138.56</v>
      </c>
      <c r="AE410" s="67">
        <v>3382.83</v>
      </c>
      <c r="AF410">
        <v>453.8</v>
      </c>
      <c r="AG410" s="67">
        <v>116343.15</v>
      </c>
      <c r="AH410" t="s">
        <v>628</v>
      </c>
      <c r="AI410" s="67">
        <v>34388</v>
      </c>
      <c r="AJ410" s="67">
        <v>49724.3</v>
      </c>
      <c r="AK410">
        <v>40.700000000000003</v>
      </c>
      <c r="AL410">
        <v>23.19</v>
      </c>
      <c r="AM410">
        <v>29.35</v>
      </c>
      <c r="AN410">
        <v>4.58</v>
      </c>
      <c r="AO410" s="67">
        <v>1823.17</v>
      </c>
      <c r="AP410">
        <v>1.3849</v>
      </c>
      <c r="AQ410" s="67">
        <v>1635.9</v>
      </c>
      <c r="AR410" s="67">
        <v>1951.84</v>
      </c>
      <c r="AS410" s="67">
        <v>6165.31</v>
      </c>
      <c r="AT410">
        <v>427.97</v>
      </c>
      <c r="AU410">
        <v>575.82000000000005</v>
      </c>
      <c r="AV410" s="67">
        <v>10756.86</v>
      </c>
      <c r="AW410" s="67">
        <v>5136.84</v>
      </c>
      <c r="AX410">
        <v>0.4587</v>
      </c>
      <c r="AY410" s="67">
        <v>4065.21</v>
      </c>
      <c r="AZ410">
        <v>0.36299999999999999</v>
      </c>
      <c r="BA410" s="67">
        <v>1404.14</v>
      </c>
      <c r="BB410">
        <v>0.12540000000000001</v>
      </c>
      <c r="BC410">
        <v>591.42999999999995</v>
      </c>
      <c r="BD410">
        <v>5.28E-2</v>
      </c>
      <c r="BE410" s="67">
        <v>11197.62</v>
      </c>
      <c r="BF410" s="67">
        <v>4744.3100000000004</v>
      </c>
      <c r="BG410">
        <v>1.2225999999999999</v>
      </c>
      <c r="BH410">
        <v>0.53659999999999997</v>
      </c>
      <c r="BI410">
        <v>0.1988</v>
      </c>
      <c r="BJ410">
        <v>0.2014</v>
      </c>
      <c r="BK410">
        <v>3.7499999999999999E-2</v>
      </c>
      <c r="BL410">
        <v>2.5600000000000001E-2</v>
      </c>
    </row>
    <row r="411" spans="1:64" x14ac:dyDescent="0.25">
      <c r="A411" t="s">
        <v>427</v>
      </c>
      <c r="B411">
        <v>46763</v>
      </c>
      <c r="C411">
        <v>33.86</v>
      </c>
      <c r="D411">
        <v>240.43</v>
      </c>
      <c r="E411" s="67">
        <v>8140.2</v>
      </c>
      <c r="F411" s="67">
        <v>7922.29</v>
      </c>
      <c r="G411">
        <v>7.7700000000000005E-2</v>
      </c>
      <c r="H411">
        <v>5.9999999999999995E-4</v>
      </c>
      <c r="I411">
        <v>5.8900000000000001E-2</v>
      </c>
      <c r="J411">
        <v>1.1000000000000001E-3</v>
      </c>
      <c r="K411">
        <v>3.8800000000000001E-2</v>
      </c>
      <c r="L411">
        <v>0.78129999999999999</v>
      </c>
      <c r="M411">
        <v>4.1700000000000001E-2</v>
      </c>
      <c r="N411">
        <v>0.1444</v>
      </c>
      <c r="O411">
        <v>3.56E-2</v>
      </c>
      <c r="P411">
        <v>0.113</v>
      </c>
      <c r="Q411" s="67">
        <v>66531.64</v>
      </c>
      <c r="R411">
        <v>0.20349999999999999</v>
      </c>
      <c r="S411">
        <v>0.2079</v>
      </c>
      <c r="T411">
        <v>0.58860000000000001</v>
      </c>
      <c r="U411">
        <v>18.82</v>
      </c>
      <c r="V411">
        <v>40.01</v>
      </c>
      <c r="W411" s="67">
        <v>90346.95</v>
      </c>
      <c r="X411">
        <v>201.61</v>
      </c>
      <c r="Y411" s="67">
        <v>179252.32</v>
      </c>
      <c r="Z411">
        <v>0.79149999999999998</v>
      </c>
      <c r="AA411">
        <v>0.1842</v>
      </c>
      <c r="AB411">
        <v>2.4400000000000002E-2</v>
      </c>
      <c r="AC411">
        <v>0.20849999999999999</v>
      </c>
      <c r="AD411">
        <v>179.25</v>
      </c>
      <c r="AE411" s="67">
        <v>8246.4599999999991</v>
      </c>
      <c r="AF411">
        <v>956.88</v>
      </c>
      <c r="AG411" s="67">
        <v>212027.38</v>
      </c>
      <c r="AH411" t="s">
        <v>628</v>
      </c>
      <c r="AI411" s="67">
        <v>52634</v>
      </c>
      <c r="AJ411" s="67">
        <v>98197.18</v>
      </c>
      <c r="AK411">
        <v>73.28</v>
      </c>
      <c r="AL411">
        <v>43.35</v>
      </c>
      <c r="AM411">
        <v>47.72</v>
      </c>
      <c r="AN411">
        <v>4.91</v>
      </c>
      <c r="AO411" s="67">
        <v>1366.64</v>
      </c>
      <c r="AP411">
        <v>0.62770000000000004</v>
      </c>
      <c r="AQ411" s="67">
        <v>1229.71</v>
      </c>
      <c r="AR411" s="67">
        <v>1931.6</v>
      </c>
      <c r="AS411" s="67">
        <v>6862.34</v>
      </c>
      <c r="AT411">
        <v>680.45</v>
      </c>
      <c r="AU411">
        <v>415.78</v>
      </c>
      <c r="AV411" s="67">
        <v>11119.87</v>
      </c>
      <c r="AW411" s="67">
        <v>2750.03</v>
      </c>
      <c r="AX411">
        <v>0.26469999999999999</v>
      </c>
      <c r="AY411" s="67">
        <v>6485.09</v>
      </c>
      <c r="AZ411">
        <v>0.62409999999999999</v>
      </c>
      <c r="BA411">
        <v>818.15</v>
      </c>
      <c r="BB411">
        <v>7.8700000000000006E-2</v>
      </c>
      <c r="BC411">
        <v>337.05</v>
      </c>
      <c r="BD411">
        <v>3.2399999999999998E-2</v>
      </c>
      <c r="BE411" s="67">
        <v>10390.32</v>
      </c>
      <c r="BF411" s="67">
        <v>1608.61</v>
      </c>
      <c r="BG411">
        <v>0.16420000000000001</v>
      </c>
      <c r="BH411">
        <v>0.6079</v>
      </c>
      <c r="BI411">
        <v>0.23089999999999999</v>
      </c>
      <c r="BJ411">
        <v>0.108</v>
      </c>
      <c r="BK411">
        <v>3.1699999999999999E-2</v>
      </c>
      <c r="BL411">
        <v>2.1399999999999999E-2</v>
      </c>
    </row>
    <row r="412" spans="1:64" x14ac:dyDescent="0.25">
      <c r="A412" t="s">
        <v>428</v>
      </c>
      <c r="B412">
        <v>46573</v>
      </c>
      <c r="C412">
        <v>41.67</v>
      </c>
      <c r="D412">
        <v>98.74</v>
      </c>
      <c r="E412" s="67">
        <v>4114.21</v>
      </c>
      <c r="F412" s="67">
        <v>3954.4</v>
      </c>
      <c r="G412">
        <v>1.66E-2</v>
      </c>
      <c r="H412">
        <v>5.9999999999999995E-4</v>
      </c>
      <c r="I412">
        <v>1.9699999999999999E-2</v>
      </c>
      <c r="J412">
        <v>1.1999999999999999E-3</v>
      </c>
      <c r="K412">
        <v>2.7E-2</v>
      </c>
      <c r="L412">
        <v>0.90680000000000005</v>
      </c>
      <c r="M412">
        <v>2.8199999999999999E-2</v>
      </c>
      <c r="N412">
        <v>0.19750000000000001</v>
      </c>
      <c r="O412">
        <v>1.2200000000000001E-2</v>
      </c>
      <c r="P412">
        <v>0.11559999999999999</v>
      </c>
      <c r="Q412" s="67">
        <v>60445.32</v>
      </c>
      <c r="R412">
        <v>0.21249999999999999</v>
      </c>
      <c r="S412">
        <v>0.20730000000000001</v>
      </c>
      <c r="T412">
        <v>0.58020000000000005</v>
      </c>
      <c r="U412">
        <v>19.940000000000001</v>
      </c>
      <c r="V412">
        <v>22.26</v>
      </c>
      <c r="W412" s="67">
        <v>80472.78</v>
      </c>
      <c r="X412">
        <v>181.7</v>
      </c>
      <c r="Y412" s="67">
        <v>170046.36</v>
      </c>
      <c r="Z412">
        <v>0.81930000000000003</v>
      </c>
      <c r="AA412">
        <v>0.155</v>
      </c>
      <c r="AB412">
        <v>2.5600000000000001E-2</v>
      </c>
      <c r="AC412">
        <v>0.1807</v>
      </c>
      <c r="AD412">
        <v>170.05</v>
      </c>
      <c r="AE412" s="67">
        <v>6705.3</v>
      </c>
      <c r="AF412">
        <v>835.12</v>
      </c>
      <c r="AG412" s="67">
        <v>191233.52</v>
      </c>
      <c r="AH412" t="s">
        <v>628</v>
      </c>
      <c r="AI412" s="67">
        <v>42751</v>
      </c>
      <c r="AJ412" s="67">
        <v>70986.7</v>
      </c>
      <c r="AK412">
        <v>63.04</v>
      </c>
      <c r="AL412">
        <v>38.39</v>
      </c>
      <c r="AM412">
        <v>40.06</v>
      </c>
      <c r="AN412">
        <v>4.53</v>
      </c>
      <c r="AO412" s="67">
        <v>1422.18</v>
      </c>
      <c r="AP412">
        <v>0.79930000000000001</v>
      </c>
      <c r="AQ412" s="67">
        <v>1213.3</v>
      </c>
      <c r="AR412" s="67">
        <v>1889.84</v>
      </c>
      <c r="AS412" s="67">
        <v>5876.9</v>
      </c>
      <c r="AT412">
        <v>556.04</v>
      </c>
      <c r="AU412">
        <v>258.56</v>
      </c>
      <c r="AV412" s="67">
        <v>9794.65</v>
      </c>
      <c r="AW412" s="67">
        <v>3226.44</v>
      </c>
      <c r="AX412">
        <v>0.3332</v>
      </c>
      <c r="AY412" s="67">
        <v>5357.4</v>
      </c>
      <c r="AZ412">
        <v>0.55320000000000003</v>
      </c>
      <c r="BA412">
        <v>706.82</v>
      </c>
      <c r="BB412">
        <v>7.2999999999999995E-2</v>
      </c>
      <c r="BC412">
        <v>392.9</v>
      </c>
      <c r="BD412">
        <v>4.0599999999999997E-2</v>
      </c>
      <c r="BE412" s="67">
        <v>9683.56</v>
      </c>
      <c r="BF412" s="67">
        <v>2121.17</v>
      </c>
      <c r="BG412">
        <v>0.28299999999999997</v>
      </c>
      <c r="BH412">
        <v>0.57820000000000005</v>
      </c>
      <c r="BI412">
        <v>0.2235</v>
      </c>
      <c r="BJ412">
        <v>0.14710000000000001</v>
      </c>
      <c r="BK412">
        <v>3.3700000000000001E-2</v>
      </c>
      <c r="BL412">
        <v>1.7500000000000002E-2</v>
      </c>
    </row>
    <row r="413" spans="1:64" x14ac:dyDescent="0.25">
      <c r="A413" t="s">
        <v>429</v>
      </c>
      <c r="B413">
        <v>49478</v>
      </c>
      <c r="C413">
        <v>50.19</v>
      </c>
      <c r="D413">
        <v>41.91</v>
      </c>
      <c r="E413" s="67">
        <v>2103.44</v>
      </c>
      <c r="F413" s="67">
        <v>2123.89</v>
      </c>
      <c r="G413">
        <v>1.4800000000000001E-2</v>
      </c>
      <c r="H413">
        <v>6.9999999999999999E-4</v>
      </c>
      <c r="I413">
        <v>2.81E-2</v>
      </c>
      <c r="J413">
        <v>1.6000000000000001E-3</v>
      </c>
      <c r="K413">
        <v>3.6499999999999998E-2</v>
      </c>
      <c r="L413">
        <v>0.87480000000000002</v>
      </c>
      <c r="M413">
        <v>4.36E-2</v>
      </c>
      <c r="N413">
        <v>0.36980000000000002</v>
      </c>
      <c r="O413">
        <v>1.15E-2</v>
      </c>
      <c r="P413">
        <v>0.1351</v>
      </c>
      <c r="Q413" s="67">
        <v>55737.35</v>
      </c>
      <c r="R413">
        <v>0.27460000000000001</v>
      </c>
      <c r="S413">
        <v>0.17380000000000001</v>
      </c>
      <c r="T413">
        <v>0.55159999999999998</v>
      </c>
      <c r="U413">
        <v>18.329999999999998</v>
      </c>
      <c r="V413">
        <v>14.5</v>
      </c>
      <c r="W413" s="67">
        <v>74132.710000000006</v>
      </c>
      <c r="X413">
        <v>140.31</v>
      </c>
      <c r="Y413" s="67">
        <v>174467.86</v>
      </c>
      <c r="Z413">
        <v>0.70840000000000003</v>
      </c>
      <c r="AA413">
        <v>0.2341</v>
      </c>
      <c r="AB413">
        <v>5.7500000000000002E-2</v>
      </c>
      <c r="AC413">
        <v>0.29160000000000003</v>
      </c>
      <c r="AD413">
        <v>174.47</v>
      </c>
      <c r="AE413" s="67">
        <v>5962.75</v>
      </c>
      <c r="AF413">
        <v>654.35</v>
      </c>
      <c r="AG413" s="67">
        <v>182178.79</v>
      </c>
      <c r="AH413" t="s">
        <v>628</v>
      </c>
      <c r="AI413" s="67">
        <v>34154</v>
      </c>
      <c r="AJ413" s="67">
        <v>57203.58</v>
      </c>
      <c r="AK413">
        <v>53.66</v>
      </c>
      <c r="AL413">
        <v>32.64</v>
      </c>
      <c r="AM413">
        <v>38.130000000000003</v>
      </c>
      <c r="AN413">
        <v>4.3499999999999996</v>
      </c>
      <c r="AO413" s="67">
        <v>1596.21</v>
      </c>
      <c r="AP413">
        <v>0.98709999999999998</v>
      </c>
      <c r="AQ413" s="67">
        <v>1249.6300000000001</v>
      </c>
      <c r="AR413" s="67">
        <v>1893.97</v>
      </c>
      <c r="AS413" s="67">
        <v>5848.85</v>
      </c>
      <c r="AT413">
        <v>583.59</v>
      </c>
      <c r="AU413">
        <v>304.39</v>
      </c>
      <c r="AV413" s="67">
        <v>9880.44</v>
      </c>
      <c r="AW413" s="67">
        <v>3197.27</v>
      </c>
      <c r="AX413">
        <v>0.33079999999999998</v>
      </c>
      <c r="AY413" s="67">
        <v>4672.6899999999996</v>
      </c>
      <c r="AZ413">
        <v>0.48349999999999999</v>
      </c>
      <c r="BA413" s="67">
        <v>1195.75</v>
      </c>
      <c r="BB413">
        <v>0.1237</v>
      </c>
      <c r="BC413">
        <v>599.51</v>
      </c>
      <c r="BD413">
        <v>6.2E-2</v>
      </c>
      <c r="BE413" s="67">
        <v>9665.2199999999993</v>
      </c>
      <c r="BF413" s="67">
        <v>2343.7399999999998</v>
      </c>
      <c r="BG413">
        <v>0.40920000000000001</v>
      </c>
      <c r="BH413">
        <v>0.55189999999999995</v>
      </c>
      <c r="BI413">
        <v>0.2135</v>
      </c>
      <c r="BJ413">
        <v>0.18099999999999999</v>
      </c>
      <c r="BK413">
        <v>3.1E-2</v>
      </c>
      <c r="BL413">
        <v>2.2599999999999999E-2</v>
      </c>
    </row>
    <row r="414" spans="1:64" x14ac:dyDescent="0.25">
      <c r="A414" t="s">
        <v>430</v>
      </c>
      <c r="B414">
        <v>46581</v>
      </c>
      <c r="C414">
        <v>23.71</v>
      </c>
      <c r="D414">
        <v>146.1</v>
      </c>
      <c r="E414" s="67">
        <v>3464.67</v>
      </c>
      <c r="F414" s="67">
        <v>3379.1</v>
      </c>
      <c r="G414">
        <v>6.9199999999999998E-2</v>
      </c>
      <c r="H414">
        <v>8.0000000000000004E-4</v>
      </c>
      <c r="I414">
        <v>7.2999999999999995E-2</v>
      </c>
      <c r="J414">
        <v>1E-3</v>
      </c>
      <c r="K414">
        <v>2.8899999999999999E-2</v>
      </c>
      <c r="L414">
        <v>0.79049999999999998</v>
      </c>
      <c r="M414">
        <v>3.6600000000000001E-2</v>
      </c>
      <c r="N414">
        <v>0.13009999999999999</v>
      </c>
      <c r="O414">
        <v>2.5899999999999999E-2</v>
      </c>
      <c r="P414">
        <v>0.11509999999999999</v>
      </c>
      <c r="Q414" s="67">
        <v>69472.399999999994</v>
      </c>
      <c r="R414">
        <v>0.23680000000000001</v>
      </c>
      <c r="S414">
        <v>0.2036</v>
      </c>
      <c r="T414">
        <v>0.55959999999999999</v>
      </c>
      <c r="U414">
        <v>18.14</v>
      </c>
      <c r="V414">
        <v>19.18</v>
      </c>
      <c r="W414" s="67">
        <v>95665.81</v>
      </c>
      <c r="X414">
        <v>179.16</v>
      </c>
      <c r="Y414" s="67">
        <v>260251.62</v>
      </c>
      <c r="Z414">
        <v>0.74770000000000003</v>
      </c>
      <c r="AA414">
        <v>0.2319</v>
      </c>
      <c r="AB414">
        <v>2.0299999999999999E-2</v>
      </c>
      <c r="AC414">
        <v>0.25230000000000002</v>
      </c>
      <c r="AD414">
        <v>260.25</v>
      </c>
      <c r="AE414" s="67">
        <v>10542.33</v>
      </c>
      <c r="AF414" s="67">
        <v>1130.3699999999999</v>
      </c>
      <c r="AG414" s="67">
        <v>309955.67</v>
      </c>
      <c r="AH414" t="s">
        <v>628</v>
      </c>
      <c r="AI414" s="67">
        <v>53897</v>
      </c>
      <c r="AJ414" s="67">
        <v>121565.77</v>
      </c>
      <c r="AK414">
        <v>72.8</v>
      </c>
      <c r="AL414">
        <v>39.479999999999997</v>
      </c>
      <c r="AM414">
        <v>45.77</v>
      </c>
      <c r="AN414">
        <v>5.0999999999999996</v>
      </c>
      <c r="AO414" s="67">
        <v>1218.04</v>
      </c>
      <c r="AP414">
        <v>0.58150000000000002</v>
      </c>
      <c r="AQ414" s="67">
        <v>1567.56</v>
      </c>
      <c r="AR414" s="67">
        <v>2290.8000000000002</v>
      </c>
      <c r="AS414" s="67">
        <v>7504.59</v>
      </c>
      <c r="AT414">
        <v>823.86</v>
      </c>
      <c r="AU414">
        <v>437.94</v>
      </c>
      <c r="AV414" s="67">
        <v>12624.74</v>
      </c>
      <c r="AW414" s="67">
        <v>2529.62</v>
      </c>
      <c r="AX414">
        <v>0.2132</v>
      </c>
      <c r="AY414" s="67">
        <v>8191.88</v>
      </c>
      <c r="AZ414">
        <v>0.69040000000000001</v>
      </c>
      <c r="BA414">
        <v>794.64</v>
      </c>
      <c r="BB414">
        <v>6.7000000000000004E-2</v>
      </c>
      <c r="BC414">
        <v>348.88</v>
      </c>
      <c r="BD414">
        <v>2.9399999999999999E-2</v>
      </c>
      <c r="BE414" s="67">
        <v>11865.01</v>
      </c>
      <c r="BF414">
        <v>954.84</v>
      </c>
      <c r="BG414">
        <v>6.2899999999999998E-2</v>
      </c>
      <c r="BH414">
        <v>0.60289999999999999</v>
      </c>
      <c r="BI414">
        <v>0.2167</v>
      </c>
      <c r="BJ414">
        <v>0.12230000000000001</v>
      </c>
      <c r="BK414">
        <v>3.3799999999999997E-2</v>
      </c>
      <c r="BL414">
        <v>2.4199999999999999E-2</v>
      </c>
    </row>
    <row r="415" spans="1:64" x14ac:dyDescent="0.25">
      <c r="A415" t="s">
        <v>431</v>
      </c>
      <c r="B415">
        <v>44602</v>
      </c>
      <c r="C415">
        <v>55.62</v>
      </c>
      <c r="D415">
        <v>64.09</v>
      </c>
      <c r="E415" s="67">
        <v>3564.62</v>
      </c>
      <c r="F415" s="67">
        <v>3439.78</v>
      </c>
      <c r="G415">
        <v>1.17E-2</v>
      </c>
      <c r="H415">
        <v>8.0000000000000004E-4</v>
      </c>
      <c r="I415">
        <v>4.3499999999999997E-2</v>
      </c>
      <c r="J415">
        <v>1.2999999999999999E-3</v>
      </c>
      <c r="K415">
        <v>4.1300000000000003E-2</v>
      </c>
      <c r="L415">
        <v>0.84509999999999996</v>
      </c>
      <c r="M415">
        <v>5.6300000000000003E-2</v>
      </c>
      <c r="N415">
        <v>0.46600000000000003</v>
      </c>
      <c r="O415">
        <v>1.3100000000000001E-2</v>
      </c>
      <c r="P415">
        <v>0.1434</v>
      </c>
      <c r="Q415" s="67">
        <v>54796.79</v>
      </c>
      <c r="R415">
        <v>0.24349999999999999</v>
      </c>
      <c r="S415">
        <v>0.1958</v>
      </c>
      <c r="T415">
        <v>0.56069999999999998</v>
      </c>
      <c r="U415">
        <v>18.45</v>
      </c>
      <c r="V415">
        <v>23.05</v>
      </c>
      <c r="W415" s="67">
        <v>76625.25</v>
      </c>
      <c r="X415">
        <v>150.97999999999999</v>
      </c>
      <c r="Y415" s="67">
        <v>128425.79</v>
      </c>
      <c r="Z415">
        <v>0.71599999999999997</v>
      </c>
      <c r="AA415">
        <v>0.24399999999999999</v>
      </c>
      <c r="AB415">
        <v>0.04</v>
      </c>
      <c r="AC415">
        <v>0.28399999999999997</v>
      </c>
      <c r="AD415">
        <v>128.43</v>
      </c>
      <c r="AE415" s="67">
        <v>4553.1000000000004</v>
      </c>
      <c r="AF415">
        <v>542.5</v>
      </c>
      <c r="AG415" s="67">
        <v>132068.47</v>
      </c>
      <c r="AH415" t="s">
        <v>628</v>
      </c>
      <c r="AI415" s="67">
        <v>30236</v>
      </c>
      <c r="AJ415" s="67">
        <v>49312.77</v>
      </c>
      <c r="AK415">
        <v>54</v>
      </c>
      <c r="AL415">
        <v>32.51</v>
      </c>
      <c r="AM415">
        <v>38.96</v>
      </c>
      <c r="AN415">
        <v>4.34</v>
      </c>
      <c r="AO415" s="67">
        <v>1429.87</v>
      </c>
      <c r="AP415">
        <v>1.0209999999999999</v>
      </c>
      <c r="AQ415" s="67">
        <v>1206.83</v>
      </c>
      <c r="AR415" s="67">
        <v>1714.52</v>
      </c>
      <c r="AS415" s="67">
        <v>5820.89</v>
      </c>
      <c r="AT415">
        <v>495.31</v>
      </c>
      <c r="AU415">
        <v>242.35</v>
      </c>
      <c r="AV415" s="67">
        <v>9479.89</v>
      </c>
      <c r="AW415" s="67">
        <v>4016.23</v>
      </c>
      <c r="AX415">
        <v>0.43140000000000001</v>
      </c>
      <c r="AY415" s="67">
        <v>3872.65</v>
      </c>
      <c r="AZ415">
        <v>0.41599999999999998</v>
      </c>
      <c r="BA415">
        <v>694.33</v>
      </c>
      <c r="BB415">
        <v>7.46E-2</v>
      </c>
      <c r="BC415">
        <v>726.03</v>
      </c>
      <c r="BD415">
        <v>7.8E-2</v>
      </c>
      <c r="BE415" s="67">
        <v>9309.24</v>
      </c>
      <c r="BF415" s="67">
        <v>2986.5</v>
      </c>
      <c r="BG415">
        <v>0.69199999999999995</v>
      </c>
      <c r="BH415">
        <v>0.5595</v>
      </c>
      <c r="BI415">
        <v>0.22239999999999999</v>
      </c>
      <c r="BJ415">
        <v>0.16789999999999999</v>
      </c>
      <c r="BK415">
        <v>3.2399999999999998E-2</v>
      </c>
      <c r="BL415">
        <v>1.78E-2</v>
      </c>
    </row>
    <row r="416" spans="1:64" x14ac:dyDescent="0.25">
      <c r="A416" t="s">
        <v>432</v>
      </c>
      <c r="B416">
        <v>44610</v>
      </c>
      <c r="C416">
        <v>53.29</v>
      </c>
      <c r="D416">
        <v>38.67</v>
      </c>
      <c r="E416" s="67">
        <v>2060.66</v>
      </c>
      <c r="F416" s="67">
        <v>1987.94</v>
      </c>
      <c r="G416">
        <v>7.9000000000000008E-3</v>
      </c>
      <c r="H416">
        <v>6.9999999999999999E-4</v>
      </c>
      <c r="I416">
        <v>3.5400000000000001E-2</v>
      </c>
      <c r="J416">
        <v>1.1999999999999999E-3</v>
      </c>
      <c r="K416">
        <v>4.2799999999999998E-2</v>
      </c>
      <c r="L416">
        <v>0.85909999999999997</v>
      </c>
      <c r="M416">
        <v>5.2900000000000003E-2</v>
      </c>
      <c r="N416">
        <v>0.48430000000000001</v>
      </c>
      <c r="O416">
        <v>9.5999999999999992E-3</v>
      </c>
      <c r="P416">
        <v>0.1454</v>
      </c>
      <c r="Q416" s="67">
        <v>52841.11</v>
      </c>
      <c r="R416">
        <v>0.27739999999999998</v>
      </c>
      <c r="S416">
        <v>0.17199999999999999</v>
      </c>
      <c r="T416">
        <v>0.55059999999999998</v>
      </c>
      <c r="U416">
        <v>17.95</v>
      </c>
      <c r="V416">
        <v>13.69</v>
      </c>
      <c r="W416" s="67">
        <v>74746.720000000001</v>
      </c>
      <c r="X416">
        <v>145.97</v>
      </c>
      <c r="Y416" s="67">
        <v>142802.28</v>
      </c>
      <c r="Z416">
        <v>0.69079999999999997</v>
      </c>
      <c r="AA416">
        <v>0.25619999999999998</v>
      </c>
      <c r="AB416">
        <v>5.2999999999999999E-2</v>
      </c>
      <c r="AC416">
        <v>0.30919999999999997</v>
      </c>
      <c r="AD416">
        <v>142.80000000000001</v>
      </c>
      <c r="AE416" s="67">
        <v>4436.8100000000004</v>
      </c>
      <c r="AF416">
        <v>504.62</v>
      </c>
      <c r="AG416" s="67">
        <v>149133.63</v>
      </c>
      <c r="AH416" t="s">
        <v>628</v>
      </c>
      <c r="AI416" s="67">
        <v>30236</v>
      </c>
      <c r="AJ416" s="67">
        <v>48290.94</v>
      </c>
      <c r="AK416">
        <v>48.67</v>
      </c>
      <c r="AL416">
        <v>30.06</v>
      </c>
      <c r="AM416">
        <v>34.729999999999997</v>
      </c>
      <c r="AN416">
        <v>4.3099999999999996</v>
      </c>
      <c r="AO416" s="67">
        <v>1365.55</v>
      </c>
      <c r="AP416">
        <v>0.97660000000000002</v>
      </c>
      <c r="AQ416" s="67">
        <v>1246.4100000000001</v>
      </c>
      <c r="AR416" s="67">
        <v>1821.13</v>
      </c>
      <c r="AS416" s="67">
        <v>5747.59</v>
      </c>
      <c r="AT416">
        <v>514.54</v>
      </c>
      <c r="AU416">
        <v>272.89999999999998</v>
      </c>
      <c r="AV416" s="67">
        <v>9602.57</v>
      </c>
      <c r="AW416" s="67">
        <v>4174.87</v>
      </c>
      <c r="AX416">
        <v>0.43890000000000001</v>
      </c>
      <c r="AY416" s="67">
        <v>3665.36</v>
      </c>
      <c r="AZ416">
        <v>0.38529999999999998</v>
      </c>
      <c r="BA416">
        <v>901.78</v>
      </c>
      <c r="BB416">
        <v>9.4799999999999995E-2</v>
      </c>
      <c r="BC416">
        <v>770.92</v>
      </c>
      <c r="BD416">
        <v>8.1000000000000003E-2</v>
      </c>
      <c r="BE416" s="67">
        <v>9512.93</v>
      </c>
      <c r="BF416" s="67">
        <v>3034.5</v>
      </c>
      <c r="BG416">
        <v>0.75009999999999999</v>
      </c>
      <c r="BH416">
        <v>0.5494</v>
      </c>
      <c r="BI416">
        <v>0.217</v>
      </c>
      <c r="BJ416">
        <v>0.18160000000000001</v>
      </c>
      <c r="BK416">
        <v>3.3799999999999997E-2</v>
      </c>
      <c r="BL416">
        <v>1.8200000000000001E-2</v>
      </c>
    </row>
    <row r="417" spans="1:64" x14ac:dyDescent="0.25">
      <c r="A417" t="s">
        <v>433</v>
      </c>
      <c r="B417">
        <v>49916</v>
      </c>
      <c r="C417">
        <v>70.67</v>
      </c>
      <c r="D417">
        <v>13.26</v>
      </c>
      <c r="E417">
        <v>936.94</v>
      </c>
      <c r="F417">
        <v>919.83</v>
      </c>
      <c r="G417">
        <v>3.0999999999999999E-3</v>
      </c>
      <c r="H417">
        <v>2.0000000000000001E-4</v>
      </c>
      <c r="I417">
        <v>5.4000000000000003E-3</v>
      </c>
      <c r="J417">
        <v>1.9E-3</v>
      </c>
      <c r="K417">
        <v>2.81E-2</v>
      </c>
      <c r="L417">
        <v>0.93789999999999996</v>
      </c>
      <c r="M417">
        <v>2.35E-2</v>
      </c>
      <c r="N417">
        <v>0.38750000000000001</v>
      </c>
      <c r="O417">
        <v>1.8E-3</v>
      </c>
      <c r="P417">
        <v>0.14249999999999999</v>
      </c>
      <c r="Q417" s="67">
        <v>49192.82</v>
      </c>
      <c r="R417">
        <v>0.26090000000000002</v>
      </c>
      <c r="S417">
        <v>0.1827</v>
      </c>
      <c r="T417">
        <v>0.55640000000000001</v>
      </c>
      <c r="U417">
        <v>17.239999999999998</v>
      </c>
      <c r="V417">
        <v>8.86</v>
      </c>
      <c r="W417" s="67">
        <v>60833.43</v>
      </c>
      <c r="X417">
        <v>101.86</v>
      </c>
      <c r="Y417" s="67">
        <v>121956.57</v>
      </c>
      <c r="Z417">
        <v>0.86739999999999995</v>
      </c>
      <c r="AA417">
        <v>8.8999999999999996E-2</v>
      </c>
      <c r="AB417">
        <v>4.36E-2</v>
      </c>
      <c r="AC417">
        <v>0.1326</v>
      </c>
      <c r="AD417">
        <v>121.96</v>
      </c>
      <c r="AE417" s="67">
        <v>3148.16</v>
      </c>
      <c r="AF417">
        <v>442.62</v>
      </c>
      <c r="AG417" s="67">
        <v>116540.99</v>
      </c>
      <c r="AH417" t="s">
        <v>628</v>
      </c>
      <c r="AI417" s="67">
        <v>32913</v>
      </c>
      <c r="AJ417" s="67">
        <v>46956.65</v>
      </c>
      <c r="AK417">
        <v>43.74</v>
      </c>
      <c r="AL417">
        <v>24.32</v>
      </c>
      <c r="AM417">
        <v>30.07</v>
      </c>
      <c r="AN417">
        <v>4.3899999999999997</v>
      </c>
      <c r="AO417" s="67">
        <v>1295.7</v>
      </c>
      <c r="AP417">
        <v>1.2324999999999999</v>
      </c>
      <c r="AQ417" s="67">
        <v>1449.95</v>
      </c>
      <c r="AR417" s="67">
        <v>1937.53</v>
      </c>
      <c r="AS417" s="67">
        <v>5661.72</v>
      </c>
      <c r="AT417">
        <v>550.09</v>
      </c>
      <c r="AU417">
        <v>318.64999999999998</v>
      </c>
      <c r="AV417" s="67">
        <v>9917.93</v>
      </c>
      <c r="AW417" s="67">
        <v>4920.2700000000004</v>
      </c>
      <c r="AX417">
        <v>0.48459999999999998</v>
      </c>
      <c r="AY417" s="67">
        <v>3317.84</v>
      </c>
      <c r="AZ417">
        <v>0.32679999999999998</v>
      </c>
      <c r="BA417" s="67">
        <v>1191.1600000000001</v>
      </c>
      <c r="BB417">
        <v>0.1173</v>
      </c>
      <c r="BC417">
        <v>724.37</v>
      </c>
      <c r="BD417">
        <v>7.1300000000000002E-2</v>
      </c>
      <c r="BE417" s="67">
        <v>10153.64</v>
      </c>
      <c r="BF417" s="67">
        <v>4285.96</v>
      </c>
      <c r="BG417">
        <v>1.2318</v>
      </c>
      <c r="BH417">
        <v>0.52539999999999998</v>
      </c>
      <c r="BI417">
        <v>0.2112</v>
      </c>
      <c r="BJ417">
        <v>0.2031</v>
      </c>
      <c r="BK417">
        <v>3.9300000000000002E-2</v>
      </c>
      <c r="BL417">
        <v>2.1100000000000001E-2</v>
      </c>
    </row>
    <row r="418" spans="1:64" x14ac:dyDescent="0.25">
      <c r="A418" t="s">
        <v>434</v>
      </c>
      <c r="B418">
        <v>50724</v>
      </c>
      <c r="C418">
        <v>85</v>
      </c>
      <c r="D418">
        <v>18.07</v>
      </c>
      <c r="E418" s="67">
        <v>1536.21</v>
      </c>
      <c r="F418" s="67">
        <v>1545.02</v>
      </c>
      <c r="G418">
        <v>6.7999999999999996E-3</v>
      </c>
      <c r="H418">
        <v>2.9999999999999997E-4</v>
      </c>
      <c r="I418">
        <v>6.7000000000000002E-3</v>
      </c>
      <c r="J418">
        <v>1.4E-3</v>
      </c>
      <c r="K418">
        <v>3.5099999999999999E-2</v>
      </c>
      <c r="L418">
        <v>0.92549999999999999</v>
      </c>
      <c r="M418">
        <v>2.4199999999999999E-2</v>
      </c>
      <c r="N418">
        <v>0.26790000000000003</v>
      </c>
      <c r="O418">
        <v>4.5999999999999999E-3</v>
      </c>
      <c r="P418">
        <v>0.1211</v>
      </c>
      <c r="Q418" s="67">
        <v>52899.91</v>
      </c>
      <c r="R418">
        <v>0.25779999999999997</v>
      </c>
      <c r="S418">
        <v>0.1928</v>
      </c>
      <c r="T418">
        <v>0.5494</v>
      </c>
      <c r="U418">
        <v>18.690000000000001</v>
      </c>
      <c r="V418">
        <v>11.28</v>
      </c>
      <c r="W418" s="67">
        <v>67825.78</v>
      </c>
      <c r="X418">
        <v>131.69</v>
      </c>
      <c r="Y418" s="67">
        <v>148166.26</v>
      </c>
      <c r="Z418">
        <v>0.87329999999999997</v>
      </c>
      <c r="AA418">
        <v>7.9500000000000001E-2</v>
      </c>
      <c r="AB418">
        <v>4.7199999999999999E-2</v>
      </c>
      <c r="AC418">
        <v>0.12670000000000001</v>
      </c>
      <c r="AD418">
        <v>148.16999999999999</v>
      </c>
      <c r="AE418" s="67">
        <v>4136.6899999999996</v>
      </c>
      <c r="AF418">
        <v>555.61</v>
      </c>
      <c r="AG418" s="67">
        <v>149468.32</v>
      </c>
      <c r="AH418" t="s">
        <v>628</v>
      </c>
      <c r="AI418" s="67">
        <v>38229</v>
      </c>
      <c r="AJ418" s="67">
        <v>58148</v>
      </c>
      <c r="AK418">
        <v>41.85</v>
      </c>
      <c r="AL418">
        <v>26.98</v>
      </c>
      <c r="AM418">
        <v>29.3</v>
      </c>
      <c r="AN418">
        <v>4.47</v>
      </c>
      <c r="AO418" s="67">
        <v>1475.7</v>
      </c>
      <c r="AP418">
        <v>0.98499999999999999</v>
      </c>
      <c r="AQ418" s="67">
        <v>1232.42</v>
      </c>
      <c r="AR418" s="67">
        <v>1902.94</v>
      </c>
      <c r="AS418" s="67">
        <v>5622.05</v>
      </c>
      <c r="AT418">
        <v>470.85</v>
      </c>
      <c r="AU418">
        <v>269.22000000000003</v>
      </c>
      <c r="AV418" s="67">
        <v>9497.48</v>
      </c>
      <c r="AW418" s="67">
        <v>4107.88</v>
      </c>
      <c r="AX418">
        <v>0.43319999999999997</v>
      </c>
      <c r="AY418" s="67">
        <v>3899.31</v>
      </c>
      <c r="AZ418">
        <v>0.41120000000000001</v>
      </c>
      <c r="BA418" s="67">
        <v>1008.95</v>
      </c>
      <c r="BB418">
        <v>0.10639999999999999</v>
      </c>
      <c r="BC418">
        <v>466.09</v>
      </c>
      <c r="BD418">
        <v>4.9200000000000001E-2</v>
      </c>
      <c r="BE418" s="67">
        <v>9482.23</v>
      </c>
      <c r="BF418" s="67">
        <v>3623.77</v>
      </c>
      <c r="BG418">
        <v>0.71030000000000004</v>
      </c>
      <c r="BH418">
        <v>0.54649999999999999</v>
      </c>
      <c r="BI418">
        <v>0.2142</v>
      </c>
      <c r="BJ418">
        <v>0.16880000000000001</v>
      </c>
      <c r="BK418">
        <v>3.9E-2</v>
      </c>
      <c r="BL418">
        <v>3.15E-2</v>
      </c>
    </row>
    <row r="419" spans="1:64" x14ac:dyDescent="0.25">
      <c r="A419" t="s">
        <v>435</v>
      </c>
      <c r="B419">
        <v>48215</v>
      </c>
      <c r="C419">
        <v>4.1399999999999997</v>
      </c>
      <c r="D419">
        <v>445.4</v>
      </c>
      <c r="E419" s="67">
        <v>1845.24</v>
      </c>
      <c r="F419" s="67">
        <v>1818.47</v>
      </c>
      <c r="G419">
        <v>2.8299999999999999E-2</v>
      </c>
      <c r="H419">
        <v>4.0000000000000002E-4</v>
      </c>
      <c r="I419">
        <v>3.6999999999999998E-2</v>
      </c>
      <c r="J419">
        <v>8.0000000000000004E-4</v>
      </c>
      <c r="K419">
        <v>2.3800000000000002E-2</v>
      </c>
      <c r="L419">
        <v>0.87609999999999999</v>
      </c>
      <c r="M419">
        <v>3.3599999999999998E-2</v>
      </c>
      <c r="N419">
        <v>6.6299999999999998E-2</v>
      </c>
      <c r="O419">
        <v>7.7000000000000002E-3</v>
      </c>
      <c r="P419">
        <v>9.9400000000000002E-2</v>
      </c>
      <c r="Q419" s="67">
        <v>69366.710000000006</v>
      </c>
      <c r="R419">
        <v>0.19670000000000001</v>
      </c>
      <c r="S419">
        <v>0.18890000000000001</v>
      </c>
      <c r="T419">
        <v>0.61429999999999996</v>
      </c>
      <c r="U419">
        <v>17.079999999999998</v>
      </c>
      <c r="V419">
        <v>11.49</v>
      </c>
      <c r="W419" s="67">
        <v>94865.3</v>
      </c>
      <c r="X419">
        <v>160.13999999999999</v>
      </c>
      <c r="Y419" s="67">
        <v>192432.07</v>
      </c>
      <c r="Z419">
        <v>0.93810000000000004</v>
      </c>
      <c r="AA419">
        <v>4.8500000000000001E-2</v>
      </c>
      <c r="AB419">
        <v>1.34E-2</v>
      </c>
      <c r="AC419">
        <v>6.1899999999999997E-2</v>
      </c>
      <c r="AD419">
        <v>192.43</v>
      </c>
      <c r="AE419" s="67">
        <v>10077.1</v>
      </c>
      <c r="AF419" s="67">
        <v>1403.22</v>
      </c>
      <c r="AG419" s="67">
        <v>221126.64</v>
      </c>
      <c r="AH419" t="s">
        <v>628</v>
      </c>
      <c r="AI419" s="67">
        <v>63041</v>
      </c>
      <c r="AJ419" s="67">
        <v>143017.37</v>
      </c>
      <c r="AK419">
        <v>109.81</v>
      </c>
      <c r="AL419">
        <v>53.35</v>
      </c>
      <c r="AM419">
        <v>68.89</v>
      </c>
      <c r="AN419">
        <v>4.51</v>
      </c>
      <c r="AO419" s="67">
        <v>3350.69</v>
      </c>
      <c r="AP419">
        <v>0.6613</v>
      </c>
      <c r="AQ419" s="67">
        <v>1789.86</v>
      </c>
      <c r="AR419" s="67">
        <v>1779.84</v>
      </c>
      <c r="AS419" s="67">
        <v>7872.94</v>
      </c>
      <c r="AT419">
        <v>843.73</v>
      </c>
      <c r="AU419">
        <v>432.18</v>
      </c>
      <c r="AV419" s="67">
        <v>12718.54</v>
      </c>
      <c r="AW419" s="67">
        <v>2963.41</v>
      </c>
      <c r="AX419">
        <v>0.2336</v>
      </c>
      <c r="AY419" s="67">
        <v>8701.9599999999991</v>
      </c>
      <c r="AZ419">
        <v>0.68610000000000004</v>
      </c>
      <c r="BA419">
        <v>719.29</v>
      </c>
      <c r="BB419">
        <v>5.67E-2</v>
      </c>
      <c r="BC419">
        <v>299.05</v>
      </c>
      <c r="BD419">
        <v>2.3599999999999999E-2</v>
      </c>
      <c r="BE419" s="67">
        <v>12683.71</v>
      </c>
      <c r="BF419" s="67">
        <v>1807.91</v>
      </c>
      <c r="BG419">
        <v>0.11650000000000001</v>
      </c>
      <c r="BH419">
        <v>0.61019999999999996</v>
      </c>
      <c r="BI419">
        <v>0.21379999999999999</v>
      </c>
      <c r="BJ419">
        <v>0.1202</v>
      </c>
      <c r="BK419">
        <v>3.56E-2</v>
      </c>
      <c r="BL419">
        <v>2.0199999999999999E-2</v>
      </c>
    </row>
    <row r="420" spans="1:64" x14ac:dyDescent="0.25">
      <c r="A420" t="s">
        <v>436</v>
      </c>
      <c r="B420">
        <v>49379</v>
      </c>
      <c r="C420">
        <v>62.33</v>
      </c>
      <c r="D420">
        <v>22.54</v>
      </c>
      <c r="E420" s="67">
        <v>1404.88</v>
      </c>
      <c r="F420" s="67">
        <v>1433.58</v>
      </c>
      <c r="G420">
        <v>6.8999999999999999E-3</v>
      </c>
      <c r="H420">
        <v>4.0000000000000002E-4</v>
      </c>
      <c r="I420">
        <v>6.4999999999999997E-3</v>
      </c>
      <c r="J420">
        <v>1.6000000000000001E-3</v>
      </c>
      <c r="K420">
        <v>4.0399999999999998E-2</v>
      </c>
      <c r="L420">
        <v>0.91949999999999998</v>
      </c>
      <c r="M420">
        <v>2.47E-2</v>
      </c>
      <c r="N420">
        <v>0.27929999999999999</v>
      </c>
      <c r="O420">
        <v>5.4999999999999997E-3</v>
      </c>
      <c r="P420">
        <v>0.1202</v>
      </c>
      <c r="Q420" s="67">
        <v>53544.54</v>
      </c>
      <c r="R420">
        <v>0.22739999999999999</v>
      </c>
      <c r="S420">
        <v>0.18820000000000001</v>
      </c>
      <c r="T420">
        <v>0.58440000000000003</v>
      </c>
      <c r="U420">
        <v>18.760000000000002</v>
      </c>
      <c r="V420">
        <v>10.67</v>
      </c>
      <c r="W420" s="67">
        <v>66486.570000000007</v>
      </c>
      <c r="X420">
        <v>127.21</v>
      </c>
      <c r="Y420" s="67">
        <v>151437</v>
      </c>
      <c r="Z420">
        <v>0.84599999999999997</v>
      </c>
      <c r="AA420">
        <v>0.1108</v>
      </c>
      <c r="AB420">
        <v>4.3200000000000002E-2</v>
      </c>
      <c r="AC420">
        <v>0.154</v>
      </c>
      <c r="AD420">
        <v>151.44</v>
      </c>
      <c r="AE420" s="67">
        <v>4668.72</v>
      </c>
      <c r="AF420">
        <v>604.11</v>
      </c>
      <c r="AG420" s="67">
        <v>156968.04999999999</v>
      </c>
      <c r="AH420" t="s">
        <v>628</v>
      </c>
      <c r="AI420" s="67">
        <v>38088</v>
      </c>
      <c r="AJ420" s="67">
        <v>57988.28</v>
      </c>
      <c r="AK420">
        <v>47.86</v>
      </c>
      <c r="AL420">
        <v>29.28</v>
      </c>
      <c r="AM420">
        <v>32.04</v>
      </c>
      <c r="AN420">
        <v>4.72</v>
      </c>
      <c r="AO420" s="67">
        <v>1456.03</v>
      </c>
      <c r="AP420">
        <v>0.94850000000000001</v>
      </c>
      <c r="AQ420" s="67">
        <v>1264.9100000000001</v>
      </c>
      <c r="AR420" s="67">
        <v>1813.11</v>
      </c>
      <c r="AS420" s="67">
        <v>5517.61</v>
      </c>
      <c r="AT420">
        <v>444.71</v>
      </c>
      <c r="AU420">
        <v>264.58</v>
      </c>
      <c r="AV420" s="67">
        <v>9304.93</v>
      </c>
      <c r="AW420" s="67">
        <v>3919.86</v>
      </c>
      <c r="AX420">
        <v>0.4143</v>
      </c>
      <c r="AY420" s="67">
        <v>4033.45</v>
      </c>
      <c r="AZ420">
        <v>0.42630000000000001</v>
      </c>
      <c r="BA420" s="67">
        <v>1037.8699999999999</v>
      </c>
      <c r="BB420">
        <v>0.10970000000000001</v>
      </c>
      <c r="BC420">
        <v>470.21</v>
      </c>
      <c r="BD420">
        <v>4.9700000000000001E-2</v>
      </c>
      <c r="BE420" s="67">
        <v>9461.39</v>
      </c>
      <c r="BF420" s="67">
        <v>3360.35</v>
      </c>
      <c r="BG420">
        <v>0.63260000000000005</v>
      </c>
      <c r="BH420">
        <v>0.55269999999999997</v>
      </c>
      <c r="BI420">
        <v>0.21310000000000001</v>
      </c>
      <c r="BJ420">
        <v>0.16839999999999999</v>
      </c>
      <c r="BK420">
        <v>3.9100000000000003E-2</v>
      </c>
      <c r="BL420">
        <v>2.6599999999999999E-2</v>
      </c>
    </row>
    <row r="421" spans="1:64" x14ac:dyDescent="0.25">
      <c r="A421" t="s">
        <v>437</v>
      </c>
      <c r="B421">
        <v>49387</v>
      </c>
      <c r="C421">
        <v>54.67</v>
      </c>
      <c r="D421">
        <v>12.45</v>
      </c>
      <c r="E421">
        <v>680.82</v>
      </c>
      <c r="F421">
        <v>706.75</v>
      </c>
      <c r="G421">
        <v>2.3999999999999998E-3</v>
      </c>
      <c r="H421">
        <v>1.5E-3</v>
      </c>
      <c r="I421">
        <v>3.0999999999999999E-3</v>
      </c>
      <c r="J421">
        <v>2.9999999999999997E-4</v>
      </c>
      <c r="K421">
        <v>9.1000000000000004E-3</v>
      </c>
      <c r="L421">
        <v>0.97719999999999996</v>
      </c>
      <c r="M421">
        <v>6.4000000000000003E-3</v>
      </c>
      <c r="N421">
        <v>0.19289999999999999</v>
      </c>
      <c r="O421">
        <v>1.4E-3</v>
      </c>
      <c r="P421">
        <v>0.1166</v>
      </c>
      <c r="Q421" s="67">
        <v>50775.5</v>
      </c>
      <c r="R421">
        <v>0.19239999999999999</v>
      </c>
      <c r="S421">
        <v>0.18310000000000001</v>
      </c>
      <c r="T421">
        <v>0.62450000000000006</v>
      </c>
      <c r="U421">
        <v>17.07</v>
      </c>
      <c r="V421">
        <v>5.81</v>
      </c>
      <c r="W421" s="67">
        <v>64397.1</v>
      </c>
      <c r="X421">
        <v>114.39</v>
      </c>
      <c r="Y421" s="67">
        <v>129938.53</v>
      </c>
      <c r="Z421">
        <v>0.88029999999999997</v>
      </c>
      <c r="AA421">
        <v>7.6399999999999996E-2</v>
      </c>
      <c r="AB421">
        <v>4.3299999999999998E-2</v>
      </c>
      <c r="AC421">
        <v>0.1197</v>
      </c>
      <c r="AD421">
        <v>129.94</v>
      </c>
      <c r="AE421" s="67">
        <v>3246.32</v>
      </c>
      <c r="AF421">
        <v>466.68</v>
      </c>
      <c r="AG421" s="67">
        <v>120519.54</v>
      </c>
      <c r="AH421" t="s">
        <v>628</v>
      </c>
      <c r="AI421" s="67">
        <v>38446</v>
      </c>
      <c r="AJ421" s="67">
        <v>59758.75</v>
      </c>
      <c r="AK421">
        <v>38.79</v>
      </c>
      <c r="AL421">
        <v>24.02</v>
      </c>
      <c r="AM421">
        <v>28.49</v>
      </c>
      <c r="AN421">
        <v>4.9800000000000004</v>
      </c>
      <c r="AO421" s="67">
        <v>1777.85</v>
      </c>
      <c r="AP421">
        <v>1.0515000000000001</v>
      </c>
      <c r="AQ421" s="67">
        <v>1323.69</v>
      </c>
      <c r="AR421" s="67">
        <v>1872.24</v>
      </c>
      <c r="AS421" s="67">
        <v>5846.19</v>
      </c>
      <c r="AT421">
        <v>387.03</v>
      </c>
      <c r="AU421">
        <v>307.39999999999998</v>
      </c>
      <c r="AV421" s="67">
        <v>9736.56</v>
      </c>
      <c r="AW421" s="67">
        <v>4708.1000000000004</v>
      </c>
      <c r="AX421">
        <v>0.46589999999999998</v>
      </c>
      <c r="AY421" s="67">
        <v>3705.53</v>
      </c>
      <c r="AZ421">
        <v>0.36670000000000003</v>
      </c>
      <c r="BA421" s="67">
        <v>1239.22</v>
      </c>
      <c r="BB421">
        <v>0.1226</v>
      </c>
      <c r="BC421">
        <v>452.88</v>
      </c>
      <c r="BD421">
        <v>4.48E-2</v>
      </c>
      <c r="BE421" s="67">
        <v>10105.73</v>
      </c>
      <c r="BF421" s="67">
        <v>4577.41</v>
      </c>
      <c r="BG421">
        <v>0.89670000000000005</v>
      </c>
      <c r="BH421">
        <v>0.55589999999999995</v>
      </c>
      <c r="BI421">
        <v>0.2225</v>
      </c>
      <c r="BJ421">
        <v>0.16020000000000001</v>
      </c>
      <c r="BK421">
        <v>3.6999999999999998E-2</v>
      </c>
      <c r="BL421">
        <v>2.4500000000000001E-2</v>
      </c>
    </row>
    <row r="422" spans="1:64" x14ac:dyDescent="0.25">
      <c r="A422" t="s">
        <v>438</v>
      </c>
      <c r="B422">
        <v>44628</v>
      </c>
      <c r="C422">
        <v>10.95</v>
      </c>
      <c r="D422">
        <v>355.55</v>
      </c>
      <c r="E422" s="67">
        <v>3894.08</v>
      </c>
      <c r="F422" s="67">
        <v>3174.02</v>
      </c>
      <c r="G422">
        <v>3.8E-3</v>
      </c>
      <c r="H422">
        <v>2.9999999999999997E-4</v>
      </c>
      <c r="I422">
        <v>0.36940000000000001</v>
      </c>
      <c r="J422">
        <v>1.1999999999999999E-3</v>
      </c>
      <c r="K422">
        <v>9.4600000000000004E-2</v>
      </c>
      <c r="L422">
        <v>0.43219999999999997</v>
      </c>
      <c r="M422">
        <v>9.8599999999999993E-2</v>
      </c>
      <c r="N422">
        <v>0.85599999999999998</v>
      </c>
      <c r="O422">
        <v>2.5700000000000001E-2</v>
      </c>
      <c r="P422">
        <v>0.18290000000000001</v>
      </c>
      <c r="Q422" s="67">
        <v>55100.87</v>
      </c>
      <c r="R422">
        <v>0.23230000000000001</v>
      </c>
      <c r="S422">
        <v>0.18029999999999999</v>
      </c>
      <c r="T422">
        <v>0.58740000000000003</v>
      </c>
      <c r="U422">
        <v>18.8</v>
      </c>
      <c r="V422">
        <v>25.05</v>
      </c>
      <c r="W422" s="67">
        <v>77442.990000000005</v>
      </c>
      <c r="X422">
        <v>153.47</v>
      </c>
      <c r="Y422" s="67">
        <v>71523.240000000005</v>
      </c>
      <c r="Z422">
        <v>0.70109999999999995</v>
      </c>
      <c r="AA422">
        <v>0.25119999999999998</v>
      </c>
      <c r="AB422">
        <v>4.7699999999999999E-2</v>
      </c>
      <c r="AC422">
        <v>0.2989</v>
      </c>
      <c r="AD422">
        <v>71.52</v>
      </c>
      <c r="AE422" s="67">
        <v>3018.46</v>
      </c>
      <c r="AF422">
        <v>429.31</v>
      </c>
      <c r="AG422" s="67">
        <v>72804.22</v>
      </c>
      <c r="AH422" t="s">
        <v>628</v>
      </c>
      <c r="AI422" s="67">
        <v>23864</v>
      </c>
      <c r="AJ422" s="67">
        <v>35779.910000000003</v>
      </c>
      <c r="AK422">
        <v>58.63</v>
      </c>
      <c r="AL422">
        <v>39.46</v>
      </c>
      <c r="AM422">
        <v>44.74</v>
      </c>
      <c r="AN422">
        <v>4.51</v>
      </c>
      <c r="AO422">
        <v>6.22</v>
      </c>
      <c r="AP422">
        <v>1.2228000000000001</v>
      </c>
      <c r="AQ422" s="67">
        <v>1674.01</v>
      </c>
      <c r="AR422" s="67">
        <v>2190.5300000000002</v>
      </c>
      <c r="AS422" s="67">
        <v>6502.42</v>
      </c>
      <c r="AT422">
        <v>669.48</v>
      </c>
      <c r="AU422">
        <v>517.08000000000004</v>
      </c>
      <c r="AV422" s="67">
        <v>11553.51</v>
      </c>
      <c r="AW422" s="67">
        <v>7015.78</v>
      </c>
      <c r="AX422">
        <v>0.59150000000000003</v>
      </c>
      <c r="AY422" s="67">
        <v>2578.71</v>
      </c>
      <c r="AZ422">
        <v>0.21740000000000001</v>
      </c>
      <c r="BA422">
        <v>836.95</v>
      </c>
      <c r="BB422">
        <v>7.0599999999999996E-2</v>
      </c>
      <c r="BC422" s="67">
        <v>1429.25</v>
      </c>
      <c r="BD422">
        <v>0.1205</v>
      </c>
      <c r="BE422" s="67">
        <v>11860.68</v>
      </c>
      <c r="BF422" s="67">
        <v>4905.6499999999996</v>
      </c>
      <c r="BG422">
        <v>2.4931999999999999</v>
      </c>
      <c r="BH422">
        <v>0.50160000000000005</v>
      </c>
      <c r="BI422">
        <v>0.1943</v>
      </c>
      <c r="BJ422">
        <v>0.26479999999999998</v>
      </c>
      <c r="BK422">
        <v>2.41E-2</v>
      </c>
      <c r="BL422">
        <v>1.5299999999999999E-2</v>
      </c>
    </row>
    <row r="423" spans="1:64" x14ac:dyDescent="0.25">
      <c r="A423" t="s">
        <v>439</v>
      </c>
      <c r="B423">
        <v>49510</v>
      </c>
      <c r="C423">
        <v>86.05</v>
      </c>
      <c r="D423">
        <v>11.81</v>
      </c>
      <c r="E423" s="67">
        <v>1015.97</v>
      </c>
      <c r="F423" s="67">
        <v>1015.63</v>
      </c>
      <c r="G423">
        <v>2.2000000000000001E-3</v>
      </c>
      <c r="H423">
        <v>1E-4</v>
      </c>
      <c r="I423">
        <v>4.1999999999999997E-3</v>
      </c>
      <c r="J423">
        <v>1.2999999999999999E-3</v>
      </c>
      <c r="K423">
        <v>1.0500000000000001E-2</v>
      </c>
      <c r="L423">
        <v>0.96640000000000004</v>
      </c>
      <c r="M423">
        <v>1.54E-2</v>
      </c>
      <c r="N423">
        <v>0.52739999999999998</v>
      </c>
      <c r="O423">
        <v>1.1000000000000001E-3</v>
      </c>
      <c r="P423">
        <v>0.15809999999999999</v>
      </c>
      <c r="Q423" s="67">
        <v>47943.360000000001</v>
      </c>
      <c r="R423">
        <v>0.20860000000000001</v>
      </c>
      <c r="S423">
        <v>0.2137</v>
      </c>
      <c r="T423">
        <v>0.57769999999999999</v>
      </c>
      <c r="U423">
        <v>17.53</v>
      </c>
      <c r="V423">
        <v>8.19</v>
      </c>
      <c r="W423" s="67">
        <v>65869.36</v>
      </c>
      <c r="X423">
        <v>120</v>
      </c>
      <c r="Y423" s="67">
        <v>99352.87</v>
      </c>
      <c r="Z423">
        <v>0.90810000000000002</v>
      </c>
      <c r="AA423">
        <v>4.5900000000000003E-2</v>
      </c>
      <c r="AB423">
        <v>4.6100000000000002E-2</v>
      </c>
      <c r="AC423">
        <v>9.1899999999999996E-2</v>
      </c>
      <c r="AD423">
        <v>99.35</v>
      </c>
      <c r="AE423" s="67">
        <v>2379.8000000000002</v>
      </c>
      <c r="AF423">
        <v>354.81</v>
      </c>
      <c r="AG423" s="67">
        <v>90080.8</v>
      </c>
      <c r="AH423" t="s">
        <v>628</v>
      </c>
      <c r="AI423" s="67">
        <v>31878</v>
      </c>
      <c r="AJ423" s="67">
        <v>46082.53</v>
      </c>
      <c r="AK423">
        <v>32.979999999999997</v>
      </c>
      <c r="AL423">
        <v>23.39</v>
      </c>
      <c r="AM423">
        <v>25.52</v>
      </c>
      <c r="AN423">
        <v>4.62</v>
      </c>
      <c r="AO423" s="67">
        <v>1183.3699999999999</v>
      </c>
      <c r="AP423">
        <v>0.99199999999999999</v>
      </c>
      <c r="AQ423" s="67">
        <v>1280.06</v>
      </c>
      <c r="AR423" s="67">
        <v>2180.06</v>
      </c>
      <c r="AS423" s="67">
        <v>5723.44</v>
      </c>
      <c r="AT423">
        <v>447.1</v>
      </c>
      <c r="AU423">
        <v>277.39999999999998</v>
      </c>
      <c r="AV423" s="67">
        <v>9908.06</v>
      </c>
      <c r="AW423" s="67">
        <v>5999.53</v>
      </c>
      <c r="AX423">
        <v>0.59660000000000002</v>
      </c>
      <c r="AY423" s="67">
        <v>2130.9299999999998</v>
      </c>
      <c r="AZ423">
        <v>0.21190000000000001</v>
      </c>
      <c r="BA423" s="67">
        <v>1124.92</v>
      </c>
      <c r="BB423">
        <v>0.1119</v>
      </c>
      <c r="BC423">
        <v>801.13</v>
      </c>
      <c r="BD423">
        <v>7.9699999999999993E-2</v>
      </c>
      <c r="BE423" s="67">
        <v>10056.51</v>
      </c>
      <c r="BF423" s="67">
        <v>6059.7</v>
      </c>
      <c r="BG423">
        <v>2.0811000000000002</v>
      </c>
      <c r="BH423">
        <v>0.52449999999999997</v>
      </c>
      <c r="BI423">
        <v>0.21160000000000001</v>
      </c>
      <c r="BJ423">
        <v>0.18920000000000001</v>
      </c>
      <c r="BK423">
        <v>4.2799999999999998E-2</v>
      </c>
      <c r="BL423">
        <v>3.1899999999999998E-2</v>
      </c>
    </row>
    <row r="424" spans="1:64" x14ac:dyDescent="0.25">
      <c r="A424" t="s">
        <v>440</v>
      </c>
      <c r="B424">
        <v>49395</v>
      </c>
      <c r="C424">
        <v>69.150000000000006</v>
      </c>
      <c r="D424">
        <v>9.75</v>
      </c>
      <c r="E424">
        <v>642.36</v>
      </c>
      <c r="F424">
        <v>676</v>
      </c>
      <c r="G424">
        <v>4.4999999999999997E-3</v>
      </c>
      <c r="H424">
        <v>1E-4</v>
      </c>
      <c r="I424">
        <v>6.7000000000000002E-3</v>
      </c>
      <c r="J424">
        <v>1.1000000000000001E-3</v>
      </c>
      <c r="K424">
        <v>3.9899999999999998E-2</v>
      </c>
      <c r="L424">
        <v>0.92490000000000006</v>
      </c>
      <c r="M424">
        <v>2.2700000000000001E-2</v>
      </c>
      <c r="N424">
        <v>0.32919999999999999</v>
      </c>
      <c r="O424">
        <v>2.3E-3</v>
      </c>
      <c r="P424">
        <v>0.13880000000000001</v>
      </c>
      <c r="Q424" s="67">
        <v>49666.54</v>
      </c>
      <c r="R424">
        <v>0.29349999999999998</v>
      </c>
      <c r="S424">
        <v>0.1804</v>
      </c>
      <c r="T424">
        <v>0.52600000000000002</v>
      </c>
      <c r="U424">
        <v>17.23</v>
      </c>
      <c r="V424">
        <v>6.6</v>
      </c>
      <c r="W424" s="67">
        <v>67550.66</v>
      </c>
      <c r="X424">
        <v>94.45</v>
      </c>
      <c r="Y424" s="67">
        <v>130213.39</v>
      </c>
      <c r="Z424">
        <v>0.90090000000000003</v>
      </c>
      <c r="AA424">
        <v>5.5300000000000002E-2</v>
      </c>
      <c r="AB424">
        <v>4.3799999999999999E-2</v>
      </c>
      <c r="AC424">
        <v>9.9099999999999994E-2</v>
      </c>
      <c r="AD424">
        <v>130.21</v>
      </c>
      <c r="AE424" s="67">
        <v>3149.91</v>
      </c>
      <c r="AF424">
        <v>453.44</v>
      </c>
      <c r="AG424" s="67">
        <v>111409.11</v>
      </c>
      <c r="AH424" t="s">
        <v>628</v>
      </c>
      <c r="AI424" s="67">
        <v>35115</v>
      </c>
      <c r="AJ424" s="67">
        <v>49262.67</v>
      </c>
      <c r="AK424">
        <v>37.57</v>
      </c>
      <c r="AL424">
        <v>23.19</v>
      </c>
      <c r="AM424">
        <v>28.24</v>
      </c>
      <c r="AN424">
        <v>4.5999999999999996</v>
      </c>
      <c r="AO424" s="67">
        <v>1678.43</v>
      </c>
      <c r="AP424">
        <v>1.3535999999999999</v>
      </c>
      <c r="AQ424" s="67">
        <v>1512.07</v>
      </c>
      <c r="AR424" s="67">
        <v>1965.04</v>
      </c>
      <c r="AS424" s="67">
        <v>5873.37</v>
      </c>
      <c r="AT424">
        <v>355.63</v>
      </c>
      <c r="AU424">
        <v>301.94</v>
      </c>
      <c r="AV424" s="67">
        <v>10008.049999999999</v>
      </c>
      <c r="AW424" s="67">
        <v>4887.07</v>
      </c>
      <c r="AX424">
        <v>0.46460000000000001</v>
      </c>
      <c r="AY424" s="67">
        <v>3703.15</v>
      </c>
      <c r="AZ424">
        <v>0.35210000000000002</v>
      </c>
      <c r="BA424" s="67">
        <v>1339.5</v>
      </c>
      <c r="BB424">
        <v>0.1273</v>
      </c>
      <c r="BC424">
        <v>588.65</v>
      </c>
      <c r="BD424">
        <v>5.6000000000000001E-2</v>
      </c>
      <c r="BE424" s="67">
        <v>10518.36</v>
      </c>
      <c r="BF424" s="67">
        <v>4955.5200000000004</v>
      </c>
      <c r="BG424">
        <v>1.3378000000000001</v>
      </c>
      <c r="BH424">
        <v>0.54059999999999997</v>
      </c>
      <c r="BI424">
        <v>0.20030000000000001</v>
      </c>
      <c r="BJ424">
        <v>0.19350000000000001</v>
      </c>
      <c r="BK424">
        <v>4.19E-2</v>
      </c>
      <c r="BL424">
        <v>2.3699999999999999E-2</v>
      </c>
    </row>
    <row r="425" spans="1:64" x14ac:dyDescent="0.25">
      <c r="A425" t="s">
        <v>441</v>
      </c>
      <c r="B425">
        <v>48579</v>
      </c>
      <c r="C425">
        <v>93.71</v>
      </c>
      <c r="D425">
        <v>10.25</v>
      </c>
      <c r="E425">
        <v>961.03</v>
      </c>
      <c r="F425">
        <v>984.78</v>
      </c>
      <c r="G425">
        <v>2.3E-3</v>
      </c>
      <c r="H425">
        <v>2.0000000000000001E-4</v>
      </c>
      <c r="I425">
        <v>3.5000000000000001E-3</v>
      </c>
      <c r="J425">
        <v>6.9999999999999999E-4</v>
      </c>
      <c r="K425">
        <v>9.1999999999999998E-3</v>
      </c>
      <c r="L425">
        <v>0.97330000000000005</v>
      </c>
      <c r="M425">
        <v>1.0800000000000001E-2</v>
      </c>
      <c r="N425">
        <v>0.39850000000000002</v>
      </c>
      <c r="O425">
        <v>2.2000000000000001E-3</v>
      </c>
      <c r="P425">
        <v>0.13969999999999999</v>
      </c>
      <c r="Q425" s="67">
        <v>48933.19</v>
      </c>
      <c r="R425">
        <v>0.22900000000000001</v>
      </c>
      <c r="S425">
        <v>0.1971</v>
      </c>
      <c r="T425">
        <v>0.57379999999999998</v>
      </c>
      <c r="U425">
        <v>17.809999999999999</v>
      </c>
      <c r="V425">
        <v>7.58</v>
      </c>
      <c r="W425" s="67">
        <v>66031.929999999993</v>
      </c>
      <c r="X425">
        <v>122.96</v>
      </c>
      <c r="Y425" s="67">
        <v>119623.39</v>
      </c>
      <c r="Z425">
        <v>0.9012</v>
      </c>
      <c r="AA425">
        <v>5.11E-2</v>
      </c>
      <c r="AB425">
        <v>4.7699999999999999E-2</v>
      </c>
      <c r="AC425">
        <v>9.8799999999999999E-2</v>
      </c>
      <c r="AD425">
        <v>119.62</v>
      </c>
      <c r="AE425" s="67">
        <v>3010.23</v>
      </c>
      <c r="AF425">
        <v>439.14</v>
      </c>
      <c r="AG425" s="67">
        <v>107247.22</v>
      </c>
      <c r="AH425" t="s">
        <v>628</v>
      </c>
      <c r="AI425" s="67">
        <v>33894</v>
      </c>
      <c r="AJ425" s="67">
        <v>50309.73</v>
      </c>
      <c r="AK425">
        <v>36.82</v>
      </c>
      <c r="AL425">
        <v>24.31</v>
      </c>
      <c r="AM425">
        <v>27.27</v>
      </c>
      <c r="AN425">
        <v>4.74</v>
      </c>
      <c r="AO425" s="67">
        <v>1341.55</v>
      </c>
      <c r="AP425">
        <v>1.1094999999999999</v>
      </c>
      <c r="AQ425" s="67">
        <v>1287.23</v>
      </c>
      <c r="AR425" s="67">
        <v>2061.1999999999998</v>
      </c>
      <c r="AS425" s="67">
        <v>5575.93</v>
      </c>
      <c r="AT425">
        <v>444.07</v>
      </c>
      <c r="AU425">
        <v>285.44</v>
      </c>
      <c r="AV425" s="67">
        <v>9653.8799999999992</v>
      </c>
      <c r="AW425" s="67">
        <v>5114.76</v>
      </c>
      <c r="AX425">
        <v>0.52059999999999995</v>
      </c>
      <c r="AY425" s="67">
        <v>2876.4</v>
      </c>
      <c r="AZ425">
        <v>0.2928</v>
      </c>
      <c r="BA425" s="67">
        <v>1179.19</v>
      </c>
      <c r="BB425">
        <v>0.12</v>
      </c>
      <c r="BC425">
        <v>655.05999999999995</v>
      </c>
      <c r="BD425">
        <v>6.6699999999999995E-2</v>
      </c>
      <c r="BE425" s="67">
        <v>9825.4</v>
      </c>
      <c r="BF425" s="67">
        <v>5196.96</v>
      </c>
      <c r="BG425">
        <v>1.3434999999999999</v>
      </c>
      <c r="BH425">
        <v>0.52910000000000001</v>
      </c>
      <c r="BI425">
        <v>0.2198</v>
      </c>
      <c r="BJ425">
        <v>0.1885</v>
      </c>
      <c r="BK425">
        <v>3.9199999999999999E-2</v>
      </c>
      <c r="BL425">
        <v>2.3300000000000001E-2</v>
      </c>
    </row>
    <row r="426" spans="1:64" x14ac:dyDescent="0.25">
      <c r="A426" t="s">
        <v>442</v>
      </c>
      <c r="B426">
        <v>44636</v>
      </c>
      <c r="C426">
        <v>32.049999999999997</v>
      </c>
      <c r="D426">
        <v>272.79000000000002</v>
      </c>
      <c r="E426" s="67">
        <v>8326.4699999999993</v>
      </c>
      <c r="F426" s="67">
        <v>7676.56</v>
      </c>
      <c r="G426">
        <v>1.9199999999999998E-2</v>
      </c>
      <c r="H426">
        <v>8.9999999999999998E-4</v>
      </c>
      <c r="I426">
        <v>0.1024</v>
      </c>
      <c r="J426">
        <v>1.1999999999999999E-3</v>
      </c>
      <c r="K426">
        <v>6.1199999999999997E-2</v>
      </c>
      <c r="L426">
        <v>0.75849999999999995</v>
      </c>
      <c r="M426">
        <v>5.6599999999999998E-2</v>
      </c>
      <c r="N426">
        <v>0.48180000000000001</v>
      </c>
      <c r="O426">
        <v>4.07E-2</v>
      </c>
      <c r="P426">
        <v>0.14130000000000001</v>
      </c>
      <c r="Q426" s="67">
        <v>59517.72</v>
      </c>
      <c r="R426">
        <v>0.22570000000000001</v>
      </c>
      <c r="S426">
        <v>0.2031</v>
      </c>
      <c r="T426">
        <v>0.57130000000000003</v>
      </c>
      <c r="U426">
        <v>18.89</v>
      </c>
      <c r="V426">
        <v>41.09</v>
      </c>
      <c r="W426" s="67">
        <v>87819.73</v>
      </c>
      <c r="X426">
        <v>199.88</v>
      </c>
      <c r="Y426" s="67">
        <v>140564.12</v>
      </c>
      <c r="Z426">
        <v>0.72450000000000003</v>
      </c>
      <c r="AA426">
        <v>0.2432</v>
      </c>
      <c r="AB426">
        <v>3.2300000000000002E-2</v>
      </c>
      <c r="AC426">
        <v>0.27550000000000002</v>
      </c>
      <c r="AD426">
        <v>140.56</v>
      </c>
      <c r="AE426" s="67">
        <v>5969.59</v>
      </c>
      <c r="AF426">
        <v>734.18</v>
      </c>
      <c r="AG426" s="67">
        <v>155269.38</v>
      </c>
      <c r="AH426" t="s">
        <v>628</v>
      </c>
      <c r="AI426" s="67">
        <v>33130</v>
      </c>
      <c r="AJ426" s="67">
        <v>49902.74</v>
      </c>
      <c r="AK426">
        <v>65.69</v>
      </c>
      <c r="AL426">
        <v>39.630000000000003</v>
      </c>
      <c r="AM426">
        <v>45.3</v>
      </c>
      <c r="AN426">
        <v>4.6900000000000004</v>
      </c>
      <c r="AO426">
        <v>935.39</v>
      </c>
      <c r="AP426">
        <v>1.0498000000000001</v>
      </c>
      <c r="AQ426" s="67">
        <v>1299.97</v>
      </c>
      <c r="AR426" s="67">
        <v>1939.74</v>
      </c>
      <c r="AS426" s="67">
        <v>6323.96</v>
      </c>
      <c r="AT426">
        <v>648.01</v>
      </c>
      <c r="AU426">
        <v>376.71</v>
      </c>
      <c r="AV426" s="67">
        <v>10588.39</v>
      </c>
      <c r="AW426" s="67">
        <v>4029.39</v>
      </c>
      <c r="AX426">
        <v>0.39290000000000003</v>
      </c>
      <c r="AY426" s="67">
        <v>4857.37</v>
      </c>
      <c r="AZ426">
        <v>0.47360000000000002</v>
      </c>
      <c r="BA426">
        <v>612.08000000000004</v>
      </c>
      <c r="BB426">
        <v>5.9700000000000003E-2</v>
      </c>
      <c r="BC426">
        <v>756.37</v>
      </c>
      <c r="BD426">
        <v>7.3800000000000004E-2</v>
      </c>
      <c r="BE426" s="67">
        <v>10255.209999999999</v>
      </c>
      <c r="BF426" s="67">
        <v>2644.79</v>
      </c>
      <c r="BG426">
        <v>0.56859999999999999</v>
      </c>
      <c r="BH426">
        <v>0.56769999999999998</v>
      </c>
      <c r="BI426">
        <v>0.21909999999999999</v>
      </c>
      <c r="BJ426">
        <v>0.1663</v>
      </c>
      <c r="BK426">
        <v>2.9000000000000001E-2</v>
      </c>
      <c r="BL426">
        <v>1.78E-2</v>
      </c>
    </row>
    <row r="427" spans="1:64" x14ac:dyDescent="0.25">
      <c r="A427" t="s">
        <v>443</v>
      </c>
      <c r="B427">
        <v>47597</v>
      </c>
      <c r="C427">
        <v>90.7</v>
      </c>
      <c r="D427">
        <v>10.61</v>
      </c>
      <c r="E427">
        <v>916.8</v>
      </c>
      <c r="F427">
        <v>898.54</v>
      </c>
      <c r="G427">
        <v>3.5999999999999999E-3</v>
      </c>
      <c r="H427">
        <v>5.0000000000000001E-4</v>
      </c>
      <c r="I427">
        <v>5.1999999999999998E-3</v>
      </c>
      <c r="J427">
        <v>1.4E-3</v>
      </c>
      <c r="K427">
        <v>3.9E-2</v>
      </c>
      <c r="L427">
        <v>0.92730000000000001</v>
      </c>
      <c r="M427">
        <v>2.3E-2</v>
      </c>
      <c r="N427">
        <v>0.39329999999999998</v>
      </c>
      <c r="O427">
        <v>2.0999999999999999E-3</v>
      </c>
      <c r="P427">
        <v>0.14360000000000001</v>
      </c>
      <c r="Q427" s="67">
        <v>50200</v>
      </c>
      <c r="R427">
        <v>0.27039999999999997</v>
      </c>
      <c r="S427">
        <v>0.17829999999999999</v>
      </c>
      <c r="T427">
        <v>0.55120000000000002</v>
      </c>
      <c r="U427">
        <v>17.21</v>
      </c>
      <c r="V427">
        <v>8.7200000000000006</v>
      </c>
      <c r="W427" s="67">
        <v>62155.71</v>
      </c>
      <c r="X427">
        <v>101.44</v>
      </c>
      <c r="Y427" s="67">
        <v>120971.54</v>
      </c>
      <c r="Z427">
        <v>0.89759999999999995</v>
      </c>
      <c r="AA427">
        <v>5.8000000000000003E-2</v>
      </c>
      <c r="AB427">
        <v>4.4400000000000002E-2</v>
      </c>
      <c r="AC427">
        <v>0.1024</v>
      </c>
      <c r="AD427">
        <v>120.97</v>
      </c>
      <c r="AE427" s="67">
        <v>2896.34</v>
      </c>
      <c r="AF427">
        <v>406.84</v>
      </c>
      <c r="AG427" s="67">
        <v>109302.39</v>
      </c>
      <c r="AH427" t="s">
        <v>628</v>
      </c>
      <c r="AI427" s="67">
        <v>33803</v>
      </c>
      <c r="AJ427" s="67">
        <v>47614.78</v>
      </c>
      <c r="AK427">
        <v>39.56</v>
      </c>
      <c r="AL427">
        <v>22.68</v>
      </c>
      <c r="AM427">
        <v>28.39</v>
      </c>
      <c r="AN427">
        <v>4.32</v>
      </c>
      <c r="AO427" s="67">
        <v>1368.35</v>
      </c>
      <c r="AP427">
        <v>1.3133999999999999</v>
      </c>
      <c r="AQ427" s="67">
        <v>1434.69</v>
      </c>
      <c r="AR427" s="67">
        <v>1992.37</v>
      </c>
      <c r="AS427" s="67">
        <v>5935.57</v>
      </c>
      <c r="AT427">
        <v>450.65</v>
      </c>
      <c r="AU427">
        <v>272.67</v>
      </c>
      <c r="AV427" s="67">
        <v>10085.950000000001</v>
      </c>
      <c r="AW427" s="67">
        <v>5248.03</v>
      </c>
      <c r="AX427">
        <v>0.50719999999999998</v>
      </c>
      <c r="AY427" s="67">
        <v>3335.64</v>
      </c>
      <c r="AZ427">
        <v>0.32240000000000002</v>
      </c>
      <c r="BA427" s="67">
        <v>1072.99</v>
      </c>
      <c r="BB427">
        <v>0.1037</v>
      </c>
      <c r="BC427">
        <v>691.01</v>
      </c>
      <c r="BD427">
        <v>6.6799999999999998E-2</v>
      </c>
      <c r="BE427" s="67">
        <v>10347.68</v>
      </c>
      <c r="BF427" s="67">
        <v>4714.84</v>
      </c>
      <c r="BG427">
        <v>1.4039999999999999</v>
      </c>
      <c r="BH427">
        <v>0.53620000000000001</v>
      </c>
      <c r="BI427">
        <v>0.21190000000000001</v>
      </c>
      <c r="BJ427">
        <v>0.1905</v>
      </c>
      <c r="BK427">
        <v>4.1200000000000001E-2</v>
      </c>
      <c r="BL427">
        <v>2.01E-2</v>
      </c>
    </row>
    <row r="428" spans="1:64" x14ac:dyDescent="0.25">
      <c r="A428" t="s">
        <v>444</v>
      </c>
      <c r="B428">
        <v>45575</v>
      </c>
      <c r="C428">
        <v>106.1</v>
      </c>
      <c r="D428">
        <v>15.66</v>
      </c>
      <c r="E428" s="67">
        <v>1661.12</v>
      </c>
      <c r="F428" s="67">
        <v>1606.66</v>
      </c>
      <c r="G428">
        <v>5.7999999999999996E-3</v>
      </c>
      <c r="H428">
        <v>5.0000000000000001E-4</v>
      </c>
      <c r="I428">
        <v>8.9999999999999993E-3</v>
      </c>
      <c r="J428">
        <v>1.4E-3</v>
      </c>
      <c r="K428">
        <v>5.0999999999999997E-2</v>
      </c>
      <c r="L428">
        <v>0.90369999999999995</v>
      </c>
      <c r="M428">
        <v>2.86E-2</v>
      </c>
      <c r="N428">
        <v>0.41039999999999999</v>
      </c>
      <c r="O428">
        <v>4.8999999999999998E-3</v>
      </c>
      <c r="P428">
        <v>0.15590000000000001</v>
      </c>
      <c r="Q428" s="67">
        <v>51940.639999999999</v>
      </c>
      <c r="R428">
        <v>0.2316</v>
      </c>
      <c r="S428">
        <v>0.16250000000000001</v>
      </c>
      <c r="T428">
        <v>0.60589999999999999</v>
      </c>
      <c r="U428">
        <v>18.25</v>
      </c>
      <c r="V428">
        <v>13.19</v>
      </c>
      <c r="W428" s="67">
        <v>67119.05</v>
      </c>
      <c r="X428">
        <v>121.45</v>
      </c>
      <c r="Y428" s="67">
        <v>127581.51</v>
      </c>
      <c r="Z428">
        <v>0.80579999999999996</v>
      </c>
      <c r="AA428">
        <v>0.15110000000000001</v>
      </c>
      <c r="AB428">
        <v>4.3099999999999999E-2</v>
      </c>
      <c r="AC428">
        <v>0.19420000000000001</v>
      </c>
      <c r="AD428">
        <v>127.58</v>
      </c>
      <c r="AE428" s="67">
        <v>3579.46</v>
      </c>
      <c r="AF428">
        <v>485.74</v>
      </c>
      <c r="AG428" s="67">
        <v>125707.69</v>
      </c>
      <c r="AH428" t="s">
        <v>628</v>
      </c>
      <c r="AI428" s="67">
        <v>31716</v>
      </c>
      <c r="AJ428" s="67">
        <v>47800.95</v>
      </c>
      <c r="AK428">
        <v>41.9</v>
      </c>
      <c r="AL428">
        <v>26.55</v>
      </c>
      <c r="AM428">
        <v>32.43</v>
      </c>
      <c r="AN428">
        <v>4.1500000000000004</v>
      </c>
      <c r="AO428" s="67">
        <v>1224.82</v>
      </c>
      <c r="AP428">
        <v>1.1861999999999999</v>
      </c>
      <c r="AQ428" s="67">
        <v>1353.75</v>
      </c>
      <c r="AR428" s="67">
        <v>1979.6</v>
      </c>
      <c r="AS428" s="67">
        <v>5758.14</v>
      </c>
      <c r="AT428">
        <v>565.04999999999995</v>
      </c>
      <c r="AU428">
        <v>314.8</v>
      </c>
      <c r="AV428" s="67">
        <v>9971.34</v>
      </c>
      <c r="AW428" s="67">
        <v>4740.18</v>
      </c>
      <c r="AX428">
        <v>0.47689999999999999</v>
      </c>
      <c r="AY428" s="67">
        <v>3554</v>
      </c>
      <c r="AZ428">
        <v>0.35759999999999997</v>
      </c>
      <c r="BA428">
        <v>980.67</v>
      </c>
      <c r="BB428">
        <v>9.8699999999999996E-2</v>
      </c>
      <c r="BC428">
        <v>664.88</v>
      </c>
      <c r="BD428">
        <v>6.6900000000000001E-2</v>
      </c>
      <c r="BE428" s="67">
        <v>9939.73</v>
      </c>
      <c r="BF428" s="67">
        <v>3863.02</v>
      </c>
      <c r="BG428">
        <v>1.0488999999999999</v>
      </c>
      <c r="BH428">
        <v>0.54179999999999995</v>
      </c>
      <c r="BI428">
        <v>0.215</v>
      </c>
      <c r="BJ428">
        <v>0.18340000000000001</v>
      </c>
      <c r="BK428">
        <v>3.8800000000000001E-2</v>
      </c>
      <c r="BL428">
        <v>2.1100000000000001E-2</v>
      </c>
    </row>
    <row r="429" spans="1:64" x14ac:dyDescent="0.25">
      <c r="A429" t="s">
        <v>445</v>
      </c>
      <c r="B429">
        <v>46813</v>
      </c>
      <c r="C429">
        <v>45.95</v>
      </c>
      <c r="D429">
        <v>47.51</v>
      </c>
      <c r="E429" s="67">
        <v>2182.98</v>
      </c>
      <c r="F429" s="67">
        <v>2172.7399999999998</v>
      </c>
      <c r="G429">
        <v>1.61E-2</v>
      </c>
      <c r="H429">
        <v>5.0000000000000001E-4</v>
      </c>
      <c r="I429">
        <v>4.0300000000000002E-2</v>
      </c>
      <c r="J429">
        <v>1.5E-3</v>
      </c>
      <c r="K429">
        <v>3.95E-2</v>
      </c>
      <c r="L429">
        <v>0.85360000000000003</v>
      </c>
      <c r="M429">
        <v>4.8500000000000001E-2</v>
      </c>
      <c r="N429">
        <v>0.35589999999999999</v>
      </c>
      <c r="O429">
        <v>1.1900000000000001E-2</v>
      </c>
      <c r="P429">
        <v>0.12870000000000001</v>
      </c>
      <c r="Q429" s="67">
        <v>59134.43</v>
      </c>
      <c r="R429">
        <v>0.25280000000000002</v>
      </c>
      <c r="S429">
        <v>0.18790000000000001</v>
      </c>
      <c r="T429">
        <v>0.55930000000000002</v>
      </c>
      <c r="U429">
        <v>17.66</v>
      </c>
      <c r="V429">
        <v>14.43</v>
      </c>
      <c r="W429" s="67">
        <v>80444.17</v>
      </c>
      <c r="X429">
        <v>146.59</v>
      </c>
      <c r="Y429" s="67">
        <v>191384.34</v>
      </c>
      <c r="Z429">
        <v>0.64990000000000003</v>
      </c>
      <c r="AA429">
        <v>0.27800000000000002</v>
      </c>
      <c r="AB429">
        <v>7.2099999999999997E-2</v>
      </c>
      <c r="AC429">
        <v>0.35010000000000002</v>
      </c>
      <c r="AD429">
        <v>191.38</v>
      </c>
      <c r="AE429" s="67">
        <v>6698.54</v>
      </c>
      <c r="AF429">
        <v>666.18</v>
      </c>
      <c r="AG429" s="67">
        <v>204003.43</v>
      </c>
      <c r="AH429" t="s">
        <v>628</v>
      </c>
      <c r="AI429" s="67">
        <v>34327</v>
      </c>
      <c r="AJ429" s="67">
        <v>56505.27</v>
      </c>
      <c r="AK429">
        <v>53.15</v>
      </c>
      <c r="AL429">
        <v>33.5</v>
      </c>
      <c r="AM429">
        <v>37.42</v>
      </c>
      <c r="AN429">
        <v>4.67</v>
      </c>
      <c r="AO429" s="67">
        <v>1431.12</v>
      </c>
      <c r="AP429">
        <v>0.9385</v>
      </c>
      <c r="AQ429" s="67">
        <v>1365.32</v>
      </c>
      <c r="AR429" s="67">
        <v>2038.15</v>
      </c>
      <c r="AS429" s="67">
        <v>6282.44</v>
      </c>
      <c r="AT429">
        <v>653.35</v>
      </c>
      <c r="AU429">
        <v>341.35</v>
      </c>
      <c r="AV429" s="67">
        <v>10680.62</v>
      </c>
      <c r="AW429" s="67">
        <v>3282.1</v>
      </c>
      <c r="AX429">
        <v>0.31669999999999998</v>
      </c>
      <c r="AY429" s="67">
        <v>5341.5</v>
      </c>
      <c r="AZ429">
        <v>0.51539999999999997</v>
      </c>
      <c r="BA429" s="67">
        <v>1154.68</v>
      </c>
      <c r="BB429">
        <v>0.1114</v>
      </c>
      <c r="BC429">
        <v>586.45000000000005</v>
      </c>
      <c r="BD429">
        <v>5.6599999999999998E-2</v>
      </c>
      <c r="BE429" s="67">
        <v>10364.73</v>
      </c>
      <c r="BF429" s="67">
        <v>1805.23</v>
      </c>
      <c r="BG429">
        <v>0.30549999999999999</v>
      </c>
      <c r="BH429">
        <v>0.56569999999999998</v>
      </c>
      <c r="BI429">
        <v>0.2152</v>
      </c>
      <c r="BJ429">
        <v>0.16300000000000001</v>
      </c>
      <c r="BK429">
        <v>3.2899999999999999E-2</v>
      </c>
      <c r="BL429">
        <v>2.3300000000000001E-2</v>
      </c>
    </row>
    <row r="430" spans="1:64" x14ac:dyDescent="0.25">
      <c r="A430" t="s">
        <v>446</v>
      </c>
      <c r="B430">
        <v>45781</v>
      </c>
      <c r="C430">
        <v>51.75</v>
      </c>
      <c r="D430">
        <v>28.04</v>
      </c>
      <c r="E430" s="67">
        <v>1381.76</v>
      </c>
      <c r="F430" s="67">
        <v>1234.69</v>
      </c>
      <c r="G430">
        <v>7.4000000000000003E-3</v>
      </c>
      <c r="H430">
        <v>5.9999999999999995E-4</v>
      </c>
      <c r="I430">
        <v>0.1041</v>
      </c>
      <c r="J430">
        <v>1.1000000000000001E-3</v>
      </c>
      <c r="K430">
        <v>7.22E-2</v>
      </c>
      <c r="L430">
        <v>0.74160000000000004</v>
      </c>
      <c r="M430">
        <v>7.2900000000000006E-2</v>
      </c>
      <c r="N430">
        <v>0.68020000000000003</v>
      </c>
      <c r="O430">
        <v>1.9300000000000001E-2</v>
      </c>
      <c r="P430">
        <v>0.16470000000000001</v>
      </c>
      <c r="Q430" s="67">
        <v>52483.360000000001</v>
      </c>
      <c r="R430">
        <v>0.29930000000000001</v>
      </c>
      <c r="S430">
        <v>0.1784</v>
      </c>
      <c r="T430">
        <v>0.52239999999999998</v>
      </c>
      <c r="U430">
        <v>16.260000000000002</v>
      </c>
      <c r="V430">
        <v>10.75</v>
      </c>
      <c r="W430" s="67">
        <v>68567.94</v>
      </c>
      <c r="X430">
        <v>124.5</v>
      </c>
      <c r="Y430" s="67">
        <v>120450.78</v>
      </c>
      <c r="Z430">
        <v>0.62319999999999998</v>
      </c>
      <c r="AA430">
        <v>0.30220000000000002</v>
      </c>
      <c r="AB430">
        <v>7.46E-2</v>
      </c>
      <c r="AC430">
        <v>0.37680000000000002</v>
      </c>
      <c r="AD430">
        <v>120.45</v>
      </c>
      <c r="AE430" s="67">
        <v>4364.21</v>
      </c>
      <c r="AF430">
        <v>472.44</v>
      </c>
      <c r="AG430" s="67">
        <v>116618.86</v>
      </c>
      <c r="AH430" t="s">
        <v>628</v>
      </c>
      <c r="AI430" s="67">
        <v>27789</v>
      </c>
      <c r="AJ430" s="67">
        <v>42381.5</v>
      </c>
      <c r="AK430">
        <v>49.13</v>
      </c>
      <c r="AL430">
        <v>33.270000000000003</v>
      </c>
      <c r="AM430">
        <v>38.82</v>
      </c>
      <c r="AN430">
        <v>4.4000000000000004</v>
      </c>
      <c r="AO430">
        <v>775.42</v>
      </c>
      <c r="AP430">
        <v>1.0578000000000001</v>
      </c>
      <c r="AQ430" s="67">
        <v>1622.46</v>
      </c>
      <c r="AR430" s="67">
        <v>2045.18</v>
      </c>
      <c r="AS430" s="67">
        <v>6457.02</v>
      </c>
      <c r="AT430">
        <v>554.27</v>
      </c>
      <c r="AU430">
        <v>373.43</v>
      </c>
      <c r="AV430" s="67">
        <v>11052.36</v>
      </c>
      <c r="AW430" s="67">
        <v>5669.8</v>
      </c>
      <c r="AX430">
        <v>0.50080000000000002</v>
      </c>
      <c r="AY430" s="67">
        <v>3614.77</v>
      </c>
      <c r="AZ430">
        <v>0.31929999999999997</v>
      </c>
      <c r="BA430">
        <v>907.89</v>
      </c>
      <c r="BB430">
        <v>8.0199999999999994E-2</v>
      </c>
      <c r="BC430" s="67">
        <v>1128.26</v>
      </c>
      <c r="BD430">
        <v>9.9699999999999997E-2</v>
      </c>
      <c r="BE430" s="67">
        <v>11320.73</v>
      </c>
      <c r="BF430" s="67">
        <v>3545.5</v>
      </c>
      <c r="BG430">
        <v>1.1259999999999999</v>
      </c>
      <c r="BH430">
        <v>0.50090000000000001</v>
      </c>
      <c r="BI430">
        <v>0.2114</v>
      </c>
      <c r="BJ430">
        <v>0.2359</v>
      </c>
      <c r="BK430">
        <v>2.8899999999999999E-2</v>
      </c>
      <c r="BL430">
        <v>2.29E-2</v>
      </c>
    </row>
    <row r="431" spans="1:64" x14ac:dyDescent="0.25">
      <c r="A431" t="s">
        <v>447</v>
      </c>
      <c r="B431">
        <v>47902</v>
      </c>
      <c r="C431">
        <v>54.86</v>
      </c>
      <c r="D431">
        <v>37.799999999999997</v>
      </c>
      <c r="E431" s="67">
        <v>2073.7800000000002</v>
      </c>
      <c r="F431" s="67">
        <v>2089.4</v>
      </c>
      <c r="G431">
        <v>1.5900000000000001E-2</v>
      </c>
      <c r="H431">
        <v>5.9999999999999995E-4</v>
      </c>
      <c r="I431">
        <v>3.6200000000000003E-2</v>
      </c>
      <c r="J431">
        <v>1.5E-3</v>
      </c>
      <c r="K431">
        <v>4.3499999999999997E-2</v>
      </c>
      <c r="L431">
        <v>0.85840000000000005</v>
      </c>
      <c r="M431">
        <v>4.3999999999999997E-2</v>
      </c>
      <c r="N431">
        <v>0.34720000000000001</v>
      </c>
      <c r="O431">
        <v>1.23E-2</v>
      </c>
      <c r="P431">
        <v>0.12690000000000001</v>
      </c>
      <c r="Q431" s="67">
        <v>59459.96</v>
      </c>
      <c r="R431">
        <v>0.22509999999999999</v>
      </c>
      <c r="S431">
        <v>0.18840000000000001</v>
      </c>
      <c r="T431">
        <v>0.58660000000000001</v>
      </c>
      <c r="U431">
        <v>17.48</v>
      </c>
      <c r="V431">
        <v>13.88</v>
      </c>
      <c r="W431" s="67">
        <v>78622.899999999994</v>
      </c>
      <c r="X431">
        <v>144.99</v>
      </c>
      <c r="Y431" s="67">
        <v>191093.36</v>
      </c>
      <c r="Z431">
        <v>0.61399999999999999</v>
      </c>
      <c r="AA431">
        <v>0.29370000000000002</v>
      </c>
      <c r="AB431">
        <v>9.2299999999999993E-2</v>
      </c>
      <c r="AC431">
        <v>0.38600000000000001</v>
      </c>
      <c r="AD431">
        <v>191.09</v>
      </c>
      <c r="AE431" s="67">
        <v>6597.53</v>
      </c>
      <c r="AF431">
        <v>611.14</v>
      </c>
      <c r="AG431" s="67">
        <v>197513.58</v>
      </c>
      <c r="AH431" t="s">
        <v>628</v>
      </c>
      <c r="AI431" s="67">
        <v>34710</v>
      </c>
      <c r="AJ431" s="67">
        <v>55610</v>
      </c>
      <c r="AK431">
        <v>50.64</v>
      </c>
      <c r="AL431">
        <v>32.18</v>
      </c>
      <c r="AM431">
        <v>36.07</v>
      </c>
      <c r="AN431">
        <v>4.6100000000000003</v>
      </c>
      <c r="AO431" s="67">
        <v>1431.12</v>
      </c>
      <c r="AP431">
        <v>0.86480000000000001</v>
      </c>
      <c r="AQ431" s="67">
        <v>1353.75</v>
      </c>
      <c r="AR431" s="67">
        <v>1983.99</v>
      </c>
      <c r="AS431" s="67">
        <v>6284.89</v>
      </c>
      <c r="AT431">
        <v>614.67999999999995</v>
      </c>
      <c r="AU431">
        <v>316.04000000000002</v>
      </c>
      <c r="AV431" s="67">
        <v>10553.35</v>
      </c>
      <c r="AW431" s="67">
        <v>3407.61</v>
      </c>
      <c r="AX431">
        <v>0.3286</v>
      </c>
      <c r="AY431" s="67">
        <v>5229.17</v>
      </c>
      <c r="AZ431">
        <v>0.50419999999999998</v>
      </c>
      <c r="BA431" s="67">
        <v>1169.18</v>
      </c>
      <c r="BB431">
        <v>0.11269999999999999</v>
      </c>
      <c r="BC431">
        <v>564.55999999999995</v>
      </c>
      <c r="BD431">
        <v>5.4399999999999997E-2</v>
      </c>
      <c r="BE431" s="67">
        <v>10370.52</v>
      </c>
      <c r="BF431" s="67">
        <v>1902.75</v>
      </c>
      <c r="BG431">
        <v>0.34399999999999997</v>
      </c>
      <c r="BH431">
        <v>0.56520000000000004</v>
      </c>
      <c r="BI431">
        <v>0.218</v>
      </c>
      <c r="BJ431">
        <v>0.15959999999999999</v>
      </c>
      <c r="BK431">
        <v>3.3500000000000002E-2</v>
      </c>
      <c r="BL431">
        <v>2.3699999999999999E-2</v>
      </c>
    </row>
    <row r="432" spans="1:64" x14ac:dyDescent="0.25">
      <c r="A432" t="s">
        <v>448</v>
      </c>
      <c r="B432">
        <v>49924</v>
      </c>
      <c r="C432">
        <v>54.24</v>
      </c>
      <c r="D432">
        <v>80.459999999999994</v>
      </c>
      <c r="E432" s="67">
        <v>4363.9799999999996</v>
      </c>
      <c r="F432" s="67">
        <v>4179.76</v>
      </c>
      <c r="G432">
        <v>1.1900000000000001E-2</v>
      </c>
      <c r="H432">
        <v>6.9999999999999999E-4</v>
      </c>
      <c r="I432">
        <v>3.61E-2</v>
      </c>
      <c r="J432">
        <v>1.4E-3</v>
      </c>
      <c r="K432">
        <v>4.0500000000000001E-2</v>
      </c>
      <c r="L432">
        <v>0.86629999999999996</v>
      </c>
      <c r="M432">
        <v>4.3299999999999998E-2</v>
      </c>
      <c r="N432">
        <v>0.38119999999999998</v>
      </c>
      <c r="O432">
        <v>1.32E-2</v>
      </c>
      <c r="P432">
        <v>0.1376</v>
      </c>
      <c r="Q432" s="67">
        <v>55778.7</v>
      </c>
      <c r="R432">
        <v>0.22</v>
      </c>
      <c r="S432">
        <v>0.19789999999999999</v>
      </c>
      <c r="T432">
        <v>0.58220000000000005</v>
      </c>
      <c r="U432">
        <v>19.27</v>
      </c>
      <c r="V432">
        <v>26.35</v>
      </c>
      <c r="W432" s="67">
        <v>77465.5</v>
      </c>
      <c r="X432">
        <v>161.78</v>
      </c>
      <c r="Y432" s="67">
        <v>144436.76</v>
      </c>
      <c r="Z432">
        <v>0.75490000000000002</v>
      </c>
      <c r="AA432">
        <v>0.20519999999999999</v>
      </c>
      <c r="AB432">
        <v>3.9800000000000002E-2</v>
      </c>
      <c r="AC432">
        <v>0.24510000000000001</v>
      </c>
      <c r="AD432">
        <v>144.44</v>
      </c>
      <c r="AE432" s="67">
        <v>5198.16</v>
      </c>
      <c r="AF432">
        <v>641.08000000000004</v>
      </c>
      <c r="AG432" s="67">
        <v>154788.76999999999</v>
      </c>
      <c r="AH432" t="s">
        <v>628</v>
      </c>
      <c r="AI432" s="67">
        <v>34404</v>
      </c>
      <c r="AJ432" s="67">
        <v>54068.14</v>
      </c>
      <c r="AK432">
        <v>56.33</v>
      </c>
      <c r="AL432">
        <v>34.39</v>
      </c>
      <c r="AM432">
        <v>39.07</v>
      </c>
      <c r="AN432">
        <v>4.34</v>
      </c>
      <c r="AO432" s="67">
        <v>1686.9</v>
      </c>
      <c r="AP432">
        <v>0.93140000000000001</v>
      </c>
      <c r="AQ432" s="67">
        <v>1136.94</v>
      </c>
      <c r="AR432" s="67">
        <v>1733.93</v>
      </c>
      <c r="AS432" s="67">
        <v>5622.38</v>
      </c>
      <c r="AT432">
        <v>520.91999999999996</v>
      </c>
      <c r="AU432">
        <v>239.01</v>
      </c>
      <c r="AV432" s="67">
        <v>9253.19</v>
      </c>
      <c r="AW432" s="67">
        <v>3592.63</v>
      </c>
      <c r="AX432">
        <v>0.39400000000000002</v>
      </c>
      <c r="AY432" s="67">
        <v>4238.66</v>
      </c>
      <c r="AZ432">
        <v>0.46489999999999998</v>
      </c>
      <c r="BA432">
        <v>681.56</v>
      </c>
      <c r="BB432">
        <v>7.4800000000000005E-2</v>
      </c>
      <c r="BC432">
        <v>604.84</v>
      </c>
      <c r="BD432">
        <v>6.6299999999999998E-2</v>
      </c>
      <c r="BE432" s="67">
        <v>9117.69</v>
      </c>
      <c r="BF432" s="67">
        <v>2508.6799999999998</v>
      </c>
      <c r="BG432">
        <v>0.48630000000000001</v>
      </c>
      <c r="BH432">
        <v>0.5554</v>
      </c>
      <c r="BI432">
        <v>0.22220000000000001</v>
      </c>
      <c r="BJ432">
        <v>0.17119999999999999</v>
      </c>
      <c r="BK432">
        <v>3.1699999999999999E-2</v>
      </c>
      <c r="BL432">
        <v>1.9400000000000001E-2</v>
      </c>
    </row>
    <row r="433" spans="1:64" x14ac:dyDescent="0.25">
      <c r="A433" t="s">
        <v>449</v>
      </c>
      <c r="B433">
        <v>45583</v>
      </c>
      <c r="C433">
        <v>30.71</v>
      </c>
      <c r="D433">
        <v>167.5</v>
      </c>
      <c r="E433" s="67">
        <v>5144.58</v>
      </c>
      <c r="F433" s="67">
        <v>5002.84</v>
      </c>
      <c r="G433">
        <v>5.5399999999999998E-2</v>
      </c>
      <c r="H433">
        <v>5.9999999999999995E-4</v>
      </c>
      <c r="I433">
        <v>3.8300000000000001E-2</v>
      </c>
      <c r="J433">
        <v>1E-3</v>
      </c>
      <c r="K433">
        <v>2.7699999999999999E-2</v>
      </c>
      <c r="L433">
        <v>0.84489999999999998</v>
      </c>
      <c r="M433">
        <v>3.2099999999999997E-2</v>
      </c>
      <c r="N433">
        <v>0.13789999999999999</v>
      </c>
      <c r="O433">
        <v>1.9300000000000001E-2</v>
      </c>
      <c r="P433">
        <v>0.1067</v>
      </c>
      <c r="Q433" s="67">
        <v>64115.37</v>
      </c>
      <c r="R433">
        <v>0.21679999999999999</v>
      </c>
      <c r="S433">
        <v>0.2077</v>
      </c>
      <c r="T433">
        <v>0.57550000000000001</v>
      </c>
      <c r="U433">
        <v>19.510000000000002</v>
      </c>
      <c r="V433">
        <v>25.8</v>
      </c>
      <c r="W433" s="67">
        <v>87228.58</v>
      </c>
      <c r="X433">
        <v>197.14</v>
      </c>
      <c r="Y433" s="67">
        <v>193474.68</v>
      </c>
      <c r="Z433">
        <v>0.79390000000000005</v>
      </c>
      <c r="AA433">
        <v>0.18190000000000001</v>
      </c>
      <c r="AB433">
        <v>2.4199999999999999E-2</v>
      </c>
      <c r="AC433">
        <v>0.20610000000000001</v>
      </c>
      <c r="AD433">
        <v>193.47</v>
      </c>
      <c r="AE433" s="67">
        <v>8089.79</v>
      </c>
      <c r="AF433">
        <v>953.68</v>
      </c>
      <c r="AG433" s="67">
        <v>222457.87</v>
      </c>
      <c r="AH433" t="s">
        <v>628</v>
      </c>
      <c r="AI433" s="67">
        <v>50202</v>
      </c>
      <c r="AJ433" s="67">
        <v>88729.71</v>
      </c>
      <c r="AK433">
        <v>69.53</v>
      </c>
      <c r="AL433">
        <v>40.22</v>
      </c>
      <c r="AM433">
        <v>43.21</v>
      </c>
      <c r="AN433">
        <v>4.75</v>
      </c>
      <c r="AO433" s="67">
        <v>1218.04</v>
      </c>
      <c r="AP433">
        <v>0.65980000000000005</v>
      </c>
      <c r="AQ433" s="67">
        <v>1241.1400000000001</v>
      </c>
      <c r="AR433" s="67">
        <v>1954.97</v>
      </c>
      <c r="AS433" s="67">
        <v>6521.58</v>
      </c>
      <c r="AT433">
        <v>626.74</v>
      </c>
      <c r="AU433">
        <v>341.59</v>
      </c>
      <c r="AV433" s="67">
        <v>10686.04</v>
      </c>
      <c r="AW433" s="67">
        <v>2769.04</v>
      </c>
      <c r="AX433">
        <v>0.27389999999999998</v>
      </c>
      <c r="AY433" s="67">
        <v>6259.29</v>
      </c>
      <c r="AZ433">
        <v>0.61909999999999998</v>
      </c>
      <c r="BA433">
        <v>739.51</v>
      </c>
      <c r="BB433">
        <v>7.3099999999999998E-2</v>
      </c>
      <c r="BC433">
        <v>342.72</v>
      </c>
      <c r="BD433">
        <v>3.39E-2</v>
      </c>
      <c r="BE433" s="67">
        <v>10110.56</v>
      </c>
      <c r="BF433" s="67">
        <v>1509.31</v>
      </c>
      <c r="BG433">
        <v>0.1525</v>
      </c>
      <c r="BH433">
        <v>0.59809999999999997</v>
      </c>
      <c r="BI433">
        <v>0.23350000000000001</v>
      </c>
      <c r="BJ433">
        <v>0.1137</v>
      </c>
      <c r="BK433">
        <v>3.4799999999999998E-2</v>
      </c>
      <c r="BL433">
        <v>1.9900000000000001E-2</v>
      </c>
    </row>
    <row r="434" spans="1:64" x14ac:dyDescent="0.25">
      <c r="A434" t="s">
        <v>450</v>
      </c>
      <c r="B434">
        <v>47076</v>
      </c>
      <c r="C434">
        <v>63.95</v>
      </c>
      <c r="D434">
        <v>10.71</v>
      </c>
      <c r="E434">
        <v>652.04</v>
      </c>
      <c r="F434">
        <v>694.64</v>
      </c>
      <c r="G434">
        <v>4.8999999999999998E-3</v>
      </c>
      <c r="H434">
        <v>2.0000000000000001E-4</v>
      </c>
      <c r="I434">
        <v>7.7000000000000002E-3</v>
      </c>
      <c r="J434">
        <v>1.1999999999999999E-3</v>
      </c>
      <c r="K434">
        <v>5.7299999999999997E-2</v>
      </c>
      <c r="L434">
        <v>0.90559999999999996</v>
      </c>
      <c r="M434">
        <v>2.3099999999999999E-2</v>
      </c>
      <c r="N434">
        <v>0.31219999999999998</v>
      </c>
      <c r="O434">
        <v>2.3E-3</v>
      </c>
      <c r="P434">
        <v>0.1414</v>
      </c>
      <c r="Q434" s="67">
        <v>50223.66</v>
      </c>
      <c r="R434">
        <v>0.30969999999999998</v>
      </c>
      <c r="S434">
        <v>0.17119999999999999</v>
      </c>
      <c r="T434">
        <v>0.51900000000000002</v>
      </c>
      <c r="U434">
        <v>17.07</v>
      </c>
      <c r="V434">
        <v>6.8</v>
      </c>
      <c r="W434" s="67">
        <v>65275.22</v>
      </c>
      <c r="X434">
        <v>93.22</v>
      </c>
      <c r="Y434" s="67">
        <v>131688.94</v>
      </c>
      <c r="Z434">
        <v>0.89329999999999998</v>
      </c>
      <c r="AA434">
        <v>5.9499999999999997E-2</v>
      </c>
      <c r="AB434">
        <v>4.7199999999999999E-2</v>
      </c>
      <c r="AC434">
        <v>0.1067</v>
      </c>
      <c r="AD434">
        <v>131.69</v>
      </c>
      <c r="AE434" s="67">
        <v>3276.43</v>
      </c>
      <c r="AF434">
        <v>479.7</v>
      </c>
      <c r="AG434" s="67">
        <v>113563.03</v>
      </c>
      <c r="AH434" t="s">
        <v>628</v>
      </c>
      <c r="AI434" s="67">
        <v>35115</v>
      </c>
      <c r="AJ434" s="67">
        <v>50641.14</v>
      </c>
      <c r="AK434">
        <v>40.26</v>
      </c>
      <c r="AL434">
        <v>23.58</v>
      </c>
      <c r="AM434">
        <v>29.59</v>
      </c>
      <c r="AN434">
        <v>4.5199999999999996</v>
      </c>
      <c r="AO434" s="67">
        <v>1668.83</v>
      </c>
      <c r="AP434">
        <v>1.2903</v>
      </c>
      <c r="AQ434" s="67">
        <v>1440.93</v>
      </c>
      <c r="AR434" s="67">
        <v>1955.27</v>
      </c>
      <c r="AS434" s="67">
        <v>6088.45</v>
      </c>
      <c r="AT434">
        <v>421.48</v>
      </c>
      <c r="AU434">
        <v>496.19</v>
      </c>
      <c r="AV434" s="67">
        <v>10402.32</v>
      </c>
      <c r="AW434" s="67">
        <v>4972.7700000000004</v>
      </c>
      <c r="AX434">
        <v>0.47089999999999999</v>
      </c>
      <c r="AY434" s="67">
        <v>3646.84</v>
      </c>
      <c r="AZ434">
        <v>0.3453</v>
      </c>
      <c r="BA434" s="67">
        <v>1393.46</v>
      </c>
      <c r="BB434">
        <v>0.13189999999999999</v>
      </c>
      <c r="BC434">
        <v>547.73</v>
      </c>
      <c r="BD434">
        <v>5.1900000000000002E-2</v>
      </c>
      <c r="BE434" s="67">
        <v>10560.79</v>
      </c>
      <c r="BF434" s="67">
        <v>4958.5200000000004</v>
      </c>
      <c r="BG434">
        <v>1.2864</v>
      </c>
      <c r="BH434">
        <v>0.54359999999999997</v>
      </c>
      <c r="BI434">
        <v>0.20399999999999999</v>
      </c>
      <c r="BJ434">
        <v>0.18909999999999999</v>
      </c>
      <c r="BK434">
        <v>3.8100000000000002E-2</v>
      </c>
      <c r="BL434">
        <v>2.53E-2</v>
      </c>
    </row>
    <row r="435" spans="1:64" x14ac:dyDescent="0.25">
      <c r="A435" t="s">
        <v>451</v>
      </c>
      <c r="B435">
        <v>46896</v>
      </c>
      <c r="C435">
        <v>36.9</v>
      </c>
      <c r="D435">
        <v>208.99</v>
      </c>
      <c r="E435" s="67">
        <v>7712.64</v>
      </c>
      <c r="F435" s="67">
        <v>7390.42</v>
      </c>
      <c r="G435">
        <v>4.8399999999999999E-2</v>
      </c>
      <c r="H435">
        <v>5.9999999999999995E-4</v>
      </c>
      <c r="I435">
        <v>0.11600000000000001</v>
      </c>
      <c r="J435">
        <v>1.2999999999999999E-3</v>
      </c>
      <c r="K435">
        <v>4.5600000000000002E-2</v>
      </c>
      <c r="L435">
        <v>0.73850000000000005</v>
      </c>
      <c r="M435">
        <v>4.9599999999999998E-2</v>
      </c>
      <c r="N435">
        <v>0.23100000000000001</v>
      </c>
      <c r="O435">
        <v>3.9199999999999999E-2</v>
      </c>
      <c r="P435">
        <v>0.12089999999999999</v>
      </c>
      <c r="Q435" s="67">
        <v>63965.51</v>
      </c>
      <c r="R435">
        <v>0.24060000000000001</v>
      </c>
      <c r="S435">
        <v>0.21199999999999999</v>
      </c>
      <c r="T435">
        <v>0.54730000000000001</v>
      </c>
      <c r="U435">
        <v>19.14</v>
      </c>
      <c r="V435">
        <v>39.93</v>
      </c>
      <c r="W435" s="67">
        <v>86794.37</v>
      </c>
      <c r="X435">
        <v>190.53</v>
      </c>
      <c r="Y435" s="67">
        <v>156715.26999999999</v>
      </c>
      <c r="Z435">
        <v>0.79179999999999995</v>
      </c>
      <c r="AA435">
        <v>0.18479999999999999</v>
      </c>
      <c r="AB435">
        <v>2.3300000000000001E-2</v>
      </c>
      <c r="AC435">
        <v>0.2082</v>
      </c>
      <c r="AD435">
        <v>156.72</v>
      </c>
      <c r="AE435" s="67">
        <v>7279.79</v>
      </c>
      <c r="AF435">
        <v>870.99</v>
      </c>
      <c r="AG435" s="67">
        <v>174786.38</v>
      </c>
      <c r="AH435" t="s">
        <v>628</v>
      </c>
      <c r="AI435" s="67">
        <v>45570</v>
      </c>
      <c r="AJ435" s="67">
        <v>79552.149999999994</v>
      </c>
      <c r="AK435">
        <v>76.52</v>
      </c>
      <c r="AL435">
        <v>44.27</v>
      </c>
      <c r="AM435">
        <v>49.2</v>
      </c>
      <c r="AN435">
        <v>4.78</v>
      </c>
      <c r="AO435" s="67">
        <v>1295.6099999999999</v>
      </c>
      <c r="AP435">
        <v>0.80659999999999998</v>
      </c>
      <c r="AQ435" s="67">
        <v>1269.51</v>
      </c>
      <c r="AR435" s="67">
        <v>2005.11</v>
      </c>
      <c r="AS435" s="67">
        <v>6445.51</v>
      </c>
      <c r="AT435">
        <v>664.34</v>
      </c>
      <c r="AU435">
        <v>378.85</v>
      </c>
      <c r="AV435" s="67">
        <v>10763.33</v>
      </c>
      <c r="AW435" s="67">
        <v>3376.46</v>
      </c>
      <c r="AX435">
        <v>0.3251</v>
      </c>
      <c r="AY435" s="67">
        <v>5809.19</v>
      </c>
      <c r="AZ435">
        <v>0.55930000000000002</v>
      </c>
      <c r="BA435">
        <v>773.3</v>
      </c>
      <c r="BB435">
        <v>7.4499999999999997E-2</v>
      </c>
      <c r="BC435">
        <v>426.94</v>
      </c>
      <c r="BD435">
        <v>4.1099999999999998E-2</v>
      </c>
      <c r="BE435" s="67">
        <v>10385.9</v>
      </c>
      <c r="BF435" s="67">
        <v>2188.12</v>
      </c>
      <c r="BG435">
        <v>0.27929999999999999</v>
      </c>
      <c r="BH435">
        <v>0.58799999999999997</v>
      </c>
      <c r="BI435">
        <v>0.22589999999999999</v>
      </c>
      <c r="BJ435">
        <v>0.13200000000000001</v>
      </c>
      <c r="BK435">
        <v>3.2399999999999998E-2</v>
      </c>
      <c r="BL435">
        <v>2.1600000000000001E-2</v>
      </c>
    </row>
    <row r="436" spans="1:64" x14ac:dyDescent="0.25">
      <c r="A436" t="s">
        <v>452</v>
      </c>
      <c r="B436">
        <v>47084</v>
      </c>
      <c r="C436">
        <v>87.1</v>
      </c>
      <c r="D436">
        <v>17.79</v>
      </c>
      <c r="E436" s="67">
        <v>1549.41</v>
      </c>
      <c r="F436" s="67">
        <v>1500.43</v>
      </c>
      <c r="G436">
        <v>5.1000000000000004E-3</v>
      </c>
      <c r="H436">
        <v>5.0000000000000001E-4</v>
      </c>
      <c r="I436">
        <v>1.11E-2</v>
      </c>
      <c r="J436">
        <v>1.6000000000000001E-3</v>
      </c>
      <c r="K436">
        <v>3.3799999999999997E-2</v>
      </c>
      <c r="L436">
        <v>0.91959999999999997</v>
      </c>
      <c r="M436">
        <v>2.8199999999999999E-2</v>
      </c>
      <c r="N436">
        <v>0.44590000000000002</v>
      </c>
      <c r="O436">
        <v>7.9000000000000008E-3</v>
      </c>
      <c r="P436">
        <v>0.1595</v>
      </c>
      <c r="Q436" s="67">
        <v>52057.919999999998</v>
      </c>
      <c r="R436">
        <v>0.2261</v>
      </c>
      <c r="S436">
        <v>0.1731</v>
      </c>
      <c r="T436">
        <v>0.6008</v>
      </c>
      <c r="U436">
        <v>18.170000000000002</v>
      </c>
      <c r="V436">
        <v>10.7</v>
      </c>
      <c r="W436" s="67">
        <v>70378.880000000005</v>
      </c>
      <c r="X436">
        <v>139.9</v>
      </c>
      <c r="Y436" s="67">
        <v>135406.54999999999</v>
      </c>
      <c r="Z436">
        <v>0.80120000000000002</v>
      </c>
      <c r="AA436">
        <v>0.15409999999999999</v>
      </c>
      <c r="AB436">
        <v>4.48E-2</v>
      </c>
      <c r="AC436">
        <v>0.1988</v>
      </c>
      <c r="AD436">
        <v>135.41</v>
      </c>
      <c r="AE436" s="67">
        <v>3898.48</v>
      </c>
      <c r="AF436">
        <v>518.86</v>
      </c>
      <c r="AG436" s="67">
        <v>133775.43</v>
      </c>
      <c r="AH436" t="s">
        <v>628</v>
      </c>
      <c r="AI436" s="67">
        <v>30795</v>
      </c>
      <c r="AJ436" s="67">
        <v>47034.79</v>
      </c>
      <c r="AK436">
        <v>45.06</v>
      </c>
      <c r="AL436">
        <v>27.62</v>
      </c>
      <c r="AM436">
        <v>33.06</v>
      </c>
      <c r="AN436">
        <v>4.1500000000000004</v>
      </c>
      <c r="AO436" s="67">
        <v>1202.92</v>
      </c>
      <c r="AP436">
        <v>1.1727000000000001</v>
      </c>
      <c r="AQ436" s="67">
        <v>1356.65</v>
      </c>
      <c r="AR436" s="67">
        <v>1922.51</v>
      </c>
      <c r="AS436" s="67">
        <v>5777.6</v>
      </c>
      <c r="AT436">
        <v>565.66999999999996</v>
      </c>
      <c r="AU436">
        <v>285.42</v>
      </c>
      <c r="AV436" s="67">
        <v>9907.85</v>
      </c>
      <c r="AW436" s="67">
        <v>4570.28</v>
      </c>
      <c r="AX436">
        <v>0.45789999999999997</v>
      </c>
      <c r="AY436" s="67">
        <v>3668.6</v>
      </c>
      <c r="AZ436">
        <v>0.36759999999999998</v>
      </c>
      <c r="BA436" s="67">
        <v>1028.72</v>
      </c>
      <c r="BB436">
        <v>0.1031</v>
      </c>
      <c r="BC436">
        <v>712.75</v>
      </c>
      <c r="BD436">
        <v>7.1400000000000005E-2</v>
      </c>
      <c r="BE436" s="67">
        <v>9980.35</v>
      </c>
      <c r="BF436" s="67">
        <v>3619.52</v>
      </c>
      <c r="BG436">
        <v>0.94</v>
      </c>
      <c r="BH436">
        <v>0.53939999999999999</v>
      </c>
      <c r="BI436">
        <v>0.21970000000000001</v>
      </c>
      <c r="BJ436">
        <v>0.18290000000000001</v>
      </c>
      <c r="BK436">
        <v>3.7100000000000001E-2</v>
      </c>
      <c r="BL436">
        <v>2.0799999999999999E-2</v>
      </c>
    </row>
    <row r="437" spans="1:64" x14ac:dyDescent="0.25">
      <c r="A437" t="s">
        <v>453</v>
      </c>
      <c r="B437">
        <v>44644</v>
      </c>
      <c r="C437">
        <v>65.14</v>
      </c>
      <c r="D437">
        <v>44.9</v>
      </c>
      <c r="E437" s="67">
        <v>2925.04</v>
      </c>
      <c r="F437" s="67">
        <v>2723.25</v>
      </c>
      <c r="G437">
        <v>7.4999999999999997E-3</v>
      </c>
      <c r="H437">
        <v>5.9999999999999995E-4</v>
      </c>
      <c r="I437">
        <v>3.2099999999999997E-2</v>
      </c>
      <c r="J437">
        <v>1.5E-3</v>
      </c>
      <c r="K437">
        <v>3.9800000000000002E-2</v>
      </c>
      <c r="L437">
        <v>0.86619999999999997</v>
      </c>
      <c r="M437">
        <v>5.2400000000000002E-2</v>
      </c>
      <c r="N437">
        <v>0.55289999999999995</v>
      </c>
      <c r="O437">
        <v>1.0200000000000001E-2</v>
      </c>
      <c r="P437">
        <v>0.161</v>
      </c>
      <c r="Q437" s="67">
        <v>53491.76</v>
      </c>
      <c r="R437">
        <v>0.222</v>
      </c>
      <c r="S437">
        <v>0.19139999999999999</v>
      </c>
      <c r="T437">
        <v>0.58660000000000001</v>
      </c>
      <c r="U437">
        <v>18.37</v>
      </c>
      <c r="V437">
        <v>18.13</v>
      </c>
      <c r="W437" s="67">
        <v>75831.95</v>
      </c>
      <c r="X437">
        <v>156.96</v>
      </c>
      <c r="Y437" s="67">
        <v>112049.04</v>
      </c>
      <c r="Z437">
        <v>0.72560000000000002</v>
      </c>
      <c r="AA437">
        <v>0.22750000000000001</v>
      </c>
      <c r="AB437">
        <v>4.6899999999999997E-2</v>
      </c>
      <c r="AC437">
        <v>0.27439999999999998</v>
      </c>
      <c r="AD437">
        <v>112.05</v>
      </c>
      <c r="AE437" s="67">
        <v>3564.19</v>
      </c>
      <c r="AF437">
        <v>449.96</v>
      </c>
      <c r="AG437" s="67">
        <v>114255.7</v>
      </c>
      <c r="AH437" t="s">
        <v>628</v>
      </c>
      <c r="AI437" s="67">
        <v>28643</v>
      </c>
      <c r="AJ437" s="67">
        <v>44941.25</v>
      </c>
      <c r="AK437">
        <v>47.65</v>
      </c>
      <c r="AL437">
        <v>29.12</v>
      </c>
      <c r="AM437">
        <v>35.03</v>
      </c>
      <c r="AN437">
        <v>4.0599999999999996</v>
      </c>
      <c r="AO437" s="67">
        <v>1039.72</v>
      </c>
      <c r="AP437">
        <v>1.0541</v>
      </c>
      <c r="AQ437" s="67">
        <v>1267.95</v>
      </c>
      <c r="AR437" s="67">
        <v>1775.23</v>
      </c>
      <c r="AS437" s="67">
        <v>5768.32</v>
      </c>
      <c r="AT437">
        <v>505.09</v>
      </c>
      <c r="AU437">
        <v>314.25</v>
      </c>
      <c r="AV437" s="67">
        <v>9630.84</v>
      </c>
      <c r="AW437" s="67">
        <v>4686.12</v>
      </c>
      <c r="AX437">
        <v>0.50309999999999999</v>
      </c>
      <c r="AY437" s="67">
        <v>3093.39</v>
      </c>
      <c r="AZ437">
        <v>0.33210000000000001</v>
      </c>
      <c r="BA437">
        <v>699.17</v>
      </c>
      <c r="BB437">
        <v>7.51E-2</v>
      </c>
      <c r="BC437">
        <v>835.88</v>
      </c>
      <c r="BD437">
        <v>8.9700000000000002E-2</v>
      </c>
      <c r="BE437" s="67">
        <v>9314.56</v>
      </c>
      <c r="BF437" s="67">
        <v>3620.91</v>
      </c>
      <c r="BG437">
        <v>1.0652999999999999</v>
      </c>
      <c r="BH437">
        <v>0.54920000000000002</v>
      </c>
      <c r="BI437">
        <v>0.2223</v>
      </c>
      <c r="BJ437">
        <v>0.17760000000000001</v>
      </c>
      <c r="BK437">
        <v>3.1600000000000003E-2</v>
      </c>
      <c r="BL437">
        <v>1.9400000000000001E-2</v>
      </c>
    </row>
    <row r="438" spans="1:64" x14ac:dyDescent="0.25">
      <c r="A438" t="s">
        <v>454</v>
      </c>
      <c r="B438">
        <v>49932</v>
      </c>
      <c r="C438">
        <v>36.619999999999997</v>
      </c>
      <c r="D438">
        <v>144.53</v>
      </c>
      <c r="E438" s="67">
        <v>5292.63</v>
      </c>
      <c r="F438" s="67">
        <v>5028.0200000000004</v>
      </c>
      <c r="G438">
        <v>1.55E-2</v>
      </c>
      <c r="H438">
        <v>6.9999999999999999E-4</v>
      </c>
      <c r="I438">
        <v>0.12379999999999999</v>
      </c>
      <c r="J438">
        <v>1.4E-3</v>
      </c>
      <c r="K438">
        <v>4.8899999999999999E-2</v>
      </c>
      <c r="L438">
        <v>0.74299999999999999</v>
      </c>
      <c r="M438">
        <v>6.6799999999999998E-2</v>
      </c>
      <c r="N438">
        <v>0.438</v>
      </c>
      <c r="O438">
        <v>1.9E-2</v>
      </c>
      <c r="P438">
        <v>0.1381</v>
      </c>
      <c r="Q438" s="67">
        <v>57713.18</v>
      </c>
      <c r="R438">
        <v>0.24060000000000001</v>
      </c>
      <c r="S438">
        <v>0.20710000000000001</v>
      </c>
      <c r="T438">
        <v>0.55230000000000001</v>
      </c>
      <c r="U438">
        <v>18.73</v>
      </c>
      <c r="V438">
        <v>29.86</v>
      </c>
      <c r="W438" s="67">
        <v>83091.11</v>
      </c>
      <c r="X438">
        <v>173.73</v>
      </c>
      <c r="Y438" s="67">
        <v>132434.59</v>
      </c>
      <c r="Z438">
        <v>0.73839999999999995</v>
      </c>
      <c r="AA438">
        <v>0.23</v>
      </c>
      <c r="AB438">
        <v>3.1600000000000003E-2</v>
      </c>
      <c r="AC438">
        <v>0.2616</v>
      </c>
      <c r="AD438">
        <v>132.43</v>
      </c>
      <c r="AE438" s="67">
        <v>5265.65</v>
      </c>
      <c r="AF438">
        <v>669.13</v>
      </c>
      <c r="AG438" s="67">
        <v>142622.34</v>
      </c>
      <c r="AH438" t="s">
        <v>628</v>
      </c>
      <c r="AI438" s="67">
        <v>32839</v>
      </c>
      <c r="AJ438" s="67">
        <v>51551.58</v>
      </c>
      <c r="AK438">
        <v>63.16</v>
      </c>
      <c r="AL438">
        <v>38.450000000000003</v>
      </c>
      <c r="AM438">
        <v>42.92</v>
      </c>
      <c r="AN438">
        <v>5.21</v>
      </c>
      <c r="AO438" s="67">
        <v>1046.3499999999999</v>
      </c>
      <c r="AP438">
        <v>1.0429999999999999</v>
      </c>
      <c r="AQ438" s="67">
        <v>1176.1300000000001</v>
      </c>
      <c r="AR438" s="67">
        <v>1849.98</v>
      </c>
      <c r="AS438" s="67">
        <v>6071.19</v>
      </c>
      <c r="AT438">
        <v>552.30999999999995</v>
      </c>
      <c r="AU438">
        <v>278.91000000000003</v>
      </c>
      <c r="AV438" s="67">
        <v>9928.5300000000007</v>
      </c>
      <c r="AW438" s="67">
        <v>3898.68</v>
      </c>
      <c r="AX438">
        <v>0.40639999999999998</v>
      </c>
      <c r="AY438" s="67">
        <v>4301.8500000000004</v>
      </c>
      <c r="AZ438">
        <v>0.44840000000000002</v>
      </c>
      <c r="BA438">
        <v>693.5</v>
      </c>
      <c r="BB438">
        <v>7.2300000000000003E-2</v>
      </c>
      <c r="BC438">
        <v>699.63</v>
      </c>
      <c r="BD438">
        <v>7.2900000000000006E-2</v>
      </c>
      <c r="BE438" s="67">
        <v>9593.67</v>
      </c>
      <c r="BF438" s="67">
        <v>2705.58</v>
      </c>
      <c r="BG438">
        <v>0.59</v>
      </c>
      <c r="BH438">
        <v>0.56420000000000003</v>
      </c>
      <c r="BI438">
        <v>0.2263</v>
      </c>
      <c r="BJ438">
        <v>0.15440000000000001</v>
      </c>
      <c r="BK438">
        <v>3.1199999999999999E-2</v>
      </c>
      <c r="BL438">
        <v>2.3800000000000002E-2</v>
      </c>
    </row>
    <row r="439" spans="1:64" x14ac:dyDescent="0.25">
      <c r="A439" t="s">
        <v>455</v>
      </c>
      <c r="B439">
        <v>48421</v>
      </c>
      <c r="C439">
        <v>56.62</v>
      </c>
      <c r="D439">
        <v>25.34</v>
      </c>
      <c r="E439" s="67">
        <v>1434.58</v>
      </c>
      <c r="F439" s="67">
        <v>1455.5</v>
      </c>
      <c r="G439">
        <v>6.7000000000000002E-3</v>
      </c>
      <c r="H439">
        <v>5.0000000000000001E-4</v>
      </c>
      <c r="I439">
        <v>6.4999999999999997E-3</v>
      </c>
      <c r="J439">
        <v>1.9E-3</v>
      </c>
      <c r="K439">
        <v>3.09E-2</v>
      </c>
      <c r="L439">
        <v>0.93030000000000002</v>
      </c>
      <c r="M439">
        <v>2.3199999999999998E-2</v>
      </c>
      <c r="N439">
        <v>0.27850000000000003</v>
      </c>
      <c r="O439">
        <v>4.7999999999999996E-3</v>
      </c>
      <c r="P439">
        <v>0.11310000000000001</v>
      </c>
      <c r="Q439" s="67">
        <v>54120.57</v>
      </c>
      <c r="R439">
        <v>0.25690000000000002</v>
      </c>
      <c r="S439">
        <v>0.1804</v>
      </c>
      <c r="T439">
        <v>0.56269999999999998</v>
      </c>
      <c r="U439">
        <v>19.09</v>
      </c>
      <c r="V439">
        <v>10.15</v>
      </c>
      <c r="W439" s="67">
        <v>68682.16</v>
      </c>
      <c r="X439">
        <v>136.82</v>
      </c>
      <c r="Y439" s="67">
        <v>152071.26</v>
      </c>
      <c r="Z439">
        <v>0.83189999999999997</v>
      </c>
      <c r="AA439">
        <v>0.1166</v>
      </c>
      <c r="AB439">
        <v>5.1499999999999997E-2</v>
      </c>
      <c r="AC439">
        <v>0.1681</v>
      </c>
      <c r="AD439">
        <v>152.07</v>
      </c>
      <c r="AE439" s="67">
        <v>4743.22</v>
      </c>
      <c r="AF439">
        <v>595.42999999999995</v>
      </c>
      <c r="AG439" s="67">
        <v>157411.32999999999</v>
      </c>
      <c r="AH439" t="s">
        <v>628</v>
      </c>
      <c r="AI439" s="67">
        <v>36877</v>
      </c>
      <c r="AJ439" s="67">
        <v>57289.25</v>
      </c>
      <c r="AK439">
        <v>46.46</v>
      </c>
      <c r="AL439">
        <v>29.78</v>
      </c>
      <c r="AM439">
        <v>32.450000000000003</v>
      </c>
      <c r="AN439">
        <v>4.71</v>
      </c>
      <c r="AO439" s="67">
        <v>1216.69</v>
      </c>
      <c r="AP439">
        <v>0.94479999999999997</v>
      </c>
      <c r="AQ439" s="67">
        <v>1259.23</v>
      </c>
      <c r="AR439" s="67">
        <v>1748.64</v>
      </c>
      <c r="AS439" s="67">
        <v>5467.72</v>
      </c>
      <c r="AT439">
        <v>437.29</v>
      </c>
      <c r="AU439">
        <v>260.27999999999997</v>
      </c>
      <c r="AV439" s="67">
        <v>9173.17</v>
      </c>
      <c r="AW439" s="67">
        <v>3914</v>
      </c>
      <c r="AX439">
        <v>0.41670000000000001</v>
      </c>
      <c r="AY439" s="67">
        <v>4003.88</v>
      </c>
      <c r="AZ439">
        <v>0.42630000000000001</v>
      </c>
      <c r="BA439">
        <v>994.22</v>
      </c>
      <c r="BB439">
        <v>0.10580000000000001</v>
      </c>
      <c r="BC439">
        <v>481.02</v>
      </c>
      <c r="BD439">
        <v>5.1200000000000002E-2</v>
      </c>
      <c r="BE439" s="67">
        <v>9393.1200000000008</v>
      </c>
      <c r="BF439" s="67">
        <v>3383.28</v>
      </c>
      <c r="BG439">
        <v>0.64490000000000003</v>
      </c>
      <c r="BH439">
        <v>0.55640000000000001</v>
      </c>
      <c r="BI439">
        <v>0.21529999999999999</v>
      </c>
      <c r="BJ439">
        <v>0.16039999999999999</v>
      </c>
      <c r="BK439">
        <v>4.0099999999999997E-2</v>
      </c>
      <c r="BL439">
        <v>2.7699999999999999E-2</v>
      </c>
    </row>
    <row r="440" spans="1:64" x14ac:dyDescent="0.25">
      <c r="A440" t="s">
        <v>456</v>
      </c>
      <c r="B440">
        <v>49460</v>
      </c>
      <c r="C440">
        <v>86.14</v>
      </c>
      <c r="D440">
        <v>11.14</v>
      </c>
      <c r="E440">
        <v>959.79</v>
      </c>
      <c r="F440">
        <v>940.2</v>
      </c>
      <c r="G440">
        <v>1.8E-3</v>
      </c>
      <c r="H440">
        <v>4.0000000000000002E-4</v>
      </c>
      <c r="I440">
        <v>6.7999999999999996E-3</v>
      </c>
      <c r="J440">
        <v>1E-3</v>
      </c>
      <c r="K440">
        <v>1.9599999999999999E-2</v>
      </c>
      <c r="L440">
        <v>0.94589999999999996</v>
      </c>
      <c r="M440">
        <v>2.4500000000000001E-2</v>
      </c>
      <c r="N440">
        <v>0.52329999999999999</v>
      </c>
      <c r="O440">
        <v>1.5E-3</v>
      </c>
      <c r="P440">
        <v>0.1575</v>
      </c>
      <c r="Q440" s="67">
        <v>48060.4</v>
      </c>
      <c r="R440">
        <v>0.2392</v>
      </c>
      <c r="S440">
        <v>0.21060000000000001</v>
      </c>
      <c r="T440">
        <v>0.55020000000000002</v>
      </c>
      <c r="U440">
        <v>17.54</v>
      </c>
      <c r="V440">
        <v>7.88</v>
      </c>
      <c r="W440" s="67">
        <v>58774.78</v>
      </c>
      <c r="X440">
        <v>117.35</v>
      </c>
      <c r="Y440" s="67">
        <v>99748.26</v>
      </c>
      <c r="Z440">
        <v>0.88990000000000002</v>
      </c>
      <c r="AA440">
        <v>5.91E-2</v>
      </c>
      <c r="AB440">
        <v>5.0900000000000001E-2</v>
      </c>
      <c r="AC440">
        <v>0.1101</v>
      </c>
      <c r="AD440">
        <v>99.75</v>
      </c>
      <c r="AE440" s="67">
        <v>2379.14</v>
      </c>
      <c r="AF440">
        <v>338.94</v>
      </c>
      <c r="AG440" s="67">
        <v>93728.23</v>
      </c>
      <c r="AH440" t="s">
        <v>628</v>
      </c>
      <c r="AI440" s="67">
        <v>30769</v>
      </c>
      <c r="AJ440" s="67">
        <v>43883.9</v>
      </c>
      <c r="AK440">
        <v>36.32</v>
      </c>
      <c r="AL440">
        <v>23.18</v>
      </c>
      <c r="AM440">
        <v>25.9</v>
      </c>
      <c r="AN440">
        <v>4.41</v>
      </c>
      <c r="AO440">
        <v>945.54</v>
      </c>
      <c r="AP440">
        <v>1.232</v>
      </c>
      <c r="AQ440" s="67">
        <v>1253.04</v>
      </c>
      <c r="AR440" s="67">
        <v>2190.39</v>
      </c>
      <c r="AS440" s="67">
        <v>5715.72</v>
      </c>
      <c r="AT440">
        <v>431.71</v>
      </c>
      <c r="AU440">
        <v>292.70999999999998</v>
      </c>
      <c r="AV440" s="67">
        <v>9883.58</v>
      </c>
      <c r="AW440" s="67">
        <v>5864.38</v>
      </c>
      <c r="AX440">
        <v>0.5887</v>
      </c>
      <c r="AY440" s="67">
        <v>2309.33</v>
      </c>
      <c r="AZ440">
        <v>0.23180000000000001</v>
      </c>
      <c r="BA440">
        <v>965.79</v>
      </c>
      <c r="BB440">
        <v>9.69E-2</v>
      </c>
      <c r="BC440">
        <v>822.42</v>
      </c>
      <c r="BD440">
        <v>8.2600000000000007E-2</v>
      </c>
      <c r="BE440" s="67">
        <v>9961.92</v>
      </c>
      <c r="BF440" s="67">
        <v>5608.75</v>
      </c>
      <c r="BG440">
        <v>2.0352000000000001</v>
      </c>
      <c r="BH440">
        <v>0.51949999999999996</v>
      </c>
      <c r="BI440">
        <v>0.2165</v>
      </c>
      <c r="BJ440">
        <v>0.20430000000000001</v>
      </c>
      <c r="BK440">
        <v>3.7999999999999999E-2</v>
      </c>
      <c r="BL440">
        <v>2.1600000000000001E-2</v>
      </c>
    </row>
    <row r="441" spans="1:64" x14ac:dyDescent="0.25">
      <c r="A441" t="s">
        <v>457</v>
      </c>
      <c r="B441">
        <v>48348</v>
      </c>
      <c r="C441">
        <v>45.71</v>
      </c>
      <c r="D441">
        <v>65.2</v>
      </c>
      <c r="E441" s="67">
        <v>2980.63</v>
      </c>
      <c r="F441" s="67">
        <v>2902.38</v>
      </c>
      <c r="G441">
        <v>1.7000000000000001E-2</v>
      </c>
      <c r="H441">
        <v>5.0000000000000001E-4</v>
      </c>
      <c r="I441">
        <v>1.3599999999999999E-2</v>
      </c>
      <c r="J441">
        <v>1.2999999999999999E-3</v>
      </c>
      <c r="K441">
        <v>1.9900000000000001E-2</v>
      </c>
      <c r="L441">
        <v>0.92530000000000001</v>
      </c>
      <c r="M441">
        <v>2.24E-2</v>
      </c>
      <c r="N441">
        <v>0.19109999999999999</v>
      </c>
      <c r="O441">
        <v>8.6999999999999994E-3</v>
      </c>
      <c r="P441">
        <v>0.1134</v>
      </c>
      <c r="Q441" s="67">
        <v>59563.55</v>
      </c>
      <c r="R441">
        <v>0.22889999999999999</v>
      </c>
      <c r="S441">
        <v>0.2034</v>
      </c>
      <c r="T441">
        <v>0.56769999999999998</v>
      </c>
      <c r="U441">
        <v>19.48</v>
      </c>
      <c r="V441">
        <v>16.71</v>
      </c>
      <c r="W441" s="67">
        <v>82359.27</v>
      </c>
      <c r="X441">
        <v>175.76</v>
      </c>
      <c r="Y441" s="67">
        <v>174796.44</v>
      </c>
      <c r="Z441">
        <v>0.82089999999999996</v>
      </c>
      <c r="AA441">
        <v>0.1439</v>
      </c>
      <c r="AB441">
        <v>3.5200000000000002E-2</v>
      </c>
      <c r="AC441">
        <v>0.17910000000000001</v>
      </c>
      <c r="AD441">
        <v>174.8</v>
      </c>
      <c r="AE441" s="67">
        <v>6650.72</v>
      </c>
      <c r="AF441">
        <v>834.69</v>
      </c>
      <c r="AG441" s="67">
        <v>193702.79</v>
      </c>
      <c r="AH441" t="s">
        <v>628</v>
      </c>
      <c r="AI441" s="67">
        <v>41846</v>
      </c>
      <c r="AJ441" s="67">
        <v>72277.55</v>
      </c>
      <c r="AK441">
        <v>60.35</v>
      </c>
      <c r="AL441">
        <v>36.549999999999997</v>
      </c>
      <c r="AM441">
        <v>38.880000000000003</v>
      </c>
      <c r="AN441">
        <v>4.37</v>
      </c>
      <c r="AO441" s="67">
        <v>1773.72</v>
      </c>
      <c r="AP441">
        <v>0.84009999999999996</v>
      </c>
      <c r="AQ441" s="67">
        <v>1283.9000000000001</v>
      </c>
      <c r="AR441" s="67">
        <v>1818</v>
      </c>
      <c r="AS441" s="67">
        <v>5864.93</v>
      </c>
      <c r="AT441">
        <v>555.29</v>
      </c>
      <c r="AU441">
        <v>340.55</v>
      </c>
      <c r="AV441" s="67">
        <v>9862.67</v>
      </c>
      <c r="AW441" s="67">
        <v>2892.34</v>
      </c>
      <c r="AX441">
        <v>0.31609999999999999</v>
      </c>
      <c r="AY441" s="67">
        <v>5275.22</v>
      </c>
      <c r="AZ441">
        <v>0.57650000000000001</v>
      </c>
      <c r="BA441">
        <v>639.99</v>
      </c>
      <c r="BB441">
        <v>6.9900000000000004E-2</v>
      </c>
      <c r="BC441">
        <v>343.03</v>
      </c>
      <c r="BD441">
        <v>3.7499999999999999E-2</v>
      </c>
      <c r="BE441" s="67">
        <v>9150.59</v>
      </c>
      <c r="BF441" s="67">
        <v>2137.7600000000002</v>
      </c>
      <c r="BG441">
        <v>0.28070000000000001</v>
      </c>
      <c r="BH441">
        <v>0.56730000000000003</v>
      </c>
      <c r="BI441">
        <v>0.23860000000000001</v>
      </c>
      <c r="BJ441">
        <v>0.13730000000000001</v>
      </c>
      <c r="BK441">
        <v>3.6600000000000001E-2</v>
      </c>
      <c r="BL441">
        <v>2.0299999999999999E-2</v>
      </c>
    </row>
    <row r="442" spans="1:64" x14ac:dyDescent="0.25">
      <c r="A442" t="s">
        <v>458</v>
      </c>
      <c r="B442">
        <v>44651</v>
      </c>
      <c r="C442">
        <v>49.62</v>
      </c>
      <c r="D442">
        <v>40.65</v>
      </c>
      <c r="E442" s="67">
        <v>2017.07</v>
      </c>
      <c r="F442" s="67">
        <v>1980.6</v>
      </c>
      <c r="G442">
        <v>1.35E-2</v>
      </c>
      <c r="H442">
        <v>5.9999999999999995E-4</v>
      </c>
      <c r="I442">
        <v>4.4900000000000002E-2</v>
      </c>
      <c r="J442">
        <v>1.5E-3</v>
      </c>
      <c r="K442">
        <v>4.4200000000000003E-2</v>
      </c>
      <c r="L442">
        <v>0.84119999999999995</v>
      </c>
      <c r="M442">
        <v>5.3999999999999999E-2</v>
      </c>
      <c r="N442">
        <v>0.44690000000000002</v>
      </c>
      <c r="O442">
        <v>9.1999999999999998E-3</v>
      </c>
      <c r="P442">
        <v>0.13250000000000001</v>
      </c>
      <c r="Q442" s="67">
        <v>56116.13</v>
      </c>
      <c r="R442">
        <v>0.28050000000000003</v>
      </c>
      <c r="S442">
        <v>0.17610000000000001</v>
      </c>
      <c r="T442">
        <v>0.54339999999999999</v>
      </c>
      <c r="U442">
        <v>17.41</v>
      </c>
      <c r="V442">
        <v>14.25</v>
      </c>
      <c r="W442" s="67">
        <v>76796.56</v>
      </c>
      <c r="X442">
        <v>137.29</v>
      </c>
      <c r="Y442" s="67">
        <v>166823.13</v>
      </c>
      <c r="Z442">
        <v>0.65680000000000005</v>
      </c>
      <c r="AA442">
        <v>0.29570000000000002</v>
      </c>
      <c r="AB442">
        <v>4.7500000000000001E-2</v>
      </c>
      <c r="AC442">
        <v>0.34320000000000001</v>
      </c>
      <c r="AD442">
        <v>166.82</v>
      </c>
      <c r="AE442" s="67">
        <v>5563.84</v>
      </c>
      <c r="AF442">
        <v>580.69000000000005</v>
      </c>
      <c r="AG442" s="67">
        <v>172496.92</v>
      </c>
      <c r="AH442" t="s">
        <v>628</v>
      </c>
      <c r="AI442" s="67">
        <v>31481</v>
      </c>
      <c r="AJ442" s="67">
        <v>50146.22</v>
      </c>
      <c r="AK442">
        <v>52.59</v>
      </c>
      <c r="AL442">
        <v>32.26</v>
      </c>
      <c r="AM442">
        <v>37.520000000000003</v>
      </c>
      <c r="AN442">
        <v>4.8499999999999996</v>
      </c>
      <c r="AO442" s="67">
        <v>1280.44</v>
      </c>
      <c r="AP442">
        <v>1.0056</v>
      </c>
      <c r="AQ442" s="67">
        <v>1324.6</v>
      </c>
      <c r="AR442" s="67">
        <v>1865.8</v>
      </c>
      <c r="AS442" s="67">
        <v>6022.37</v>
      </c>
      <c r="AT442">
        <v>557.11</v>
      </c>
      <c r="AU442">
        <v>341.23</v>
      </c>
      <c r="AV442" s="67">
        <v>10111.1</v>
      </c>
      <c r="AW442" s="67">
        <v>3652.63</v>
      </c>
      <c r="AX442">
        <v>0.36780000000000002</v>
      </c>
      <c r="AY442" s="67">
        <v>4637.13</v>
      </c>
      <c r="AZ442">
        <v>0.46700000000000003</v>
      </c>
      <c r="BA442">
        <v>980.37</v>
      </c>
      <c r="BB442">
        <v>9.8699999999999996E-2</v>
      </c>
      <c r="BC442">
        <v>659.73</v>
      </c>
      <c r="BD442">
        <v>6.6400000000000001E-2</v>
      </c>
      <c r="BE442" s="67">
        <v>9929.86</v>
      </c>
      <c r="BF442" s="67">
        <v>2386.17</v>
      </c>
      <c r="BG442">
        <v>0.51039999999999996</v>
      </c>
      <c r="BH442">
        <v>0.55779999999999996</v>
      </c>
      <c r="BI442">
        <v>0.217</v>
      </c>
      <c r="BJ442">
        <v>0.17</v>
      </c>
      <c r="BK442">
        <v>3.39E-2</v>
      </c>
      <c r="BL442">
        <v>2.1399999999999999E-2</v>
      </c>
    </row>
    <row r="443" spans="1:64" x14ac:dyDescent="0.25">
      <c r="A443" t="s">
        <v>459</v>
      </c>
      <c r="B443">
        <v>44669</v>
      </c>
      <c r="C443">
        <v>23.19</v>
      </c>
      <c r="D443">
        <v>113.73</v>
      </c>
      <c r="E443" s="67">
        <v>2637.38</v>
      </c>
      <c r="F443" s="67">
        <v>2326.4699999999998</v>
      </c>
      <c r="G443">
        <v>5.7000000000000002E-3</v>
      </c>
      <c r="H443">
        <v>4.0000000000000002E-4</v>
      </c>
      <c r="I443">
        <v>8.9599999999999999E-2</v>
      </c>
      <c r="J443">
        <v>1.2999999999999999E-3</v>
      </c>
      <c r="K443">
        <v>3.6799999999999999E-2</v>
      </c>
      <c r="L443">
        <v>0.77780000000000005</v>
      </c>
      <c r="M443">
        <v>8.8400000000000006E-2</v>
      </c>
      <c r="N443">
        <v>0.70899999999999996</v>
      </c>
      <c r="O443">
        <v>9.5999999999999992E-3</v>
      </c>
      <c r="P443">
        <v>0.1754</v>
      </c>
      <c r="Q443" s="67">
        <v>51977.05</v>
      </c>
      <c r="R443">
        <v>0.2621</v>
      </c>
      <c r="S443">
        <v>0.16800000000000001</v>
      </c>
      <c r="T443">
        <v>0.56979999999999997</v>
      </c>
      <c r="U443">
        <v>17.89</v>
      </c>
      <c r="V443">
        <v>18.39</v>
      </c>
      <c r="W443" s="67">
        <v>68243.899999999994</v>
      </c>
      <c r="X443">
        <v>139.72999999999999</v>
      </c>
      <c r="Y443" s="67">
        <v>92816.7</v>
      </c>
      <c r="Z443">
        <v>0.67130000000000001</v>
      </c>
      <c r="AA443">
        <v>0.27479999999999999</v>
      </c>
      <c r="AB443">
        <v>5.3900000000000003E-2</v>
      </c>
      <c r="AC443">
        <v>0.32869999999999999</v>
      </c>
      <c r="AD443">
        <v>92.82</v>
      </c>
      <c r="AE443" s="67">
        <v>3120.99</v>
      </c>
      <c r="AF443">
        <v>407.36</v>
      </c>
      <c r="AG443" s="67">
        <v>91196.71</v>
      </c>
      <c r="AH443" t="s">
        <v>628</v>
      </c>
      <c r="AI443" s="67">
        <v>25606</v>
      </c>
      <c r="AJ443" s="67">
        <v>40094.04</v>
      </c>
      <c r="AK443">
        <v>48.24</v>
      </c>
      <c r="AL443">
        <v>32.28</v>
      </c>
      <c r="AM443">
        <v>35.69</v>
      </c>
      <c r="AN443">
        <v>4.2699999999999996</v>
      </c>
      <c r="AO443">
        <v>6.22</v>
      </c>
      <c r="AP443">
        <v>0.96199999999999997</v>
      </c>
      <c r="AQ443" s="67">
        <v>1345.41</v>
      </c>
      <c r="AR443" s="67">
        <v>2009.28</v>
      </c>
      <c r="AS443" s="67">
        <v>6003.65</v>
      </c>
      <c r="AT443">
        <v>551.58000000000004</v>
      </c>
      <c r="AU443">
        <v>332.62</v>
      </c>
      <c r="AV443" s="67">
        <v>10242.549999999999</v>
      </c>
      <c r="AW443" s="67">
        <v>5838.21</v>
      </c>
      <c r="AX443">
        <v>0.57599999999999996</v>
      </c>
      <c r="AY443" s="67">
        <v>2537.14</v>
      </c>
      <c r="AZ443">
        <v>0.25030000000000002</v>
      </c>
      <c r="BA443">
        <v>656.99</v>
      </c>
      <c r="BB443">
        <v>6.4799999999999996E-2</v>
      </c>
      <c r="BC443" s="67">
        <v>1104.32</v>
      </c>
      <c r="BD443">
        <v>0.1089</v>
      </c>
      <c r="BE443" s="67">
        <v>10136.65</v>
      </c>
      <c r="BF443" s="67">
        <v>4422.09</v>
      </c>
      <c r="BG443">
        <v>1.6580999999999999</v>
      </c>
      <c r="BH443">
        <v>0.51910000000000001</v>
      </c>
      <c r="BI443">
        <v>0.21390000000000001</v>
      </c>
      <c r="BJ443">
        <v>0.22339999999999999</v>
      </c>
      <c r="BK443">
        <v>2.76E-2</v>
      </c>
      <c r="BL443">
        <v>1.61E-2</v>
      </c>
    </row>
    <row r="444" spans="1:64" x14ac:dyDescent="0.25">
      <c r="A444" t="s">
        <v>460</v>
      </c>
      <c r="B444">
        <v>49288</v>
      </c>
      <c r="C444">
        <v>87.95</v>
      </c>
      <c r="D444">
        <v>14.59</v>
      </c>
      <c r="E444" s="67">
        <v>1283.27</v>
      </c>
      <c r="F444" s="67">
        <v>1267.24</v>
      </c>
      <c r="G444">
        <v>1.4E-3</v>
      </c>
      <c r="H444">
        <v>2.0000000000000001E-4</v>
      </c>
      <c r="I444">
        <v>4.1000000000000003E-3</v>
      </c>
      <c r="J444">
        <v>8.9999999999999998E-4</v>
      </c>
      <c r="K444">
        <v>8.6E-3</v>
      </c>
      <c r="L444">
        <v>0.97409999999999997</v>
      </c>
      <c r="M444">
        <v>1.0699999999999999E-2</v>
      </c>
      <c r="N444">
        <v>0.5071</v>
      </c>
      <c r="O444">
        <v>1.9E-3</v>
      </c>
      <c r="P444">
        <v>0.14960000000000001</v>
      </c>
      <c r="Q444" s="67">
        <v>49557.84</v>
      </c>
      <c r="R444">
        <v>0.23519999999999999</v>
      </c>
      <c r="S444">
        <v>0.17760000000000001</v>
      </c>
      <c r="T444">
        <v>0.58720000000000006</v>
      </c>
      <c r="U444">
        <v>18.21</v>
      </c>
      <c r="V444">
        <v>10.69</v>
      </c>
      <c r="W444" s="67">
        <v>65520.97</v>
      </c>
      <c r="X444">
        <v>115.59</v>
      </c>
      <c r="Y444" s="67">
        <v>98575.69</v>
      </c>
      <c r="Z444">
        <v>0.89790000000000003</v>
      </c>
      <c r="AA444">
        <v>5.33E-2</v>
      </c>
      <c r="AB444">
        <v>4.8800000000000003E-2</v>
      </c>
      <c r="AC444">
        <v>0.1021</v>
      </c>
      <c r="AD444">
        <v>98.58</v>
      </c>
      <c r="AE444" s="67">
        <v>2533.5</v>
      </c>
      <c r="AF444">
        <v>354.3</v>
      </c>
      <c r="AG444" s="67">
        <v>91916.91</v>
      </c>
      <c r="AH444" t="s">
        <v>628</v>
      </c>
      <c r="AI444" s="67">
        <v>32880</v>
      </c>
      <c r="AJ444" s="67">
        <v>47077.46</v>
      </c>
      <c r="AK444">
        <v>34.44</v>
      </c>
      <c r="AL444">
        <v>24.59</v>
      </c>
      <c r="AM444">
        <v>25.82</v>
      </c>
      <c r="AN444">
        <v>4.5</v>
      </c>
      <c r="AO444" s="67">
        <v>1390.15</v>
      </c>
      <c r="AP444">
        <v>0.97189999999999999</v>
      </c>
      <c r="AQ444" s="67">
        <v>1263.5999999999999</v>
      </c>
      <c r="AR444" s="67">
        <v>2165.67</v>
      </c>
      <c r="AS444" s="67">
        <v>5753.5</v>
      </c>
      <c r="AT444">
        <v>437.39</v>
      </c>
      <c r="AU444">
        <v>263.27999999999997</v>
      </c>
      <c r="AV444" s="67">
        <v>9883.44</v>
      </c>
      <c r="AW444" s="67">
        <v>6034.44</v>
      </c>
      <c r="AX444">
        <v>0.5968</v>
      </c>
      <c r="AY444" s="67">
        <v>2294.75</v>
      </c>
      <c r="AZ444">
        <v>0.22700000000000001</v>
      </c>
      <c r="BA444" s="67">
        <v>1008.86</v>
      </c>
      <c r="BB444">
        <v>9.98E-2</v>
      </c>
      <c r="BC444">
        <v>772.7</v>
      </c>
      <c r="BD444">
        <v>7.6399999999999996E-2</v>
      </c>
      <c r="BE444" s="67">
        <v>10110.74</v>
      </c>
      <c r="BF444" s="67">
        <v>5928.63</v>
      </c>
      <c r="BG444">
        <v>1.9001999999999999</v>
      </c>
      <c r="BH444">
        <v>0.52310000000000001</v>
      </c>
      <c r="BI444">
        <v>0.218</v>
      </c>
      <c r="BJ444">
        <v>0.19570000000000001</v>
      </c>
      <c r="BK444">
        <v>4.41E-2</v>
      </c>
      <c r="BL444">
        <v>1.9099999999999999E-2</v>
      </c>
    </row>
    <row r="445" spans="1:64" x14ac:dyDescent="0.25">
      <c r="A445" t="s">
        <v>461</v>
      </c>
      <c r="B445">
        <v>44677</v>
      </c>
      <c r="C445">
        <v>24.57</v>
      </c>
      <c r="D445">
        <v>170.81</v>
      </c>
      <c r="E445" s="67">
        <v>4197.04</v>
      </c>
      <c r="F445" s="67">
        <v>3789.66</v>
      </c>
      <c r="G445">
        <v>1.78E-2</v>
      </c>
      <c r="H445">
        <v>1.5E-3</v>
      </c>
      <c r="I445">
        <v>0.23350000000000001</v>
      </c>
      <c r="J445">
        <v>1.2999999999999999E-3</v>
      </c>
      <c r="K445">
        <v>6.8400000000000002E-2</v>
      </c>
      <c r="L445">
        <v>0.60870000000000002</v>
      </c>
      <c r="M445">
        <v>6.88E-2</v>
      </c>
      <c r="N445">
        <v>0.54190000000000005</v>
      </c>
      <c r="O445">
        <v>3.4599999999999999E-2</v>
      </c>
      <c r="P445">
        <v>0.15049999999999999</v>
      </c>
      <c r="Q445" s="67">
        <v>60563.48</v>
      </c>
      <c r="R445">
        <v>0.248</v>
      </c>
      <c r="S445">
        <v>0.19739999999999999</v>
      </c>
      <c r="T445">
        <v>0.55459999999999998</v>
      </c>
      <c r="U445">
        <v>17.559999999999999</v>
      </c>
      <c r="V445">
        <v>28.15</v>
      </c>
      <c r="W445" s="67">
        <v>82679.23</v>
      </c>
      <c r="X445">
        <v>146.29</v>
      </c>
      <c r="Y445" s="67">
        <v>159332.85</v>
      </c>
      <c r="Z445">
        <v>0.60840000000000005</v>
      </c>
      <c r="AA445">
        <v>0.35420000000000001</v>
      </c>
      <c r="AB445">
        <v>3.7400000000000003E-2</v>
      </c>
      <c r="AC445">
        <v>0.3916</v>
      </c>
      <c r="AD445">
        <v>159.33000000000001</v>
      </c>
      <c r="AE445" s="67">
        <v>7172.91</v>
      </c>
      <c r="AF445">
        <v>719.89</v>
      </c>
      <c r="AG445" s="67">
        <v>173792.61</v>
      </c>
      <c r="AH445" t="s">
        <v>628</v>
      </c>
      <c r="AI445" s="67">
        <v>30491</v>
      </c>
      <c r="AJ445" s="67">
        <v>48626.03</v>
      </c>
      <c r="AK445">
        <v>70.31</v>
      </c>
      <c r="AL445">
        <v>42.95</v>
      </c>
      <c r="AM445">
        <v>47.21</v>
      </c>
      <c r="AN445">
        <v>4.41</v>
      </c>
      <c r="AO445" s="67">
        <v>1216.51</v>
      </c>
      <c r="AP445">
        <v>1.1752</v>
      </c>
      <c r="AQ445" s="67">
        <v>1636.12</v>
      </c>
      <c r="AR445" s="67">
        <v>2219.9299999999998</v>
      </c>
      <c r="AS445" s="67">
        <v>7081.89</v>
      </c>
      <c r="AT445">
        <v>681.86</v>
      </c>
      <c r="AU445">
        <v>353.9</v>
      </c>
      <c r="AV445" s="67">
        <v>11973.71</v>
      </c>
      <c r="AW445" s="67">
        <v>4003.06</v>
      </c>
      <c r="AX445">
        <v>0.3498</v>
      </c>
      <c r="AY445" s="67">
        <v>5896.48</v>
      </c>
      <c r="AZ445">
        <v>0.51529999999999998</v>
      </c>
      <c r="BA445">
        <v>705.78</v>
      </c>
      <c r="BB445">
        <v>6.1699999999999998E-2</v>
      </c>
      <c r="BC445">
        <v>837.04</v>
      </c>
      <c r="BD445">
        <v>7.3200000000000001E-2</v>
      </c>
      <c r="BE445" s="67">
        <v>11442.37</v>
      </c>
      <c r="BF445" s="67">
        <v>1940.42</v>
      </c>
      <c r="BG445">
        <v>0.43269999999999997</v>
      </c>
      <c r="BH445">
        <v>0.56200000000000006</v>
      </c>
      <c r="BI445">
        <v>0.2235</v>
      </c>
      <c r="BJ445">
        <v>0.1633</v>
      </c>
      <c r="BK445">
        <v>2.87E-2</v>
      </c>
      <c r="BL445">
        <v>2.2499999999999999E-2</v>
      </c>
    </row>
    <row r="446" spans="1:64" x14ac:dyDescent="0.25">
      <c r="A446" t="s">
        <v>462</v>
      </c>
      <c r="B446">
        <v>45880</v>
      </c>
      <c r="C446">
        <v>103.1</v>
      </c>
      <c r="D446">
        <v>13.01</v>
      </c>
      <c r="E446" s="67">
        <v>1277.73</v>
      </c>
      <c r="F446" s="67">
        <v>1234.04</v>
      </c>
      <c r="G446">
        <v>2.8E-3</v>
      </c>
      <c r="H446">
        <v>2.9999999999999997E-4</v>
      </c>
      <c r="I446">
        <v>7.0000000000000001E-3</v>
      </c>
      <c r="J446">
        <v>1.2999999999999999E-3</v>
      </c>
      <c r="K446">
        <v>1.37E-2</v>
      </c>
      <c r="L446">
        <v>0.95520000000000005</v>
      </c>
      <c r="M446">
        <v>1.9900000000000001E-2</v>
      </c>
      <c r="N446">
        <v>0.59160000000000001</v>
      </c>
      <c r="O446">
        <v>5.0000000000000001E-4</v>
      </c>
      <c r="P446">
        <v>0.15770000000000001</v>
      </c>
      <c r="Q446" s="67">
        <v>47563.62</v>
      </c>
      <c r="R446">
        <v>0.25069999999999998</v>
      </c>
      <c r="S446">
        <v>0.17530000000000001</v>
      </c>
      <c r="T446">
        <v>0.57399999999999995</v>
      </c>
      <c r="U446">
        <v>17.7</v>
      </c>
      <c r="V446">
        <v>9.1199999999999992</v>
      </c>
      <c r="W446" s="67">
        <v>66641.460000000006</v>
      </c>
      <c r="X446">
        <v>135.6</v>
      </c>
      <c r="Y446" s="67">
        <v>101405.46</v>
      </c>
      <c r="Z446">
        <v>0.79930000000000001</v>
      </c>
      <c r="AA446">
        <v>0.1179</v>
      </c>
      <c r="AB446">
        <v>8.2799999999999999E-2</v>
      </c>
      <c r="AC446">
        <v>0.20069999999999999</v>
      </c>
      <c r="AD446">
        <v>101.41</v>
      </c>
      <c r="AE446" s="67">
        <v>2606.81</v>
      </c>
      <c r="AF446">
        <v>356.38</v>
      </c>
      <c r="AG446" s="67">
        <v>96452.54</v>
      </c>
      <c r="AH446" t="s">
        <v>628</v>
      </c>
      <c r="AI446" s="67">
        <v>29699</v>
      </c>
      <c r="AJ446" s="67">
        <v>44061.120000000003</v>
      </c>
      <c r="AK446">
        <v>35.869999999999997</v>
      </c>
      <c r="AL446">
        <v>24.52</v>
      </c>
      <c r="AM446">
        <v>27.98</v>
      </c>
      <c r="AN446">
        <v>4</v>
      </c>
      <c r="AO446">
        <v>971</v>
      </c>
      <c r="AP446">
        <v>1.0017</v>
      </c>
      <c r="AQ446" s="67">
        <v>1351.56</v>
      </c>
      <c r="AR446" s="67">
        <v>2230.77</v>
      </c>
      <c r="AS446" s="67">
        <v>5684.16</v>
      </c>
      <c r="AT446">
        <v>534.97</v>
      </c>
      <c r="AU446">
        <v>230.62</v>
      </c>
      <c r="AV446" s="67">
        <v>10032.07</v>
      </c>
      <c r="AW446" s="67">
        <v>5948.27</v>
      </c>
      <c r="AX446">
        <v>0.58830000000000005</v>
      </c>
      <c r="AY446" s="67">
        <v>2241.04</v>
      </c>
      <c r="AZ446">
        <v>0.22159999999999999</v>
      </c>
      <c r="BA446">
        <v>887.84</v>
      </c>
      <c r="BB446">
        <v>8.7800000000000003E-2</v>
      </c>
      <c r="BC446" s="67">
        <v>1033.8800000000001</v>
      </c>
      <c r="BD446">
        <v>0.1023</v>
      </c>
      <c r="BE446" s="67">
        <v>10111.030000000001</v>
      </c>
      <c r="BF446" s="67">
        <v>5502.37</v>
      </c>
      <c r="BG446">
        <v>1.9340999999999999</v>
      </c>
      <c r="BH446">
        <v>0.497</v>
      </c>
      <c r="BI446">
        <v>0.22989999999999999</v>
      </c>
      <c r="BJ446">
        <v>0.21160000000000001</v>
      </c>
      <c r="BK446">
        <v>3.8800000000000001E-2</v>
      </c>
      <c r="BL446">
        <v>2.2700000000000001E-2</v>
      </c>
    </row>
    <row r="447" spans="1:64" x14ac:dyDescent="0.25">
      <c r="A447" t="s">
        <v>463</v>
      </c>
      <c r="B447">
        <v>44685</v>
      </c>
      <c r="C447">
        <v>41.38</v>
      </c>
      <c r="D447">
        <v>78.67</v>
      </c>
      <c r="E447" s="67">
        <v>3255.41</v>
      </c>
      <c r="F447" s="67">
        <v>2858.92</v>
      </c>
      <c r="G447">
        <v>5.7999999999999996E-3</v>
      </c>
      <c r="H447">
        <v>4.0000000000000002E-4</v>
      </c>
      <c r="I447">
        <v>7.7600000000000002E-2</v>
      </c>
      <c r="J447">
        <v>1.2999999999999999E-3</v>
      </c>
      <c r="K447">
        <v>4.6899999999999997E-2</v>
      </c>
      <c r="L447">
        <v>0.77900000000000003</v>
      </c>
      <c r="M447">
        <v>8.8999999999999996E-2</v>
      </c>
      <c r="N447">
        <v>0.65969999999999995</v>
      </c>
      <c r="O447">
        <v>1.18E-2</v>
      </c>
      <c r="P447">
        <v>0.16980000000000001</v>
      </c>
      <c r="Q447" s="67">
        <v>52008.85</v>
      </c>
      <c r="R447">
        <v>0.25309999999999999</v>
      </c>
      <c r="S447">
        <v>0.18049999999999999</v>
      </c>
      <c r="T447">
        <v>0.56640000000000001</v>
      </c>
      <c r="U447">
        <v>18.36</v>
      </c>
      <c r="V447">
        <v>21.37</v>
      </c>
      <c r="W447" s="67">
        <v>70720.23</v>
      </c>
      <c r="X447">
        <v>148.33000000000001</v>
      </c>
      <c r="Y447" s="67">
        <v>98812.79</v>
      </c>
      <c r="Z447">
        <v>0.70920000000000005</v>
      </c>
      <c r="AA447">
        <v>0.23949999999999999</v>
      </c>
      <c r="AB447">
        <v>5.1200000000000002E-2</v>
      </c>
      <c r="AC447">
        <v>0.2908</v>
      </c>
      <c r="AD447">
        <v>98.81</v>
      </c>
      <c r="AE447" s="67">
        <v>3124.1</v>
      </c>
      <c r="AF447">
        <v>419.14</v>
      </c>
      <c r="AG447" s="67">
        <v>97136.960000000006</v>
      </c>
      <c r="AH447" t="s">
        <v>628</v>
      </c>
      <c r="AI447" s="67">
        <v>27170</v>
      </c>
      <c r="AJ447" s="67">
        <v>41825.980000000003</v>
      </c>
      <c r="AK447">
        <v>46.43</v>
      </c>
      <c r="AL447">
        <v>29.48</v>
      </c>
      <c r="AM447">
        <v>32.83</v>
      </c>
      <c r="AN447">
        <v>4.1900000000000004</v>
      </c>
      <c r="AO447">
        <v>904.16</v>
      </c>
      <c r="AP447">
        <v>0.98360000000000003</v>
      </c>
      <c r="AQ447" s="67">
        <v>1319.02</v>
      </c>
      <c r="AR447" s="67">
        <v>1886.64</v>
      </c>
      <c r="AS447" s="67">
        <v>6006.24</v>
      </c>
      <c r="AT447">
        <v>528.87</v>
      </c>
      <c r="AU447">
        <v>300.29000000000002</v>
      </c>
      <c r="AV447" s="67">
        <v>10041.06</v>
      </c>
      <c r="AW447" s="67">
        <v>5463.92</v>
      </c>
      <c r="AX447">
        <v>0.5494</v>
      </c>
      <c r="AY447" s="67">
        <v>2829.34</v>
      </c>
      <c r="AZ447">
        <v>0.28449999999999998</v>
      </c>
      <c r="BA447">
        <v>605</v>
      </c>
      <c r="BB447">
        <v>6.08E-2</v>
      </c>
      <c r="BC447" s="67">
        <v>1046.93</v>
      </c>
      <c r="BD447">
        <v>0.1053</v>
      </c>
      <c r="BE447" s="67">
        <v>9945.18</v>
      </c>
      <c r="BF447" s="67">
        <v>3940.27</v>
      </c>
      <c r="BG447">
        <v>1.335</v>
      </c>
      <c r="BH447">
        <v>0.52010000000000001</v>
      </c>
      <c r="BI447">
        <v>0.214</v>
      </c>
      <c r="BJ447">
        <v>0.2215</v>
      </c>
      <c r="BK447">
        <v>2.64E-2</v>
      </c>
      <c r="BL447">
        <v>1.7999999999999999E-2</v>
      </c>
    </row>
    <row r="448" spans="1:64" x14ac:dyDescent="0.25">
      <c r="A448" t="s">
        <v>464</v>
      </c>
      <c r="B448">
        <v>44693</v>
      </c>
      <c r="C448">
        <v>26.76</v>
      </c>
      <c r="D448">
        <v>81.900000000000006</v>
      </c>
      <c r="E448" s="67">
        <v>2191.9</v>
      </c>
      <c r="F448" s="67">
        <v>2057.29</v>
      </c>
      <c r="G448">
        <v>8.0000000000000002E-3</v>
      </c>
      <c r="H448">
        <v>4.0000000000000002E-4</v>
      </c>
      <c r="I448">
        <v>4.36E-2</v>
      </c>
      <c r="J448">
        <v>1.1999999999999999E-3</v>
      </c>
      <c r="K448">
        <v>2.9000000000000001E-2</v>
      </c>
      <c r="L448">
        <v>0.85950000000000004</v>
      </c>
      <c r="M448">
        <v>5.8299999999999998E-2</v>
      </c>
      <c r="N448">
        <v>0.55220000000000002</v>
      </c>
      <c r="O448">
        <v>8.5000000000000006E-3</v>
      </c>
      <c r="P448">
        <v>0.158</v>
      </c>
      <c r="Q448" s="67">
        <v>52044</v>
      </c>
      <c r="R448">
        <v>0.24940000000000001</v>
      </c>
      <c r="S448">
        <v>0.1903</v>
      </c>
      <c r="T448">
        <v>0.56030000000000002</v>
      </c>
      <c r="U448">
        <v>17.350000000000001</v>
      </c>
      <c r="V448">
        <v>15.14</v>
      </c>
      <c r="W448" s="67">
        <v>71653.27</v>
      </c>
      <c r="X448">
        <v>141.03</v>
      </c>
      <c r="Y448" s="67">
        <v>121373.64</v>
      </c>
      <c r="Z448">
        <v>0.70650000000000002</v>
      </c>
      <c r="AA448">
        <v>0.2407</v>
      </c>
      <c r="AB448">
        <v>5.28E-2</v>
      </c>
      <c r="AC448">
        <v>0.29349999999999998</v>
      </c>
      <c r="AD448">
        <v>121.37</v>
      </c>
      <c r="AE448" s="67">
        <v>4295.28</v>
      </c>
      <c r="AF448">
        <v>530.61</v>
      </c>
      <c r="AG448" s="67">
        <v>127566.65</v>
      </c>
      <c r="AH448" t="s">
        <v>628</v>
      </c>
      <c r="AI448" s="67">
        <v>29062</v>
      </c>
      <c r="AJ448" s="67">
        <v>44456.93</v>
      </c>
      <c r="AK448">
        <v>53.69</v>
      </c>
      <c r="AL448">
        <v>32.880000000000003</v>
      </c>
      <c r="AM448">
        <v>38.89</v>
      </c>
      <c r="AN448">
        <v>4.47</v>
      </c>
      <c r="AO448" s="67">
        <v>1608.63</v>
      </c>
      <c r="AP448">
        <v>0.96140000000000003</v>
      </c>
      <c r="AQ448" s="67">
        <v>1319.39</v>
      </c>
      <c r="AR448" s="67">
        <v>1748.6</v>
      </c>
      <c r="AS448" s="67">
        <v>5881.23</v>
      </c>
      <c r="AT448">
        <v>539.91999999999996</v>
      </c>
      <c r="AU448">
        <v>344.25</v>
      </c>
      <c r="AV448" s="67">
        <v>9833.3799999999992</v>
      </c>
      <c r="AW448" s="67">
        <v>4579.91</v>
      </c>
      <c r="AX448">
        <v>0.47099999999999997</v>
      </c>
      <c r="AY448" s="67">
        <v>3422.84</v>
      </c>
      <c r="AZ448">
        <v>0.35199999999999998</v>
      </c>
      <c r="BA448">
        <v>850.58</v>
      </c>
      <c r="BB448">
        <v>8.7499999999999994E-2</v>
      </c>
      <c r="BC448">
        <v>869.76</v>
      </c>
      <c r="BD448">
        <v>8.9499999999999996E-2</v>
      </c>
      <c r="BE448" s="67">
        <v>9723.09</v>
      </c>
      <c r="BF448" s="67">
        <v>3409.8</v>
      </c>
      <c r="BG448">
        <v>0.93779999999999997</v>
      </c>
      <c r="BH448">
        <v>0.54149999999999998</v>
      </c>
      <c r="BI448">
        <v>0.2112</v>
      </c>
      <c r="BJ448">
        <v>0.1966</v>
      </c>
      <c r="BK448">
        <v>3.09E-2</v>
      </c>
      <c r="BL448">
        <v>1.9800000000000002E-2</v>
      </c>
    </row>
    <row r="449" spans="1:64" x14ac:dyDescent="0.25">
      <c r="A449" t="s">
        <v>465</v>
      </c>
      <c r="B449">
        <v>50054</v>
      </c>
      <c r="C449">
        <v>23.62</v>
      </c>
      <c r="D449">
        <v>136.24</v>
      </c>
      <c r="E449" s="67">
        <v>3217.84</v>
      </c>
      <c r="F449" s="67">
        <v>3122.43</v>
      </c>
      <c r="G449">
        <v>4.87E-2</v>
      </c>
      <c r="H449">
        <v>5.9999999999999995E-4</v>
      </c>
      <c r="I449">
        <v>3.15E-2</v>
      </c>
      <c r="J449">
        <v>8.0000000000000004E-4</v>
      </c>
      <c r="K449">
        <v>2.63E-2</v>
      </c>
      <c r="L449">
        <v>0.86329999999999996</v>
      </c>
      <c r="M449">
        <v>2.87E-2</v>
      </c>
      <c r="N449">
        <v>9.9199999999999997E-2</v>
      </c>
      <c r="O449">
        <v>1.67E-2</v>
      </c>
      <c r="P449">
        <v>0.1047</v>
      </c>
      <c r="Q449" s="67">
        <v>66684.95</v>
      </c>
      <c r="R449">
        <v>0.18840000000000001</v>
      </c>
      <c r="S449">
        <v>0.2072</v>
      </c>
      <c r="T449">
        <v>0.60429999999999995</v>
      </c>
      <c r="U449">
        <v>18.600000000000001</v>
      </c>
      <c r="V449">
        <v>17.46</v>
      </c>
      <c r="W449" s="67">
        <v>91499.520000000004</v>
      </c>
      <c r="X449">
        <v>182.73</v>
      </c>
      <c r="Y449" s="67">
        <v>229503.83</v>
      </c>
      <c r="Z449">
        <v>0.81310000000000004</v>
      </c>
      <c r="AA449">
        <v>0.16270000000000001</v>
      </c>
      <c r="AB449">
        <v>2.4199999999999999E-2</v>
      </c>
      <c r="AC449">
        <v>0.18690000000000001</v>
      </c>
      <c r="AD449">
        <v>229.5</v>
      </c>
      <c r="AE449" s="67">
        <v>9441.57</v>
      </c>
      <c r="AF449" s="67">
        <v>1111.3</v>
      </c>
      <c r="AG449" s="67">
        <v>270908.3</v>
      </c>
      <c r="AH449" t="s">
        <v>628</v>
      </c>
      <c r="AI449" s="67">
        <v>53897</v>
      </c>
      <c r="AJ449" s="67">
        <v>123233.81</v>
      </c>
      <c r="AK449">
        <v>75.349999999999994</v>
      </c>
      <c r="AL449">
        <v>40.83</v>
      </c>
      <c r="AM449">
        <v>47.41</v>
      </c>
      <c r="AN449">
        <v>4.99</v>
      </c>
      <c r="AO449" s="67">
        <v>1218.04</v>
      </c>
      <c r="AP449">
        <v>0.59099999999999997</v>
      </c>
      <c r="AQ449" s="67">
        <v>1428.49</v>
      </c>
      <c r="AR449" s="67">
        <v>2075.85</v>
      </c>
      <c r="AS449" s="67">
        <v>6950.99</v>
      </c>
      <c r="AT449">
        <v>737.33</v>
      </c>
      <c r="AU449">
        <v>398.8</v>
      </c>
      <c r="AV449" s="67">
        <v>11591.46</v>
      </c>
      <c r="AW449" s="67">
        <v>2495.2600000000002</v>
      </c>
      <c r="AX449">
        <v>0.22500000000000001</v>
      </c>
      <c r="AY449" s="67">
        <v>7500.98</v>
      </c>
      <c r="AZ449">
        <v>0.67620000000000002</v>
      </c>
      <c r="BA449">
        <v>767.56</v>
      </c>
      <c r="BB449">
        <v>6.9199999999999998E-2</v>
      </c>
      <c r="BC449">
        <v>328.28</v>
      </c>
      <c r="BD449">
        <v>2.9600000000000001E-2</v>
      </c>
      <c r="BE449" s="67">
        <v>11092.08</v>
      </c>
      <c r="BF449" s="67">
        <v>1105.26</v>
      </c>
      <c r="BG449">
        <v>7.5999999999999998E-2</v>
      </c>
      <c r="BH449">
        <v>0.60780000000000001</v>
      </c>
      <c r="BI449">
        <v>0.21379999999999999</v>
      </c>
      <c r="BJ449">
        <v>0.123</v>
      </c>
      <c r="BK449">
        <v>3.5400000000000001E-2</v>
      </c>
      <c r="BL449">
        <v>0.02</v>
      </c>
    </row>
    <row r="450" spans="1:64" x14ac:dyDescent="0.25">
      <c r="A450" t="s">
        <v>466</v>
      </c>
      <c r="B450">
        <v>47001</v>
      </c>
      <c r="C450">
        <v>31.29</v>
      </c>
      <c r="D450">
        <v>180.68</v>
      </c>
      <c r="E450" s="67">
        <v>5652.64</v>
      </c>
      <c r="F450" s="67">
        <v>5186.92</v>
      </c>
      <c r="G450">
        <v>1.55E-2</v>
      </c>
      <c r="H450">
        <v>8.9999999999999998E-4</v>
      </c>
      <c r="I450">
        <v>0.22209999999999999</v>
      </c>
      <c r="J450">
        <v>1.2999999999999999E-3</v>
      </c>
      <c r="K450">
        <v>5.1799999999999999E-2</v>
      </c>
      <c r="L450">
        <v>0.63390000000000002</v>
      </c>
      <c r="M450">
        <v>7.4499999999999997E-2</v>
      </c>
      <c r="N450">
        <v>0.50129999999999997</v>
      </c>
      <c r="O450">
        <v>2.9000000000000001E-2</v>
      </c>
      <c r="P450">
        <v>0.14319999999999999</v>
      </c>
      <c r="Q450" s="67">
        <v>57340.84</v>
      </c>
      <c r="R450">
        <v>0.25879999999999997</v>
      </c>
      <c r="S450">
        <v>0.2054</v>
      </c>
      <c r="T450">
        <v>0.53590000000000004</v>
      </c>
      <c r="U450">
        <v>18.600000000000001</v>
      </c>
      <c r="V450">
        <v>31.87</v>
      </c>
      <c r="W450" s="67">
        <v>83331.78</v>
      </c>
      <c r="X450">
        <v>173.35</v>
      </c>
      <c r="Y450" s="67">
        <v>127117.46</v>
      </c>
      <c r="Z450">
        <v>0.73570000000000002</v>
      </c>
      <c r="AA450">
        <v>0.23519999999999999</v>
      </c>
      <c r="AB450">
        <v>2.9100000000000001E-2</v>
      </c>
      <c r="AC450">
        <v>0.26429999999999998</v>
      </c>
      <c r="AD450">
        <v>127.12</v>
      </c>
      <c r="AE450" s="67">
        <v>5438.1</v>
      </c>
      <c r="AF450">
        <v>680.16</v>
      </c>
      <c r="AG450" s="67">
        <v>138619.91</v>
      </c>
      <c r="AH450" t="s">
        <v>628</v>
      </c>
      <c r="AI450" s="67">
        <v>32252</v>
      </c>
      <c r="AJ450" s="67">
        <v>49531.839999999997</v>
      </c>
      <c r="AK450">
        <v>67.87</v>
      </c>
      <c r="AL450">
        <v>42.41</v>
      </c>
      <c r="AM450">
        <v>46.44</v>
      </c>
      <c r="AN450">
        <v>5.18</v>
      </c>
      <c r="AO450">
        <v>725.52</v>
      </c>
      <c r="AP450">
        <v>1.1220000000000001</v>
      </c>
      <c r="AQ450" s="67">
        <v>1302.54</v>
      </c>
      <c r="AR450" s="67">
        <v>1930.22</v>
      </c>
      <c r="AS450" s="67">
        <v>6177.6</v>
      </c>
      <c r="AT450">
        <v>584.85</v>
      </c>
      <c r="AU450">
        <v>300.29000000000002</v>
      </c>
      <c r="AV450" s="67">
        <v>10295.5</v>
      </c>
      <c r="AW450" s="67">
        <v>4200.34</v>
      </c>
      <c r="AX450">
        <v>0.41199999999999998</v>
      </c>
      <c r="AY450" s="67">
        <v>4463.95</v>
      </c>
      <c r="AZ450">
        <v>0.43790000000000001</v>
      </c>
      <c r="BA450">
        <v>731.97</v>
      </c>
      <c r="BB450">
        <v>7.1800000000000003E-2</v>
      </c>
      <c r="BC450">
        <v>798.44</v>
      </c>
      <c r="BD450">
        <v>7.8299999999999995E-2</v>
      </c>
      <c r="BE450" s="67">
        <v>10194.69</v>
      </c>
      <c r="BF450" s="67">
        <v>2785.02</v>
      </c>
      <c r="BG450">
        <v>0.6502</v>
      </c>
      <c r="BH450">
        <v>0.54920000000000002</v>
      </c>
      <c r="BI450">
        <v>0.218</v>
      </c>
      <c r="BJ450">
        <v>0.17879999999999999</v>
      </c>
      <c r="BK450">
        <v>2.93E-2</v>
      </c>
      <c r="BL450">
        <v>2.47E-2</v>
      </c>
    </row>
    <row r="451" spans="1:64" x14ac:dyDescent="0.25">
      <c r="A451" t="s">
        <v>467</v>
      </c>
      <c r="B451">
        <v>46599</v>
      </c>
      <c r="C451">
        <v>21.29</v>
      </c>
      <c r="D451">
        <v>99.26</v>
      </c>
      <c r="E451" s="67">
        <v>2112.73</v>
      </c>
      <c r="F451" s="67">
        <v>1986.66</v>
      </c>
      <c r="G451">
        <v>1.89E-2</v>
      </c>
      <c r="H451">
        <v>1E-3</v>
      </c>
      <c r="I451">
        <v>0.2324</v>
      </c>
      <c r="J451">
        <v>1.1000000000000001E-3</v>
      </c>
      <c r="K451">
        <v>6.0999999999999999E-2</v>
      </c>
      <c r="L451">
        <v>0.61709999999999998</v>
      </c>
      <c r="M451">
        <v>6.8500000000000005E-2</v>
      </c>
      <c r="N451">
        <v>0.46729999999999999</v>
      </c>
      <c r="O451">
        <v>2.92E-2</v>
      </c>
      <c r="P451">
        <v>0.1454</v>
      </c>
      <c r="Q451" s="67">
        <v>59564.98</v>
      </c>
      <c r="R451">
        <v>0.29799999999999999</v>
      </c>
      <c r="S451">
        <v>0.20300000000000001</v>
      </c>
      <c r="T451">
        <v>0.499</v>
      </c>
      <c r="U451">
        <v>16.79</v>
      </c>
      <c r="V451">
        <v>15.15</v>
      </c>
      <c r="W451" s="67">
        <v>81642.929999999993</v>
      </c>
      <c r="X451">
        <v>136.11000000000001</v>
      </c>
      <c r="Y451" s="67">
        <v>170405.02</v>
      </c>
      <c r="Z451">
        <v>0.69499999999999995</v>
      </c>
      <c r="AA451">
        <v>0.27839999999999998</v>
      </c>
      <c r="AB451">
        <v>2.6599999999999999E-2</v>
      </c>
      <c r="AC451">
        <v>0.30499999999999999</v>
      </c>
      <c r="AD451">
        <v>170.41</v>
      </c>
      <c r="AE451" s="67">
        <v>7863.33</v>
      </c>
      <c r="AF451">
        <v>878.83</v>
      </c>
      <c r="AG451" s="67">
        <v>190815.67</v>
      </c>
      <c r="AH451" t="s">
        <v>628</v>
      </c>
      <c r="AI451" s="67">
        <v>34327</v>
      </c>
      <c r="AJ451" s="67">
        <v>53802.64</v>
      </c>
      <c r="AK451">
        <v>70.680000000000007</v>
      </c>
      <c r="AL451">
        <v>43.41</v>
      </c>
      <c r="AM451">
        <v>47.87</v>
      </c>
      <c r="AN451">
        <v>4.79</v>
      </c>
      <c r="AO451" s="67">
        <v>3762.16</v>
      </c>
      <c r="AP451">
        <v>1.1417999999999999</v>
      </c>
      <c r="AQ451" s="67">
        <v>1717.98</v>
      </c>
      <c r="AR451" s="67">
        <v>2135.9</v>
      </c>
      <c r="AS451" s="67">
        <v>7105.17</v>
      </c>
      <c r="AT451">
        <v>722.57</v>
      </c>
      <c r="AU451">
        <v>371.31</v>
      </c>
      <c r="AV451" s="67">
        <v>12052.93</v>
      </c>
      <c r="AW451" s="67">
        <v>3582.71</v>
      </c>
      <c r="AX451">
        <v>0.31369999999999998</v>
      </c>
      <c r="AY451" s="67">
        <v>6279.63</v>
      </c>
      <c r="AZ451">
        <v>0.54979999999999996</v>
      </c>
      <c r="BA451">
        <v>816.18</v>
      </c>
      <c r="BB451">
        <v>7.1499999999999994E-2</v>
      </c>
      <c r="BC451">
        <v>743.51</v>
      </c>
      <c r="BD451">
        <v>6.5100000000000005E-2</v>
      </c>
      <c r="BE451" s="67">
        <v>11422.03</v>
      </c>
      <c r="BF451" s="67">
        <v>1822.75</v>
      </c>
      <c r="BG451">
        <v>0.32519999999999999</v>
      </c>
      <c r="BH451">
        <v>0.56699999999999995</v>
      </c>
      <c r="BI451">
        <v>0.2215</v>
      </c>
      <c r="BJ451">
        <v>0.15640000000000001</v>
      </c>
      <c r="BK451">
        <v>3.2099999999999997E-2</v>
      </c>
      <c r="BL451">
        <v>2.3E-2</v>
      </c>
    </row>
    <row r="452" spans="1:64" x14ac:dyDescent="0.25">
      <c r="A452" t="s">
        <v>468</v>
      </c>
      <c r="B452">
        <v>48439</v>
      </c>
      <c r="C452">
        <v>104.85</v>
      </c>
      <c r="D452">
        <v>9.17</v>
      </c>
      <c r="E452">
        <v>915.84</v>
      </c>
      <c r="F452">
        <v>884.13</v>
      </c>
      <c r="G452">
        <v>3.0999999999999999E-3</v>
      </c>
      <c r="H452">
        <v>2.9999999999999997E-4</v>
      </c>
      <c r="I452">
        <v>5.5999999999999999E-3</v>
      </c>
      <c r="J452">
        <v>1.2999999999999999E-3</v>
      </c>
      <c r="K452">
        <v>1.8200000000000001E-2</v>
      </c>
      <c r="L452">
        <v>0.95250000000000001</v>
      </c>
      <c r="M452">
        <v>1.9E-2</v>
      </c>
      <c r="N452">
        <v>0.50219999999999998</v>
      </c>
      <c r="O452">
        <v>2.3E-3</v>
      </c>
      <c r="P452">
        <v>0.14829999999999999</v>
      </c>
      <c r="Q452" s="67">
        <v>47697.23</v>
      </c>
      <c r="R452">
        <v>0.24859999999999999</v>
      </c>
      <c r="S452">
        <v>0.1898</v>
      </c>
      <c r="T452">
        <v>0.56169999999999998</v>
      </c>
      <c r="U452">
        <v>16.239999999999998</v>
      </c>
      <c r="V452">
        <v>7.77</v>
      </c>
      <c r="W452" s="67">
        <v>63654.8</v>
      </c>
      <c r="X452">
        <v>112.66</v>
      </c>
      <c r="Y452" s="67">
        <v>130639.12</v>
      </c>
      <c r="Z452">
        <v>0.82599999999999996</v>
      </c>
      <c r="AA452">
        <v>0.1</v>
      </c>
      <c r="AB452">
        <v>7.3999999999999996E-2</v>
      </c>
      <c r="AC452">
        <v>0.17399999999999999</v>
      </c>
      <c r="AD452">
        <v>130.63999999999999</v>
      </c>
      <c r="AE452" s="67">
        <v>3587.13</v>
      </c>
      <c r="AF452">
        <v>453.17</v>
      </c>
      <c r="AG452" s="67">
        <v>120514.08</v>
      </c>
      <c r="AH452" t="s">
        <v>628</v>
      </c>
      <c r="AI452" s="67">
        <v>31828</v>
      </c>
      <c r="AJ452" s="67">
        <v>46739.35</v>
      </c>
      <c r="AK452">
        <v>40.340000000000003</v>
      </c>
      <c r="AL452">
        <v>25.95</v>
      </c>
      <c r="AM452">
        <v>30.23</v>
      </c>
      <c r="AN452">
        <v>4.08</v>
      </c>
      <c r="AO452" s="67">
        <v>1435.33</v>
      </c>
      <c r="AP452">
        <v>1.2547999999999999</v>
      </c>
      <c r="AQ452" s="67">
        <v>1478.42</v>
      </c>
      <c r="AR452" s="67">
        <v>2091.9699999999998</v>
      </c>
      <c r="AS452" s="67">
        <v>5781.59</v>
      </c>
      <c r="AT452">
        <v>536.45000000000005</v>
      </c>
      <c r="AU452">
        <v>341.22</v>
      </c>
      <c r="AV452" s="67">
        <v>10229.65</v>
      </c>
      <c r="AW452" s="67">
        <v>5232.87</v>
      </c>
      <c r="AX452">
        <v>0.49919999999999998</v>
      </c>
      <c r="AY452" s="67">
        <v>3390.81</v>
      </c>
      <c r="AZ452">
        <v>0.32350000000000001</v>
      </c>
      <c r="BA452" s="67">
        <v>1056.29</v>
      </c>
      <c r="BB452">
        <v>0.1008</v>
      </c>
      <c r="BC452">
        <v>803.11</v>
      </c>
      <c r="BD452">
        <v>7.6600000000000001E-2</v>
      </c>
      <c r="BE452" s="67">
        <v>10483.08</v>
      </c>
      <c r="BF452" s="67">
        <v>4302.75</v>
      </c>
      <c r="BG452">
        <v>1.2401</v>
      </c>
      <c r="BH452">
        <v>0.50460000000000005</v>
      </c>
      <c r="BI452">
        <v>0.21840000000000001</v>
      </c>
      <c r="BJ452">
        <v>0.2145</v>
      </c>
      <c r="BK452">
        <v>3.95E-2</v>
      </c>
      <c r="BL452">
        <v>2.3E-2</v>
      </c>
    </row>
    <row r="453" spans="1:64" x14ac:dyDescent="0.25">
      <c r="A453" t="s">
        <v>469</v>
      </c>
      <c r="B453">
        <v>47506</v>
      </c>
      <c r="C453">
        <v>95.14</v>
      </c>
      <c r="D453">
        <v>7.15</v>
      </c>
      <c r="E453">
        <v>680.12</v>
      </c>
      <c r="F453">
        <v>683.65</v>
      </c>
      <c r="G453">
        <v>2.0999999999999999E-3</v>
      </c>
      <c r="H453">
        <v>1E-4</v>
      </c>
      <c r="I453">
        <v>4.5999999999999999E-3</v>
      </c>
      <c r="J453">
        <v>8.9999999999999998E-4</v>
      </c>
      <c r="K453">
        <v>1.3100000000000001E-2</v>
      </c>
      <c r="L453">
        <v>0.96650000000000003</v>
      </c>
      <c r="M453">
        <v>1.2800000000000001E-2</v>
      </c>
      <c r="N453">
        <v>0.40589999999999998</v>
      </c>
      <c r="O453">
        <v>6.9999999999999999E-4</v>
      </c>
      <c r="P453">
        <v>0.15229999999999999</v>
      </c>
      <c r="Q453" s="67">
        <v>46584.57</v>
      </c>
      <c r="R453">
        <v>0.2326</v>
      </c>
      <c r="S453">
        <v>0.20319999999999999</v>
      </c>
      <c r="T453">
        <v>0.56420000000000003</v>
      </c>
      <c r="U453">
        <v>16.04</v>
      </c>
      <c r="V453">
        <v>6.54</v>
      </c>
      <c r="W453" s="67">
        <v>59412.63</v>
      </c>
      <c r="X453">
        <v>100.45</v>
      </c>
      <c r="Y453" s="67">
        <v>123152.81</v>
      </c>
      <c r="Z453">
        <v>0.90100000000000002</v>
      </c>
      <c r="AA453">
        <v>5.1799999999999999E-2</v>
      </c>
      <c r="AB453">
        <v>4.7199999999999999E-2</v>
      </c>
      <c r="AC453">
        <v>9.9000000000000005E-2</v>
      </c>
      <c r="AD453">
        <v>123.15</v>
      </c>
      <c r="AE453" s="67">
        <v>2921.46</v>
      </c>
      <c r="AF453">
        <v>427.96</v>
      </c>
      <c r="AG453" s="67">
        <v>107423.46</v>
      </c>
      <c r="AH453" t="s">
        <v>628</v>
      </c>
      <c r="AI453" s="67">
        <v>33371</v>
      </c>
      <c r="AJ453" s="67">
        <v>48749.71</v>
      </c>
      <c r="AK453">
        <v>36.909999999999997</v>
      </c>
      <c r="AL453">
        <v>22.84</v>
      </c>
      <c r="AM453">
        <v>26.4</v>
      </c>
      <c r="AN453">
        <v>4.6500000000000004</v>
      </c>
      <c r="AO453" s="67">
        <v>1359.18</v>
      </c>
      <c r="AP453">
        <v>1.2501</v>
      </c>
      <c r="AQ453" s="67">
        <v>1494.14</v>
      </c>
      <c r="AR453" s="67">
        <v>2184.86</v>
      </c>
      <c r="AS453" s="67">
        <v>5826.78</v>
      </c>
      <c r="AT453">
        <v>429.15</v>
      </c>
      <c r="AU453">
        <v>288.08</v>
      </c>
      <c r="AV453" s="67">
        <v>10223.02</v>
      </c>
      <c r="AW453" s="67">
        <v>5600.97</v>
      </c>
      <c r="AX453">
        <v>0.52680000000000005</v>
      </c>
      <c r="AY453" s="67">
        <v>3047.91</v>
      </c>
      <c r="AZ453">
        <v>0.28670000000000001</v>
      </c>
      <c r="BA453" s="67">
        <v>1233.1199999999999</v>
      </c>
      <c r="BB453">
        <v>0.11600000000000001</v>
      </c>
      <c r="BC453">
        <v>750.49</v>
      </c>
      <c r="BD453">
        <v>7.0599999999999996E-2</v>
      </c>
      <c r="BE453" s="67">
        <v>10632.5</v>
      </c>
      <c r="BF453" s="67">
        <v>5281.62</v>
      </c>
      <c r="BG453">
        <v>1.4648000000000001</v>
      </c>
      <c r="BH453">
        <v>0.50780000000000003</v>
      </c>
      <c r="BI453">
        <v>0.2074</v>
      </c>
      <c r="BJ453">
        <v>0.2172</v>
      </c>
      <c r="BK453">
        <v>3.8899999999999997E-2</v>
      </c>
      <c r="BL453">
        <v>2.8799999999999999E-2</v>
      </c>
    </row>
    <row r="454" spans="1:64" x14ac:dyDescent="0.25">
      <c r="A454" t="s">
        <v>470</v>
      </c>
      <c r="B454">
        <v>46474</v>
      </c>
      <c r="C454">
        <v>110.4</v>
      </c>
      <c r="D454">
        <v>12.71</v>
      </c>
      <c r="E454" s="67">
        <v>1336.19</v>
      </c>
      <c r="F454" s="67">
        <v>1289</v>
      </c>
      <c r="G454">
        <v>2.5999999999999999E-3</v>
      </c>
      <c r="H454">
        <v>2.9999999999999997E-4</v>
      </c>
      <c r="I454">
        <v>5.8999999999999999E-3</v>
      </c>
      <c r="J454">
        <v>1.1999999999999999E-3</v>
      </c>
      <c r="K454">
        <v>1.3899999999999999E-2</v>
      </c>
      <c r="L454">
        <v>0.9587</v>
      </c>
      <c r="M454">
        <v>1.7399999999999999E-2</v>
      </c>
      <c r="N454">
        <v>0.57720000000000005</v>
      </c>
      <c r="O454">
        <v>6.1000000000000004E-3</v>
      </c>
      <c r="P454">
        <v>0.15459999999999999</v>
      </c>
      <c r="Q454" s="67">
        <v>48477.64</v>
      </c>
      <c r="R454">
        <v>0.25969999999999999</v>
      </c>
      <c r="S454">
        <v>0.16750000000000001</v>
      </c>
      <c r="T454">
        <v>0.57279999999999998</v>
      </c>
      <c r="U454">
        <v>17.64</v>
      </c>
      <c r="V454">
        <v>9.92</v>
      </c>
      <c r="W454" s="67">
        <v>66559.360000000001</v>
      </c>
      <c r="X454">
        <v>130.78</v>
      </c>
      <c r="Y454" s="67">
        <v>113090.66</v>
      </c>
      <c r="Z454">
        <v>0.80420000000000003</v>
      </c>
      <c r="AA454">
        <v>0.1143</v>
      </c>
      <c r="AB454">
        <v>8.1500000000000003E-2</v>
      </c>
      <c r="AC454">
        <v>0.1958</v>
      </c>
      <c r="AD454">
        <v>113.09</v>
      </c>
      <c r="AE454" s="67">
        <v>2998.83</v>
      </c>
      <c r="AF454">
        <v>396.34</v>
      </c>
      <c r="AG454" s="67">
        <v>107013.35</v>
      </c>
      <c r="AH454" t="s">
        <v>628</v>
      </c>
      <c r="AI454" s="67">
        <v>30239</v>
      </c>
      <c r="AJ454" s="67">
        <v>44967.11</v>
      </c>
      <c r="AK454">
        <v>36.06</v>
      </c>
      <c r="AL454">
        <v>24.85</v>
      </c>
      <c r="AM454">
        <v>28.09</v>
      </c>
      <c r="AN454">
        <v>3.63</v>
      </c>
      <c r="AO454" s="67">
        <v>1391.38</v>
      </c>
      <c r="AP454">
        <v>1.0174000000000001</v>
      </c>
      <c r="AQ454" s="67">
        <v>1347.95</v>
      </c>
      <c r="AR454" s="67">
        <v>2147.38</v>
      </c>
      <c r="AS454" s="67">
        <v>5699.68</v>
      </c>
      <c r="AT454">
        <v>567.09</v>
      </c>
      <c r="AU454">
        <v>253.21</v>
      </c>
      <c r="AV454" s="67">
        <v>10015.299999999999</v>
      </c>
      <c r="AW454" s="67">
        <v>5681.19</v>
      </c>
      <c r="AX454">
        <v>0.56259999999999999</v>
      </c>
      <c r="AY454" s="67">
        <v>2528.9499999999998</v>
      </c>
      <c r="AZ454">
        <v>0.25040000000000001</v>
      </c>
      <c r="BA454">
        <v>878.55</v>
      </c>
      <c r="BB454">
        <v>8.6999999999999994E-2</v>
      </c>
      <c r="BC454" s="67">
        <v>1009.98</v>
      </c>
      <c r="BD454">
        <v>0.1</v>
      </c>
      <c r="BE454" s="67">
        <v>10098.68</v>
      </c>
      <c r="BF454" s="67">
        <v>5188.41</v>
      </c>
      <c r="BG454">
        <v>1.6323000000000001</v>
      </c>
      <c r="BH454">
        <v>0.50149999999999995</v>
      </c>
      <c r="BI454">
        <v>0.22520000000000001</v>
      </c>
      <c r="BJ454">
        <v>0.21</v>
      </c>
      <c r="BK454">
        <v>3.9800000000000002E-2</v>
      </c>
      <c r="BL454">
        <v>2.35E-2</v>
      </c>
    </row>
    <row r="455" spans="1:64" x14ac:dyDescent="0.25">
      <c r="A455" t="s">
        <v>471</v>
      </c>
      <c r="B455">
        <v>46078</v>
      </c>
      <c r="C455">
        <v>102.32</v>
      </c>
      <c r="D455">
        <v>13.39</v>
      </c>
      <c r="E455" s="67">
        <v>1239.44</v>
      </c>
      <c r="F455" s="67">
        <v>1182.3</v>
      </c>
      <c r="G455">
        <v>2.3E-3</v>
      </c>
      <c r="H455">
        <v>2.9999999999999997E-4</v>
      </c>
      <c r="I455">
        <v>1.8499999999999999E-2</v>
      </c>
      <c r="J455">
        <v>1.4E-3</v>
      </c>
      <c r="K455">
        <v>1.41E-2</v>
      </c>
      <c r="L455">
        <v>0.92910000000000004</v>
      </c>
      <c r="M455">
        <v>3.4200000000000001E-2</v>
      </c>
      <c r="N455">
        <v>0.63139999999999996</v>
      </c>
      <c r="O455">
        <v>1.2999999999999999E-3</v>
      </c>
      <c r="P455">
        <v>0.1678</v>
      </c>
      <c r="Q455" s="67">
        <v>46622.8</v>
      </c>
      <c r="R455">
        <v>0.26429999999999998</v>
      </c>
      <c r="S455">
        <v>0.16500000000000001</v>
      </c>
      <c r="T455">
        <v>0.57069999999999999</v>
      </c>
      <c r="U455">
        <v>16.82</v>
      </c>
      <c r="V455">
        <v>9.4</v>
      </c>
      <c r="W455" s="67">
        <v>64686.01</v>
      </c>
      <c r="X455">
        <v>127.86</v>
      </c>
      <c r="Y455" s="67">
        <v>99455.77</v>
      </c>
      <c r="Z455">
        <v>0.78410000000000002</v>
      </c>
      <c r="AA455">
        <v>0.13320000000000001</v>
      </c>
      <c r="AB455">
        <v>8.2699999999999996E-2</v>
      </c>
      <c r="AC455">
        <v>0.21590000000000001</v>
      </c>
      <c r="AD455">
        <v>99.46</v>
      </c>
      <c r="AE455" s="67">
        <v>2562.2199999999998</v>
      </c>
      <c r="AF455">
        <v>364.62</v>
      </c>
      <c r="AG455" s="67">
        <v>93909.19</v>
      </c>
      <c r="AH455" t="s">
        <v>628</v>
      </c>
      <c r="AI455" s="67">
        <v>28099</v>
      </c>
      <c r="AJ455" s="67">
        <v>42658.22</v>
      </c>
      <c r="AK455">
        <v>38.08</v>
      </c>
      <c r="AL455">
        <v>24.93</v>
      </c>
      <c r="AM455">
        <v>29.37</v>
      </c>
      <c r="AN455">
        <v>3.72</v>
      </c>
      <c r="AO455" s="67">
        <v>1018.38</v>
      </c>
      <c r="AP455">
        <v>0.89949999999999997</v>
      </c>
      <c r="AQ455" s="67">
        <v>1344.27</v>
      </c>
      <c r="AR455" s="67">
        <v>2179.3000000000002</v>
      </c>
      <c r="AS455" s="67">
        <v>5827.89</v>
      </c>
      <c r="AT455">
        <v>513.37</v>
      </c>
      <c r="AU455">
        <v>240.74</v>
      </c>
      <c r="AV455" s="67">
        <v>10105.57</v>
      </c>
      <c r="AW455" s="67">
        <v>6056.93</v>
      </c>
      <c r="AX455">
        <v>0.59809999999999997</v>
      </c>
      <c r="AY455" s="67">
        <v>2090.19</v>
      </c>
      <c r="AZ455">
        <v>0.2064</v>
      </c>
      <c r="BA455">
        <v>886.58</v>
      </c>
      <c r="BB455">
        <v>8.7499999999999994E-2</v>
      </c>
      <c r="BC455" s="67">
        <v>1093.67</v>
      </c>
      <c r="BD455">
        <v>0.108</v>
      </c>
      <c r="BE455" s="67">
        <v>10127.36</v>
      </c>
      <c r="BF455" s="67">
        <v>5540.7</v>
      </c>
      <c r="BG455">
        <v>1.9559</v>
      </c>
      <c r="BH455">
        <v>0.50700000000000001</v>
      </c>
      <c r="BI455">
        <v>0.23139999999999999</v>
      </c>
      <c r="BJ455">
        <v>0.19650000000000001</v>
      </c>
      <c r="BK455">
        <v>3.95E-2</v>
      </c>
      <c r="BL455">
        <v>2.5600000000000001E-2</v>
      </c>
    </row>
    <row r="456" spans="1:64" x14ac:dyDescent="0.25">
      <c r="A456" t="s">
        <v>472</v>
      </c>
      <c r="B456">
        <v>45591</v>
      </c>
      <c r="C456">
        <v>50.1</v>
      </c>
      <c r="D456">
        <v>25.97</v>
      </c>
      <c r="E456" s="67">
        <v>1301.17</v>
      </c>
      <c r="F456" s="67">
        <v>1272.21</v>
      </c>
      <c r="G456">
        <v>2.7000000000000001E-3</v>
      </c>
      <c r="H456">
        <v>2.9999999999999997E-4</v>
      </c>
      <c r="I456">
        <v>7.3000000000000001E-3</v>
      </c>
      <c r="J456">
        <v>1.1999999999999999E-3</v>
      </c>
      <c r="K456">
        <v>1.3599999999999999E-2</v>
      </c>
      <c r="L456">
        <v>0.95599999999999996</v>
      </c>
      <c r="M456">
        <v>1.89E-2</v>
      </c>
      <c r="N456">
        <v>0.50749999999999995</v>
      </c>
      <c r="O456">
        <v>6.9999999999999999E-4</v>
      </c>
      <c r="P456">
        <v>0.15559999999999999</v>
      </c>
      <c r="Q456" s="67">
        <v>48986.720000000001</v>
      </c>
      <c r="R456">
        <v>0.24060000000000001</v>
      </c>
      <c r="S456">
        <v>0.18329999999999999</v>
      </c>
      <c r="T456">
        <v>0.57609999999999995</v>
      </c>
      <c r="U456">
        <v>18.37</v>
      </c>
      <c r="V456">
        <v>9.48</v>
      </c>
      <c r="W456" s="67">
        <v>66126.27</v>
      </c>
      <c r="X456">
        <v>131.94999999999999</v>
      </c>
      <c r="Y456" s="67">
        <v>99712.61</v>
      </c>
      <c r="Z456">
        <v>0.82820000000000005</v>
      </c>
      <c r="AA456">
        <v>0.11749999999999999</v>
      </c>
      <c r="AB456">
        <v>5.4399999999999997E-2</v>
      </c>
      <c r="AC456">
        <v>0.17180000000000001</v>
      </c>
      <c r="AD456">
        <v>99.71</v>
      </c>
      <c r="AE456" s="67">
        <v>2857.63</v>
      </c>
      <c r="AF456">
        <v>423.82</v>
      </c>
      <c r="AG456" s="67">
        <v>99016.74</v>
      </c>
      <c r="AH456" t="s">
        <v>628</v>
      </c>
      <c r="AI456" s="67">
        <v>30236</v>
      </c>
      <c r="AJ456" s="67">
        <v>43714.96</v>
      </c>
      <c r="AK456">
        <v>42.59</v>
      </c>
      <c r="AL456">
        <v>26.97</v>
      </c>
      <c r="AM456">
        <v>32.18</v>
      </c>
      <c r="AN456">
        <v>4.13</v>
      </c>
      <c r="AO456">
        <v>817.53</v>
      </c>
      <c r="AP456">
        <v>0.96919999999999995</v>
      </c>
      <c r="AQ456" s="67">
        <v>1295.6600000000001</v>
      </c>
      <c r="AR456" s="67">
        <v>2001.61</v>
      </c>
      <c r="AS456" s="67">
        <v>5504.12</v>
      </c>
      <c r="AT456">
        <v>477.63</v>
      </c>
      <c r="AU456">
        <v>241.87</v>
      </c>
      <c r="AV456" s="67">
        <v>9520.8799999999992</v>
      </c>
      <c r="AW456" s="67">
        <v>5368.39</v>
      </c>
      <c r="AX456">
        <v>0.56589999999999996</v>
      </c>
      <c r="AY456" s="67">
        <v>2398.77</v>
      </c>
      <c r="AZ456">
        <v>0.25290000000000001</v>
      </c>
      <c r="BA456">
        <v>932.83</v>
      </c>
      <c r="BB456">
        <v>9.8299999999999998E-2</v>
      </c>
      <c r="BC456">
        <v>786.37</v>
      </c>
      <c r="BD456">
        <v>8.2900000000000001E-2</v>
      </c>
      <c r="BE456" s="67">
        <v>9486.36</v>
      </c>
      <c r="BF456" s="67">
        <v>5019.8</v>
      </c>
      <c r="BG456">
        <v>1.641</v>
      </c>
      <c r="BH456">
        <v>0.51270000000000004</v>
      </c>
      <c r="BI456">
        <v>0.2276</v>
      </c>
      <c r="BJ456">
        <v>0.20300000000000001</v>
      </c>
      <c r="BK456">
        <v>3.3799999999999997E-2</v>
      </c>
      <c r="BL456">
        <v>2.29E-2</v>
      </c>
    </row>
    <row r="457" spans="1:64" x14ac:dyDescent="0.25">
      <c r="A457" t="s">
        <v>473</v>
      </c>
      <c r="B457">
        <v>48447</v>
      </c>
      <c r="C457">
        <v>85.86</v>
      </c>
      <c r="D457">
        <v>22.2</v>
      </c>
      <c r="E457" s="67">
        <v>1906.27</v>
      </c>
      <c r="F457" s="67">
        <v>1874.22</v>
      </c>
      <c r="G457">
        <v>7.7999999999999996E-3</v>
      </c>
      <c r="H457">
        <v>8.9999999999999998E-4</v>
      </c>
      <c r="I457">
        <v>1.4500000000000001E-2</v>
      </c>
      <c r="J457">
        <v>1.8E-3</v>
      </c>
      <c r="K457">
        <v>2.87E-2</v>
      </c>
      <c r="L457">
        <v>0.91659999999999997</v>
      </c>
      <c r="M457">
        <v>2.98E-2</v>
      </c>
      <c r="N457">
        <v>0.38929999999999998</v>
      </c>
      <c r="O457">
        <v>8.9999999999999993E-3</v>
      </c>
      <c r="P457">
        <v>0.13950000000000001</v>
      </c>
      <c r="Q457" s="67">
        <v>52828.78</v>
      </c>
      <c r="R457">
        <v>0.22889999999999999</v>
      </c>
      <c r="S457">
        <v>0.16450000000000001</v>
      </c>
      <c r="T457">
        <v>0.60670000000000002</v>
      </c>
      <c r="U457">
        <v>18.75</v>
      </c>
      <c r="V457">
        <v>12.61</v>
      </c>
      <c r="W457" s="67">
        <v>72253.63</v>
      </c>
      <c r="X457">
        <v>146.5</v>
      </c>
      <c r="Y457" s="67">
        <v>144552.04</v>
      </c>
      <c r="Z457">
        <v>0.77690000000000003</v>
      </c>
      <c r="AA457">
        <v>0.1804</v>
      </c>
      <c r="AB457">
        <v>4.2700000000000002E-2</v>
      </c>
      <c r="AC457">
        <v>0.22309999999999999</v>
      </c>
      <c r="AD457">
        <v>144.55000000000001</v>
      </c>
      <c r="AE457" s="67">
        <v>4363.5</v>
      </c>
      <c r="AF457">
        <v>531.96</v>
      </c>
      <c r="AG457" s="67">
        <v>146140.34</v>
      </c>
      <c r="AH457" t="s">
        <v>628</v>
      </c>
      <c r="AI457" s="67">
        <v>32215</v>
      </c>
      <c r="AJ457" s="67">
        <v>50991.08</v>
      </c>
      <c r="AK457">
        <v>46.32</v>
      </c>
      <c r="AL457">
        <v>28.22</v>
      </c>
      <c r="AM457">
        <v>32.74</v>
      </c>
      <c r="AN457">
        <v>4.2300000000000004</v>
      </c>
      <c r="AO457" s="67">
        <v>1266.58</v>
      </c>
      <c r="AP457">
        <v>1.077</v>
      </c>
      <c r="AQ457" s="67">
        <v>1233.27</v>
      </c>
      <c r="AR457" s="67">
        <v>1829.78</v>
      </c>
      <c r="AS457" s="67">
        <v>5559.47</v>
      </c>
      <c r="AT457">
        <v>510.94</v>
      </c>
      <c r="AU457">
        <v>307.57</v>
      </c>
      <c r="AV457" s="67">
        <v>9441.0300000000007</v>
      </c>
      <c r="AW457" s="67">
        <v>4015.91</v>
      </c>
      <c r="AX457">
        <v>0.42780000000000001</v>
      </c>
      <c r="AY457" s="67">
        <v>3831.05</v>
      </c>
      <c r="AZ457">
        <v>0.40810000000000002</v>
      </c>
      <c r="BA457">
        <v>937.06</v>
      </c>
      <c r="BB457">
        <v>9.98E-2</v>
      </c>
      <c r="BC457">
        <v>603.36</v>
      </c>
      <c r="BD457">
        <v>6.4299999999999996E-2</v>
      </c>
      <c r="BE457" s="67">
        <v>9387.3799999999992</v>
      </c>
      <c r="BF457" s="67">
        <v>3187.54</v>
      </c>
      <c r="BG457">
        <v>0.73709999999999998</v>
      </c>
      <c r="BH457">
        <v>0.55269999999999997</v>
      </c>
      <c r="BI457">
        <v>0.21820000000000001</v>
      </c>
      <c r="BJ457">
        <v>0.16650000000000001</v>
      </c>
      <c r="BK457">
        <v>3.7699999999999997E-2</v>
      </c>
      <c r="BL457">
        <v>2.4799999999999999E-2</v>
      </c>
    </row>
    <row r="458" spans="1:64" x14ac:dyDescent="0.25">
      <c r="A458" t="s">
        <v>474</v>
      </c>
      <c r="B458">
        <v>46482</v>
      </c>
      <c r="C458">
        <v>195.29</v>
      </c>
      <c r="D458">
        <v>9.77</v>
      </c>
      <c r="E458" s="67">
        <v>1907.63</v>
      </c>
      <c r="F458" s="67">
        <v>1832.68</v>
      </c>
      <c r="G458">
        <v>2.8999999999999998E-3</v>
      </c>
      <c r="H458">
        <v>5.0000000000000001E-4</v>
      </c>
      <c r="I458">
        <v>9.2999999999999992E-3</v>
      </c>
      <c r="J458">
        <v>1.1999999999999999E-3</v>
      </c>
      <c r="K458">
        <v>1.24E-2</v>
      </c>
      <c r="L458">
        <v>0.95109999999999995</v>
      </c>
      <c r="M458">
        <v>2.2499999999999999E-2</v>
      </c>
      <c r="N458">
        <v>0.51739999999999997</v>
      </c>
      <c r="O458">
        <v>2.5000000000000001E-3</v>
      </c>
      <c r="P458">
        <v>0.159</v>
      </c>
      <c r="Q458" s="67">
        <v>49674.51</v>
      </c>
      <c r="R458">
        <v>0.2235</v>
      </c>
      <c r="S458">
        <v>0.19270000000000001</v>
      </c>
      <c r="T458">
        <v>0.58379999999999999</v>
      </c>
      <c r="U458">
        <v>17.53</v>
      </c>
      <c r="V458">
        <v>14.16</v>
      </c>
      <c r="W458" s="67">
        <v>67176.44</v>
      </c>
      <c r="X458">
        <v>129.88</v>
      </c>
      <c r="Y458" s="67">
        <v>177340.93</v>
      </c>
      <c r="Z458">
        <v>0.59530000000000005</v>
      </c>
      <c r="AA458">
        <v>0.1691</v>
      </c>
      <c r="AB458">
        <v>0.23549999999999999</v>
      </c>
      <c r="AC458">
        <v>0.4047</v>
      </c>
      <c r="AD458">
        <v>177.34</v>
      </c>
      <c r="AE458" s="67">
        <v>4926.3999999999996</v>
      </c>
      <c r="AF458">
        <v>417.51</v>
      </c>
      <c r="AG458" s="67">
        <v>162648.95999999999</v>
      </c>
      <c r="AH458" t="s">
        <v>628</v>
      </c>
      <c r="AI458" s="67">
        <v>31049</v>
      </c>
      <c r="AJ458" s="67">
        <v>51731.56</v>
      </c>
      <c r="AK458">
        <v>37.53</v>
      </c>
      <c r="AL458">
        <v>24.82</v>
      </c>
      <c r="AM458">
        <v>28.23</v>
      </c>
      <c r="AN458">
        <v>4.0199999999999996</v>
      </c>
      <c r="AO458">
        <v>361.66</v>
      </c>
      <c r="AP458">
        <v>0.78839999999999999</v>
      </c>
      <c r="AQ458" s="67">
        <v>1449.39</v>
      </c>
      <c r="AR458" s="67">
        <v>2281.9899999999998</v>
      </c>
      <c r="AS458" s="67">
        <v>5885.39</v>
      </c>
      <c r="AT458">
        <v>440.75</v>
      </c>
      <c r="AU458">
        <v>362.69</v>
      </c>
      <c r="AV458" s="67">
        <v>10420.209999999999</v>
      </c>
      <c r="AW458" s="67">
        <v>4845.58</v>
      </c>
      <c r="AX458">
        <v>0.45219999999999999</v>
      </c>
      <c r="AY458" s="67">
        <v>3951.94</v>
      </c>
      <c r="AZ458">
        <v>0.36880000000000002</v>
      </c>
      <c r="BA458">
        <v>929.62</v>
      </c>
      <c r="BB458">
        <v>8.6800000000000002E-2</v>
      </c>
      <c r="BC458">
        <v>987.66</v>
      </c>
      <c r="BD458">
        <v>9.2200000000000004E-2</v>
      </c>
      <c r="BE458" s="67">
        <v>10714.8</v>
      </c>
      <c r="BF458" s="67">
        <v>3579.17</v>
      </c>
      <c r="BG458">
        <v>0.79410000000000003</v>
      </c>
      <c r="BH458">
        <v>0.5202</v>
      </c>
      <c r="BI458">
        <v>0.2387</v>
      </c>
      <c r="BJ458">
        <v>0.17649999999999999</v>
      </c>
      <c r="BK458">
        <v>4.1200000000000001E-2</v>
      </c>
      <c r="BL458">
        <v>2.3300000000000001E-2</v>
      </c>
    </row>
    <row r="459" spans="1:64" x14ac:dyDescent="0.25">
      <c r="A459" t="s">
        <v>475</v>
      </c>
      <c r="B459">
        <v>47514</v>
      </c>
      <c r="C459">
        <v>99.9</v>
      </c>
      <c r="D459">
        <v>9.7899999999999991</v>
      </c>
      <c r="E459">
        <v>977.78</v>
      </c>
      <c r="F459">
        <v>963.08</v>
      </c>
      <c r="G459">
        <v>2.3E-3</v>
      </c>
      <c r="H459">
        <v>2.9999999999999997E-4</v>
      </c>
      <c r="I459">
        <v>4.8999999999999998E-3</v>
      </c>
      <c r="J459">
        <v>1.1000000000000001E-3</v>
      </c>
      <c r="K459">
        <v>1.1299999999999999E-2</v>
      </c>
      <c r="L459">
        <v>0.96289999999999998</v>
      </c>
      <c r="M459">
        <v>1.7299999999999999E-2</v>
      </c>
      <c r="N459">
        <v>0.4289</v>
      </c>
      <c r="O459">
        <v>8.0000000000000004E-4</v>
      </c>
      <c r="P459">
        <v>0.1384</v>
      </c>
      <c r="Q459" s="67">
        <v>49336.47</v>
      </c>
      <c r="R459">
        <v>0.2102</v>
      </c>
      <c r="S459">
        <v>0.19839999999999999</v>
      </c>
      <c r="T459">
        <v>0.59140000000000004</v>
      </c>
      <c r="U459">
        <v>17.63</v>
      </c>
      <c r="V459">
        <v>8.43</v>
      </c>
      <c r="W459" s="67">
        <v>62792.88</v>
      </c>
      <c r="X459">
        <v>112.36</v>
      </c>
      <c r="Y459" s="67">
        <v>110960.66</v>
      </c>
      <c r="Z459">
        <v>0.9113</v>
      </c>
      <c r="AA459">
        <v>4.53E-2</v>
      </c>
      <c r="AB459">
        <v>4.3400000000000001E-2</v>
      </c>
      <c r="AC459">
        <v>8.8700000000000001E-2</v>
      </c>
      <c r="AD459">
        <v>110.96</v>
      </c>
      <c r="AE459" s="67">
        <v>2711.23</v>
      </c>
      <c r="AF459">
        <v>395.66</v>
      </c>
      <c r="AG459" s="67">
        <v>99925.67</v>
      </c>
      <c r="AH459" t="s">
        <v>628</v>
      </c>
      <c r="AI459" s="67">
        <v>33803</v>
      </c>
      <c r="AJ459" s="67">
        <v>49747.32</v>
      </c>
      <c r="AK459">
        <v>33.65</v>
      </c>
      <c r="AL459">
        <v>23.72</v>
      </c>
      <c r="AM459">
        <v>25.97</v>
      </c>
      <c r="AN459">
        <v>4.59</v>
      </c>
      <c r="AO459" s="67">
        <v>1094.46</v>
      </c>
      <c r="AP459">
        <v>1.054</v>
      </c>
      <c r="AQ459" s="67">
        <v>1297.5999999999999</v>
      </c>
      <c r="AR459" s="67">
        <v>2093.83</v>
      </c>
      <c r="AS459" s="67">
        <v>5593.79</v>
      </c>
      <c r="AT459">
        <v>449.36</v>
      </c>
      <c r="AU459">
        <v>266.3</v>
      </c>
      <c r="AV459" s="67">
        <v>9700.89</v>
      </c>
      <c r="AW459" s="67">
        <v>5681.69</v>
      </c>
      <c r="AX459">
        <v>0.56730000000000003</v>
      </c>
      <c r="AY459" s="67">
        <v>2587.94</v>
      </c>
      <c r="AZ459">
        <v>0.25840000000000002</v>
      </c>
      <c r="BA459" s="67">
        <v>1053.81</v>
      </c>
      <c r="BB459">
        <v>0.1052</v>
      </c>
      <c r="BC459">
        <v>691.67</v>
      </c>
      <c r="BD459">
        <v>6.9099999999999995E-2</v>
      </c>
      <c r="BE459" s="67">
        <v>10015.11</v>
      </c>
      <c r="BF459" s="67">
        <v>5327.86</v>
      </c>
      <c r="BG459">
        <v>1.5394000000000001</v>
      </c>
      <c r="BH459">
        <v>0.52890000000000004</v>
      </c>
      <c r="BI459">
        <v>0.21440000000000001</v>
      </c>
      <c r="BJ459">
        <v>0.19359999999999999</v>
      </c>
      <c r="BK459">
        <v>3.7699999999999997E-2</v>
      </c>
      <c r="BL459">
        <v>2.5499999999999998E-2</v>
      </c>
    </row>
    <row r="460" spans="1:64" x14ac:dyDescent="0.25">
      <c r="A460" t="s">
        <v>476</v>
      </c>
      <c r="B460">
        <v>47894</v>
      </c>
      <c r="C460">
        <v>40.33</v>
      </c>
      <c r="D460">
        <v>112.66</v>
      </c>
      <c r="E460" s="67">
        <v>4544.09</v>
      </c>
      <c r="F460" s="67">
        <v>4349.07</v>
      </c>
      <c r="G460">
        <v>1.55E-2</v>
      </c>
      <c r="H460">
        <v>5.9999999999999995E-4</v>
      </c>
      <c r="I460">
        <v>2.24E-2</v>
      </c>
      <c r="J460">
        <v>1.1999999999999999E-3</v>
      </c>
      <c r="K460">
        <v>3.2099999999999997E-2</v>
      </c>
      <c r="L460">
        <v>0.89439999999999997</v>
      </c>
      <c r="M460">
        <v>3.3799999999999997E-2</v>
      </c>
      <c r="N460">
        <v>0.22420000000000001</v>
      </c>
      <c r="O460">
        <v>1.18E-2</v>
      </c>
      <c r="P460">
        <v>0.1173</v>
      </c>
      <c r="Q460" s="67">
        <v>59650.7</v>
      </c>
      <c r="R460">
        <v>0.21440000000000001</v>
      </c>
      <c r="S460">
        <v>0.21010000000000001</v>
      </c>
      <c r="T460">
        <v>0.57550000000000001</v>
      </c>
      <c r="U460">
        <v>20.13</v>
      </c>
      <c r="V460">
        <v>24.29</v>
      </c>
      <c r="W460" s="67">
        <v>81926.02</v>
      </c>
      <c r="X460">
        <v>183.15</v>
      </c>
      <c r="Y460" s="67">
        <v>155794.63</v>
      </c>
      <c r="Z460">
        <v>0.80920000000000003</v>
      </c>
      <c r="AA460">
        <v>0.16400000000000001</v>
      </c>
      <c r="AB460">
        <v>2.6800000000000001E-2</v>
      </c>
      <c r="AC460">
        <v>0.1908</v>
      </c>
      <c r="AD460">
        <v>155.79</v>
      </c>
      <c r="AE460" s="67">
        <v>6209.12</v>
      </c>
      <c r="AF460">
        <v>783.18</v>
      </c>
      <c r="AG460" s="67">
        <v>173202.35</v>
      </c>
      <c r="AH460" t="s">
        <v>628</v>
      </c>
      <c r="AI460" s="67">
        <v>40882</v>
      </c>
      <c r="AJ460" s="67">
        <v>65764.13</v>
      </c>
      <c r="AK460">
        <v>61.98</v>
      </c>
      <c r="AL460">
        <v>38.65</v>
      </c>
      <c r="AM460">
        <v>40.25</v>
      </c>
      <c r="AN460">
        <v>4.49</v>
      </c>
      <c r="AO460" s="67">
        <v>1422.18</v>
      </c>
      <c r="AP460">
        <v>0.8478</v>
      </c>
      <c r="AQ460" s="67">
        <v>1174.0999999999999</v>
      </c>
      <c r="AR460" s="67">
        <v>1903.04</v>
      </c>
      <c r="AS460" s="67">
        <v>5785.88</v>
      </c>
      <c r="AT460">
        <v>577.67999999999995</v>
      </c>
      <c r="AU460">
        <v>269.22000000000003</v>
      </c>
      <c r="AV460" s="67">
        <v>9709.92</v>
      </c>
      <c r="AW460" s="67">
        <v>3350.53</v>
      </c>
      <c r="AX460">
        <v>0.35460000000000003</v>
      </c>
      <c r="AY460" s="67">
        <v>4996.58</v>
      </c>
      <c r="AZ460">
        <v>0.52880000000000005</v>
      </c>
      <c r="BA460">
        <v>685.1</v>
      </c>
      <c r="BB460">
        <v>7.2499999999999995E-2</v>
      </c>
      <c r="BC460">
        <v>417.18</v>
      </c>
      <c r="BD460">
        <v>4.41E-2</v>
      </c>
      <c r="BE460" s="67">
        <v>9449.39</v>
      </c>
      <c r="BF460" s="67">
        <v>2293.15</v>
      </c>
      <c r="BG460">
        <v>0.35049999999999998</v>
      </c>
      <c r="BH460">
        <v>0.57730000000000004</v>
      </c>
      <c r="BI460">
        <v>0.22639999999999999</v>
      </c>
      <c r="BJ460">
        <v>0.14460000000000001</v>
      </c>
      <c r="BK460">
        <v>3.4099999999999998E-2</v>
      </c>
      <c r="BL460">
        <v>1.77E-2</v>
      </c>
    </row>
    <row r="461" spans="1:64" x14ac:dyDescent="0.25">
      <c r="A461" t="s">
        <v>477</v>
      </c>
      <c r="B461">
        <v>48090</v>
      </c>
      <c r="C461">
        <v>94.95</v>
      </c>
      <c r="D461">
        <v>9.1300000000000008</v>
      </c>
      <c r="E461">
        <v>825.17</v>
      </c>
      <c r="F461">
        <v>821.11</v>
      </c>
      <c r="G461">
        <v>2.3999999999999998E-3</v>
      </c>
      <c r="H461">
        <v>5.0000000000000001E-4</v>
      </c>
      <c r="I461">
        <v>4.7999999999999996E-3</v>
      </c>
      <c r="J461">
        <v>1.1000000000000001E-3</v>
      </c>
      <c r="K461">
        <v>2.9100000000000001E-2</v>
      </c>
      <c r="L461">
        <v>0.93930000000000002</v>
      </c>
      <c r="M461">
        <v>2.2800000000000001E-2</v>
      </c>
      <c r="N461">
        <v>0.4304</v>
      </c>
      <c r="O461">
        <v>3.0000000000000001E-3</v>
      </c>
      <c r="P461">
        <v>0.15060000000000001</v>
      </c>
      <c r="Q461" s="67">
        <v>48176.44</v>
      </c>
      <c r="R461">
        <v>0.25440000000000002</v>
      </c>
      <c r="S461">
        <v>0.19550000000000001</v>
      </c>
      <c r="T461">
        <v>0.55010000000000003</v>
      </c>
      <c r="U461">
        <v>17.059999999999999</v>
      </c>
      <c r="V461">
        <v>7.13</v>
      </c>
      <c r="W461" s="67">
        <v>60143.35</v>
      </c>
      <c r="X461">
        <v>111.95</v>
      </c>
      <c r="Y461" s="67">
        <v>116101.26</v>
      </c>
      <c r="Z461">
        <v>0.91310000000000002</v>
      </c>
      <c r="AA461">
        <v>4.7300000000000002E-2</v>
      </c>
      <c r="AB461">
        <v>3.9600000000000003E-2</v>
      </c>
      <c r="AC461">
        <v>8.6900000000000005E-2</v>
      </c>
      <c r="AD461">
        <v>116.1</v>
      </c>
      <c r="AE461" s="67">
        <v>2756.81</v>
      </c>
      <c r="AF461">
        <v>389.68</v>
      </c>
      <c r="AG461" s="67">
        <v>102169.88</v>
      </c>
      <c r="AH461" t="s">
        <v>628</v>
      </c>
      <c r="AI461" s="67">
        <v>33703</v>
      </c>
      <c r="AJ461" s="67">
        <v>46604.02</v>
      </c>
      <c r="AK461">
        <v>35.89</v>
      </c>
      <c r="AL461">
        <v>23.11</v>
      </c>
      <c r="AM461">
        <v>26.9</v>
      </c>
      <c r="AN461">
        <v>4.46</v>
      </c>
      <c r="AO461" s="67">
        <v>1319.37</v>
      </c>
      <c r="AP461">
        <v>1.4289000000000001</v>
      </c>
      <c r="AQ461" s="67">
        <v>1338.89</v>
      </c>
      <c r="AR461" s="67">
        <v>2076.16</v>
      </c>
      <c r="AS461" s="67">
        <v>5858.67</v>
      </c>
      <c r="AT461">
        <v>402.87</v>
      </c>
      <c r="AU461">
        <v>308.32</v>
      </c>
      <c r="AV461" s="67">
        <v>9984.91</v>
      </c>
      <c r="AW461" s="67">
        <v>5529.51</v>
      </c>
      <c r="AX461">
        <v>0.53059999999999996</v>
      </c>
      <c r="AY461" s="67">
        <v>3124.11</v>
      </c>
      <c r="AZ461">
        <v>0.29980000000000001</v>
      </c>
      <c r="BA461" s="67">
        <v>1078.56</v>
      </c>
      <c r="BB461">
        <v>0.10349999999999999</v>
      </c>
      <c r="BC461">
        <v>689.18</v>
      </c>
      <c r="BD461">
        <v>6.6100000000000006E-2</v>
      </c>
      <c r="BE461" s="67">
        <v>10421.36</v>
      </c>
      <c r="BF461" s="67">
        <v>5126.1499999999996</v>
      </c>
      <c r="BG461">
        <v>1.653</v>
      </c>
      <c r="BH461">
        <v>0.52380000000000004</v>
      </c>
      <c r="BI461">
        <v>0.2099</v>
      </c>
      <c r="BJ461">
        <v>0.20230000000000001</v>
      </c>
      <c r="BK461">
        <v>3.9600000000000003E-2</v>
      </c>
      <c r="BL461">
        <v>2.4400000000000002E-2</v>
      </c>
    </row>
    <row r="462" spans="1:64" x14ac:dyDescent="0.25">
      <c r="A462" t="s">
        <v>478</v>
      </c>
      <c r="B462">
        <v>47944</v>
      </c>
      <c r="C462">
        <v>121.43</v>
      </c>
      <c r="D462">
        <v>12.35</v>
      </c>
      <c r="E462" s="67">
        <v>1499.86</v>
      </c>
      <c r="F462" s="67">
        <v>1452.87</v>
      </c>
      <c r="G462">
        <v>2.5000000000000001E-3</v>
      </c>
      <c r="H462">
        <v>2.0000000000000001E-4</v>
      </c>
      <c r="I462">
        <v>5.7000000000000002E-3</v>
      </c>
      <c r="J462">
        <v>1E-3</v>
      </c>
      <c r="K462">
        <v>8.3000000000000001E-3</v>
      </c>
      <c r="L462">
        <v>0.96640000000000004</v>
      </c>
      <c r="M462">
        <v>1.61E-2</v>
      </c>
      <c r="N462">
        <v>0.65429999999999999</v>
      </c>
      <c r="O462">
        <v>4.0000000000000002E-4</v>
      </c>
      <c r="P462">
        <v>0.16070000000000001</v>
      </c>
      <c r="Q462" s="67">
        <v>48477.03</v>
      </c>
      <c r="R462">
        <v>0.22489999999999999</v>
      </c>
      <c r="S462">
        <v>0.19769999999999999</v>
      </c>
      <c r="T462">
        <v>0.57740000000000002</v>
      </c>
      <c r="U462">
        <v>17.41</v>
      </c>
      <c r="V462">
        <v>11.02</v>
      </c>
      <c r="W462" s="67">
        <v>67777.279999999999</v>
      </c>
      <c r="X462">
        <v>131.86000000000001</v>
      </c>
      <c r="Y462" s="67">
        <v>92669.04</v>
      </c>
      <c r="Z462">
        <v>0.7389</v>
      </c>
      <c r="AA462">
        <v>0.13439999999999999</v>
      </c>
      <c r="AB462">
        <v>0.12659999999999999</v>
      </c>
      <c r="AC462">
        <v>0.2611</v>
      </c>
      <c r="AD462">
        <v>92.67</v>
      </c>
      <c r="AE462" s="67">
        <v>2248.84</v>
      </c>
      <c r="AF462">
        <v>298.44</v>
      </c>
      <c r="AG462" s="67">
        <v>85568.13</v>
      </c>
      <c r="AH462" t="s">
        <v>628</v>
      </c>
      <c r="AI462" s="67">
        <v>28393</v>
      </c>
      <c r="AJ462" s="67">
        <v>42093.03</v>
      </c>
      <c r="AK462">
        <v>31.29</v>
      </c>
      <c r="AL462">
        <v>23.19</v>
      </c>
      <c r="AM462">
        <v>24.71</v>
      </c>
      <c r="AN462">
        <v>3.82</v>
      </c>
      <c r="AO462" s="67">
        <v>1352.88</v>
      </c>
      <c r="AP462">
        <v>0.85660000000000003</v>
      </c>
      <c r="AQ462" s="67">
        <v>1318.86</v>
      </c>
      <c r="AR462" s="67">
        <v>2254.1</v>
      </c>
      <c r="AS462" s="67">
        <v>5875.09</v>
      </c>
      <c r="AT462">
        <v>516.87</v>
      </c>
      <c r="AU462">
        <v>285.06</v>
      </c>
      <c r="AV462" s="67">
        <v>10249.98</v>
      </c>
      <c r="AW462" s="67">
        <v>6362.33</v>
      </c>
      <c r="AX462">
        <v>0.62719999999999998</v>
      </c>
      <c r="AY462" s="67">
        <v>1824.79</v>
      </c>
      <c r="AZ462">
        <v>0.1799</v>
      </c>
      <c r="BA462">
        <v>810.5</v>
      </c>
      <c r="BB462">
        <v>7.9899999999999999E-2</v>
      </c>
      <c r="BC462" s="67">
        <v>1146.3800000000001</v>
      </c>
      <c r="BD462">
        <v>0.113</v>
      </c>
      <c r="BE462" s="67">
        <v>10144.01</v>
      </c>
      <c r="BF462" s="67">
        <v>6170.07</v>
      </c>
      <c r="BG462">
        <v>2.4620000000000002</v>
      </c>
      <c r="BH462">
        <v>0.51839999999999997</v>
      </c>
      <c r="BI462">
        <v>0.23350000000000001</v>
      </c>
      <c r="BJ462">
        <v>0.18809999999999999</v>
      </c>
      <c r="BK462">
        <v>4.0899999999999999E-2</v>
      </c>
      <c r="BL462">
        <v>1.9199999999999998E-2</v>
      </c>
    </row>
    <row r="463" spans="1:64" x14ac:dyDescent="0.25">
      <c r="A463" t="s">
        <v>479</v>
      </c>
      <c r="B463">
        <v>44701</v>
      </c>
      <c r="C463">
        <v>23.67</v>
      </c>
      <c r="D463">
        <v>159.91999999999999</v>
      </c>
      <c r="E463" s="67">
        <v>3784.75</v>
      </c>
      <c r="F463" s="67">
        <v>3659.21</v>
      </c>
      <c r="G463">
        <v>3.6799999999999999E-2</v>
      </c>
      <c r="H463">
        <v>8.0000000000000004E-4</v>
      </c>
      <c r="I463">
        <v>2.6499999999999999E-2</v>
      </c>
      <c r="J463">
        <v>1E-3</v>
      </c>
      <c r="K463">
        <v>2.75E-2</v>
      </c>
      <c r="L463">
        <v>0.87819999999999998</v>
      </c>
      <c r="M463">
        <v>2.92E-2</v>
      </c>
      <c r="N463">
        <v>0.14749999999999999</v>
      </c>
      <c r="O463">
        <v>1.9699999999999999E-2</v>
      </c>
      <c r="P463">
        <v>0.1076</v>
      </c>
      <c r="Q463" s="67">
        <v>65031.17</v>
      </c>
      <c r="R463">
        <v>0.23330000000000001</v>
      </c>
      <c r="S463">
        <v>0.2009</v>
      </c>
      <c r="T463">
        <v>0.56589999999999996</v>
      </c>
      <c r="U463">
        <v>19.559999999999999</v>
      </c>
      <c r="V463">
        <v>19.16</v>
      </c>
      <c r="W463" s="67">
        <v>88119.32</v>
      </c>
      <c r="X463">
        <v>195.4</v>
      </c>
      <c r="Y463" s="67">
        <v>219996.39</v>
      </c>
      <c r="Z463">
        <v>0.77910000000000001</v>
      </c>
      <c r="AA463">
        <v>0.19789999999999999</v>
      </c>
      <c r="AB463">
        <v>2.3E-2</v>
      </c>
      <c r="AC463">
        <v>0.22090000000000001</v>
      </c>
      <c r="AD463">
        <v>220</v>
      </c>
      <c r="AE463" s="67">
        <v>8864.7900000000009</v>
      </c>
      <c r="AF463" s="67">
        <v>1035.54</v>
      </c>
      <c r="AG463" s="67">
        <v>243949.82</v>
      </c>
      <c r="AH463" t="s">
        <v>628</v>
      </c>
      <c r="AI463" s="67">
        <v>48607</v>
      </c>
      <c r="AJ463" s="67">
        <v>87154.240000000005</v>
      </c>
      <c r="AK463">
        <v>72.400000000000006</v>
      </c>
      <c r="AL463">
        <v>40.31</v>
      </c>
      <c r="AM463">
        <v>44.76</v>
      </c>
      <c r="AN463">
        <v>4.99</v>
      </c>
      <c r="AO463" s="67">
        <v>1218.04</v>
      </c>
      <c r="AP463">
        <v>0.69630000000000003</v>
      </c>
      <c r="AQ463" s="67">
        <v>1329.65</v>
      </c>
      <c r="AR463" s="67">
        <v>1991.15</v>
      </c>
      <c r="AS463" s="67">
        <v>6626.76</v>
      </c>
      <c r="AT463">
        <v>675.89</v>
      </c>
      <c r="AU463">
        <v>347.13</v>
      </c>
      <c r="AV463" s="67">
        <v>10970.58</v>
      </c>
      <c r="AW463" s="67">
        <v>2566.41</v>
      </c>
      <c r="AX463">
        <v>0.2432</v>
      </c>
      <c r="AY463" s="67">
        <v>6953.17</v>
      </c>
      <c r="AZ463">
        <v>0.65900000000000003</v>
      </c>
      <c r="BA463">
        <v>668.19</v>
      </c>
      <c r="BB463">
        <v>6.3299999999999995E-2</v>
      </c>
      <c r="BC463">
        <v>362.84</v>
      </c>
      <c r="BD463">
        <v>3.44E-2</v>
      </c>
      <c r="BE463" s="67">
        <v>10550.6</v>
      </c>
      <c r="BF463" s="67">
        <v>1198.07</v>
      </c>
      <c r="BG463">
        <v>0.11119999999999999</v>
      </c>
      <c r="BH463">
        <v>0.59289999999999998</v>
      </c>
      <c r="BI463">
        <v>0.22770000000000001</v>
      </c>
      <c r="BJ463">
        <v>0.121</v>
      </c>
      <c r="BK463">
        <v>3.5299999999999998E-2</v>
      </c>
      <c r="BL463">
        <v>2.3199999999999998E-2</v>
      </c>
    </row>
    <row r="464" spans="1:64" x14ac:dyDescent="0.25">
      <c r="A464" t="s">
        <v>480</v>
      </c>
      <c r="B464">
        <v>47308</v>
      </c>
      <c r="C464">
        <v>139.13999999999999</v>
      </c>
      <c r="D464">
        <v>15.14</v>
      </c>
      <c r="E464" s="67">
        <v>2107.21</v>
      </c>
      <c r="F464" s="67">
        <v>1993.06</v>
      </c>
      <c r="G464">
        <v>5.3E-3</v>
      </c>
      <c r="H464">
        <v>5.0000000000000001E-4</v>
      </c>
      <c r="I464">
        <v>1.49E-2</v>
      </c>
      <c r="J464">
        <v>1.1000000000000001E-3</v>
      </c>
      <c r="K464">
        <v>1.52E-2</v>
      </c>
      <c r="L464">
        <v>0.93600000000000005</v>
      </c>
      <c r="M464">
        <v>2.7099999999999999E-2</v>
      </c>
      <c r="N464">
        <v>0.54100000000000004</v>
      </c>
      <c r="O464">
        <v>3.8999999999999998E-3</v>
      </c>
      <c r="P464">
        <v>0.1547</v>
      </c>
      <c r="Q464" s="67">
        <v>50730.33</v>
      </c>
      <c r="R464">
        <v>0.2392</v>
      </c>
      <c r="S464">
        <v>0.18429999999999999</v>
      </c>
      <c r="T464">
        <v>0.57650000000000001</v>
      </c>
      <c r="U464">
        <v>17.71</v>
      </c>
      <c r="V464">
        <v>14.17</v>
      </c>
      <c r="W464" s="67">
        <v>73484.070000000007</v>
      </c>
      <c r="X464">
        <v>143.97</v>
      </c>
      <c r="Y464" s="67">
        <v>154379.06</v>
      </c>
      <c r="Z464">
        <v>0.64939999999999998</v>
      </c>
      <c r="AA464">
        <v>0.19589999999999999</v>
      </c>
      <c r="AB464">
        <v>0.1547</v>
      </c>
      <c r="AC464">
        <v>0.35060000000000002</v>
      </c>
      <c r="AD464">
        <v>154.38</v>
      </c>
      <c r="AE464" s="67">
        <v>4530.6899999999996</v>
      </c>
      <c r="AF464">
        <v>473.41</v>
      </c>
      <c r="AG464" s="67">
        <v>146399.72</v>
      </c>
      <c r="AH464" t="s">
        <v>628</v>
      </c>
      <c r="AI464" s="67">
        <v>30259</v>
      </c>
      <c r="AJ464" s="67">
        <v>47189.15</v>
      </c>
      <c r="AK464">
        <v>39.93</v>
      </c>
      <c r="AL464">
        <v>26.99</v>
      </c>
      <c r="AM464">
        <v>29.11</v>
      </c>
      <c r="AN464">
        <v>4.25</v>
      </c>
      <c r="AO464">
        <v>375.63</v>
      </c>
      <c r="AP464">
        <v>0.91849999999999998</v>
      </c>
      <c r="AQ464" s="67">
        <v>1377.5</v>
      </c>
      <c r="AR464" s="67">
        <v>2033.43</v>
      </c>
      <c r="AS464" s="67">
        <v>5899.22</v>
      </c>
      <c r="AT464">
        <v>474.11</v>
      </c>
      <c r="AU464">
        <v>392.17</v>
      </c>
      <c r="AV464" s="67">
        <v>10176.44</v>
      </c>
      <c r="AW464" s="67">
        <v>4791.68</v>
      </c>
      <c r="AX464">
        <v>0.4657</v>
      </c>
      <c r="AY464" s="67">
        <v>3688.68</v>
      </c>
      <c r="AZ464">
        <v>0.35849999999999999</v>
      </c>
      <c r="BA464">
        <v>881.11</v>
      </c>
      <c r="BB464">
        <v>8.5599999999999996E-2</v>
      </c>
      <c r="BC464">
        <v>928.63</v>
      </c>
      <c r="BD464">
        <v>9.0200000000000002E-2</v>
      </c>
      <c r="BE464" s="67">
        <v>10290.11</v>
      </c>
      <c r="BF464" s="67">
        <v>3531.8</v>
      </c>
      <c r="BG464">
        <v>0.91420000000000001</v>
      </c>
      <c r="BH464">
        <v>0.53259999999999996</v>
      </c>
      <c r="BI464">
        <v>0.22600000000000001</v>
      </c>
      <c r="BJ464">
        <v>0.18279999999999999</v>
      </c>
      <c r="BK464">
        <v>3.5799999999999998E-2</v>
      </c>
      <c r="BL464">
        <v>2.2800000000000001E-2</v>
      </c>
    </row>
    <row r="465" spans="1:64" x14ac:dyDescent="0.25">
      <c r="A465" t="s">
        <v>481</v>
      </c>
      <c r="B465">
        <v>49213</v>
      </c>
      <c r="C465">
        <v>64.62</v>
      </c>
      <c r="D465">
        <v>21.28</v>
      </c>
      <c r="E465" s="67">
        <v>1374.93</v>
      </c>
      <c r="F465" s="67">
        <v>1388.51</v>
      </c>
      <c r="G465">
        <v>4.7999999999999996E-3</v>
      </c>
      <c r="H465">
        <v>5.0000000000000001E-4</v>
      </c>
      <c r="I465">
        <v>5.5999999999999999E-3</v>
      </c>
      <c r="J465">
        <v>2.2000000000000001E-3</v>
      </c>
      <c r="K465">
        <v>1.9900000000000001E-2</v>
      </c>
      <c r="L465">
        <v>0.9446</v>
      </c>
      <c r="M465">
        <v>2.2499999999999999E-2</v>
      </c>
      <c r="N465">
        <v>0.29099999999999998</v>
      </c>
      <c r="O465">
        <v>4.4999999999999997E-3</v>
      </c>
      <c r="P465">
        <v>0.1186</v>
      </c>
      <c r="Q465" s="67">
        <v>53104.31</v>
      </c>
      <c r="R465">
        <v>0.28339999999999999</v>
      </c>
      <c r="S465">
        <v>0.17929999999999999</v>
      </c>
      <c r="T465">
        <v>0.5373</v>
      </c>
      <c r="U465">
        <v>19.100000000000001</v>
      </c>
      <c r="V465">
        <v>10.27</v>
      </c>
      <c r="W465" s="67">
        <v>67274.350000000006</v>
      </c>
      <c r="X465">
        <v>128.96</v>
      </c>
      <c r="Y465" s="67">
        <v>145689.96</v>
      </c>
      <c r="Z465">
        <v>0.85189999999999999</v>
      </c>
      <c r="AA465">
        <v>9.7000000000000003E-2</v>
      </c>
      <c r="AB465">
        <v>5.11E-2</v>
      </c>
      <c r="AC465">
        <v>0.14810000000000001</v>
      </c>
      <c r="AD465">
        <v>145.69</v>
      </c>
      <c r="AE465" s="67">
        <v>4485.68</v>
      </c>
      <c r="AF465">
        <v>562.02</v>
      </c>
      <c r="AG465" s="67">
        <v>149390.10999999999</v>
      </c>
      <c r="AH465" t="s">
        <v>628</v>
      </c>
      <c r="AI465" s="67">
        <v>36086</v>
      </c>
      <c r="AJ465" s="67">
        <v>54448.93</v>
      </c>
      <c r="AK465">
        <v>47.05</v>
      </c>
      <c r="AL465">
        <v>29.34</v>
      </c>
      <c r="AM465">
        <v>32.74</v>
      </c>
      <c r="AN465">
        <v>4.74</v>
      </c>
      <c r="AO465" s="67">
        <v>1082.3900000000001</v>
      </c>
      <c r="AP465">
        <v>1.0243</v>
      </c>
      <c r="AQ465" s="67">
        <v>1229.01</v>
      </c>
      <c r="AR465" s="67">
        <v>1820.96</v>
      </c>
      <c r="AS465" s="67">
        <v>5437.3</v>
      </c>
      <c r="AT465">
        <v>480.94</v>
      </c>
      <c r="AU465">
        <v>292.36</v>
      </c>
      <c r="AV465" s="67">
        <v>9260.57</v>
      </c>
      <c r="AW465" s="67">
        <v>4149.25</v>
      </c>
      <c r="AX465">
        <v>0.43530000000000002</v>
      </c>
      <c r="AY465" s="67">
        <v>3852.02</v>
      </c>
      <c r="AZ465">
        <v>0.40410000000000001</v>
      </c>
      <c r="BA465" s="67">
        <v>1012.12</v>
      </c>
      <c r="BB465">
        <v>0.1062</v>
      </c>
      <c r="BC465">
        <v>519.45000000000005</v>
      </c>
      <c r="BD465">
        <v>5.45E-2</v>
      </c>
      <c r="BE465" s="67">
        <v>9532.85</v>
      </c>
      <c r="BF465" s="67">
        <v>3611.12</v>
      </c>
      <c r="BG465">
        <v>0.76500000000000001</v>
      </c>
      <c r="BH465">
        <v>0.54979999999999996</v>
      </c>
      <c r="BI465">
        <v>0.21260000000000001</v>
      </c>
      <c r="BJ465">
        <v>0.17369999999999999</v>
      </c>
      <c r="BK465">
        <v>3.7900000000000003E-2</v>
      </c>
      <c r="BL465">
        <v>2.6100000000000002E-2</v>
      </c>
    </row>
    <row r="466" spans="1:64" x14ac:dyDescent="0.25">
      <c r="A466" t="s">
        <v>482</v>
      </c>
      <c r="B466">
        <v>46144</v>
      </c>
      <c r="C466">
        <v>76.19</v>
      </c>
      <c r="D466">
        <v>28.38</v>
      </c>
      <c r="E466" s="67">
        <v>2162.08</v>
      </c>
      <c r="F466" s="67">
        <v>2148.13</v>
      </c>
      <c r="G466">
        <v>5.7999999999999996E-3</v>
      </c>
      <c r="H466">
        <v>4.0000000000000002E-4</v>
      </c>
      <c r="I466">
        <v>7.7000000000000002E-3</v>
      </c>
      <c r="J466">
        <v>1.2999999999999999E-3</v>
      </c>
      <c r="K466">
        <v>1.15E-2</v>
      </c>
      <c r="L466">
        <v>0.95509999999999995</v>
      </c>
      <c r="M466">
        <v>1.8200000000000001E-2</v>
      </c>
      <c r="N466">
        <v>0.29249999999999998</v>
      </c>
      <c r="O466">
        <v>4.4999999999999997E-3</v>
      </c>
      <c r="P466">
        <v>0.12239999999999999</v>
      </c>
      <c r="Q466" s="67">
        <v>54075.360000000001</v>
      </c>
      <c r="R466">
        <v>0.26079999999999998</v>
      </c>
      <c r="S466">
        <v>0.18840000000000001</v>
      </c>
      <c r="T466">
        <v>0.55079999999999996</v>
      </c>
      <c r="U466">
        <v>19.64</v>
      </c>
      <c r="V466">
        <v>13.96</v>
      </c>
      <c r="W466" s="67">
        <v>72813.850000000006</v>
      </c>
      <c r="X466">
        <v>150.52000000000001</v>
      </c>
      <c r="Y466" s="67">
        <v>134893.68</v>
      </c>
      <c r="Z466">
        <v>0.83830000000000005</v>
      </c>
      <c r="AA466">
        <v>0.106</v>
      </c>
      <c r="AB466">
        <v>5.57E-2</v>
      </c>
      <c r="AC466">
        <v>0.16170000000000001</v>
      </c>
      <c r="AD466">
        <v>134.88999999999999</v>
      </c>
      <c r="AE466" s="67">
        <v>3920.14</v>
      </c>
      <c r="AF466">
        <v>528.21</v>
      </c>
      <c r="AG466" s="67">
        <v>139524.04999999999</v>
      </c>
      <c r="AH466" t="s">
        <v>628</v>
      </c>
      <c r="AI466" s="67">
        <v>36086</v>
      </c>
      <c r="AJ466" s="67">
        <v>54332.93</v>
      </c>
      <c r="AK466">
        <v>46.61</v>
      </c>
      <c r="AL466">
        <v>28.37</v>
      </c>
      <c r="AM466">
        <v>30.11</v>
      </c>
      <c r="AN466">
        <v>4.8899999999999997</v>
      </c>
      <c r="AO466" s="67">
        <v>1302.56</v>
      </c>
      <c r="AP466">
        <v>0.95</v>
      </c>
      <c r="AQ466" s="67">
        <v>1166.9000000000001</v>
      </c>
      <c r="AR466" s="67">
        <v>1875.27</v>
      </c>
      <c r="AS466" s="67">
        <v>5418.42</v>
      </c>
      <c r="AT466">
        <v>464.82</v>
      </c>
      <c r="AU466">
        <v>234.4</v>
      </c>
      <c r="AV466" s="67">
        <v>9159.81</v>
      </c>
      <c r="AW466" s="67">
        <v>4322.8100000000004</v>
      </c>
      <c r="AX466">
        <v>0.47039999999999998</v>
      </c>
      <c r="AY466" s="67">
        <v>3566.26</v>
      </c>
      <c r="AZ466">
        <v>0.3881</v>
      </c>
      <c r="BA466">
        <v>817.53</v>
      </c>
      <c r="BB466">
        <v>8.8999999999999996E-2</v>
      </c>
      <c r="BC466">
        <v>482.69</v>
      </c>
      <c r="BD466">
        <v>5.2499999999999998E-2</v>
      </c>
      <c r="BE466" s="67">
        <v>9189.2900000000009</v>
      </c>
      <c r="BF466" s="67">
        <v>3916.37</v>
      </c>
      <c r="BG466">
        <v>0.87990000000000002</v>
      </c>
      <c r="BH466">
        <v>0.5605</v>
      </c>
      <c r="BI466">
        <v>0.22939999999999999</v>
      </c>
      <c r="BJ466">
        <v>0.14910000000000001</v>
      </c>
      <c r="BK466">
        <v>3.8300000000000001E-2</v>
      </c>
      <c r="BL466">
        <v>2.2700000000000001E-2</v>
      </c>
    </row>
    <row r="467" spans="1:64" x14ac:dyDescent="0.25">
      <c r="A467" t="s">
        <v>483</v>
      </c>
      <c r="B467">
        <v>45609</v>
      </c>
      <c r="C467">
        <v>44.38</v>
      </c>
      <c r="D467">
        <v>47.38</v>
      </c>
      <c r="E467" s="67">
        <v>2102.6999999999998</v>
      </c>
      <c r="F467" s="67">
        <v>2095.36</v>
      </c>
      <c r="G467">
        <v>1.4200000000000001E-2</v>
      </c>
      <c r="H467">
        <v>5.0000000000000001E-4</v>
      </c>
      <c r="I467">
        <v>3.6700000000000003E-2</v>
      </c>
      <c r="J467">
        <v>1.4E-3</v>
      </c>
      <c r="K467">
        <v>4.1399999999999999E-2</v>
      </c>
      <c r="L467">
        <v>0.85840000000000005</v>
      </c>
      <c r="M467">
        <v>4.7500000000000001E-2</v>
      </c>
      <c r="N467">
        <v>0.39800000000000002</v>
      </c>
      <c r="O467">
        <v>1.1599999999999999E-2</v>
      </c>
      <c r="P467">
        <v>0.1414</v>
      </c>
      <c r="Q467" s="67">
        <v>58952.15</v>
      </c>
      <c r="R467">
        <v>0.26169999999999999</v>
      </c>
      <c r="S467">
        <v>0.1804</v>
      </c>
      <c r="T467">
        <v>0.55779999999999996</v>
      </c>
      <c r="U467">
        <v>17.5</v>
      </c>
      <c r="V467">
        <v>13.47</v>
      </c>
      <c r="W467" s="67">
        <v>80816.83</v>
      </c>
      <c r="X467">
        <v>151.22999999999999</v>
      </c>
      <c r="Y467" s="67">
        <v>186992.28</v>
      </c>
      <c r="Z467">
        <v>0.61660000000000004</v>
      </c>
      <c r="AA467">
        <v>0.28339999999999999</v>
      </c>
      <c r="AB467">
        <v>0.1</v>
      </c>
      <c r="AC467">
        <v>0.38340000000000002</v>
      </c>
      <c r="AD467">
        <v>186.99</v>
      </c>
      <c r="AE467" s="67">
        <v>6619.73</v>
      </c>
      <c r="AF467">
        <v>610.14</v>
      </c>
      <c r="AG467" s="67">
        <v>197256.34</v>
      </c>
      <c r="AH467" t="s">
        <v>628</v>
      </c>
      <c r="AI467" s="67">
        <v>34154</v>
      </c>
      <c r="AJ467" s="67">
        <v>54496.89</v>
      </c>
      <c r="AK467">
        <v>53.46</v>
      </c>
      <c r="AL467">
        <v>32.78</v>
      </c>
      <c r="AM467">
        <v>37.130000000000003</v>
      </c>
      <c r="AN467">
        <v>4.57</v>
      </c>
      <c r="AO467" s="67">
        <v>1221.3699999999999</v>
      </c>
      <c r="AP467">
        <v>0.90859999999999996</v>
      </c>
      <c r="AQ467" s="67">
        <v>1365.88</v>
      </c>
      <c r="AR467" s="67">
        <v>2026.03</v>
      </c>
      <c r="AS467" s="67">
        <v>6394.35</v>
      </c>
      <c r="AT467">
        <v>599.79</v>
      </c>
      <c r="AU467">
        <v>344.63</v>
      </c>
      <c r="AV467" s="67">
        <v>10730.67</v>
      </c>
      <c r="AW467" s="67">
        <v>3655.42</v>
      </c>
      <c r="AX467">
        <v>0.3458</v>
      </c>
      <c r="AY467" s="67">
        <v>5119.67</v>
      </c>
      <c r="AZ467">
        <v>0.48430000000000001</v>
      </c>
      <c r="BA467" s="67">
        <v>1168.81</v>
      </c>
      <c r="BB467">
        <v>0.1106</v>
      </c>
      <c r="BC467">
        <v>626.82000000000005</v>
      </c>
      <c r="BD467">
        <v>5.9299999999999999E-2</v>
      </c>
      <c r="BE467" s="67">
        <v>10570.72</v>
      </c>
      <c r="BF467" s="67">
        <v>2161.84</v>
      </c>
      <c r="BG467">
        <v>0.40310000000000001</v>
      </c>
      <c r="BH467">
        <v>0.56630000000000003</v>
      </c>
      <c r="BI467">
        <v>0.22040000000000001</v>
      </c>
      <c r="BJ467">
        <v>0.1575</v>
      </c>
      <c r="BK467">
        <v>3.5000000000000003E-2</v>
      </c>
      <c r="BL467">
        <v>2.0799999999999999E-2</v>
      </c>
    </row>
    <row r="468" spans="1:64" x14ac:dyDescent="0.25">
      <c r="A468" t="s">
        <v>484</v>
      </c>
      <c r="B468">
        <v>49817</v>
      </c>
      <c r="C468">
        <v>54.24</v>
      </c>
      <c r="D468">
        <v>12.82</v>
      </c>
      <c r="E468">
        <v>695.41</v>
      </c>
      <c r="F468">
        <v>719.36</v>
      </c>
      <c r="G468">
        <v>2.5999999999999999E-3</v>
      </c>
      <c r="H468">
        <v>1.6000000000000001E-3</v>
      </c>
      <c r="I468">
        <v>3.0000000000000001E-3</v>
      </c>
      <c r="J468">
        <v>2.0000000000000001E-4</v>
      </c>
      <c r="K468">
        <v>9.4000000000000004E-3</v>
      </c>
      <c r="L468">
        <v>0.9768</v>
      </c>
      <c r="M468">
        <v>6.3E-3</v>
      </c>
      <c r="N468">
        <v>0.18140000000000001</v>
      </c>
      <c r="O468">
        <v>1.5E-3</v>
      </c>
      <c r="P468">
        <v>0.1158</v>
      </c>
      <c r="Q468" s="67">
        <v>51173.78</v>
      </c>
      <c r="R468">
        <v>0.191</v>
      </c>
      <c r="S468">
        <v>0.18490000000000001</v>
      </c>
      <c r="T468">
        <v>0.62409999999999999</v>
      </c>
      <c r="U468">
        <v>17.190000000000001</v>
      </c>
      <c r="V468">
        <v>5.85</v>
      </c>
      <c r="W468" s="67">
        <v>64653.17</v>
      </c>
      <c r="X468">
        <v>116.56</v>
      </c>
      <c r="Y468" s="67">
        <v>130789.1</v>
      </c>
      <c r="Z468">
        <v>0.87749999999999995</v>
      </c>
      <c r="AA468">
        <v>8.8499999999999995E-2</v>
      </c>
      <c r="AB468">
        <v>3.4099999999999998E-2</v>
      </c>
      <c r="AC468">
        <v>0.1225</v>
      </c>
      <c r="AD468">
        <v>130.79</v>
      </c>
      <c r="AE468" s="67">
        <v>3215.92</v>
      </c>
      <c r="AF468">
        <v>465.84</v>
      </c>
      <c r="AG468" s="67">
        <v>120802.35</v>
      </c>
      <c r="AH468" t="s">
        <v>628</v>
      </c>
      <c r="AI468" s="67">
        <v>38561</v>
      </c>
      <c r="AJ468" s="67">
        <v>60864.59</v>
      </c>
      <c r="AK468">
        <v>38.409999999999997</v>
      </c>
      <c r="AL468">
        <v>23.37</v>
      </c>
      <c r="AM468">
        <v>28.44</v>
      </c>
      <c r="AN468">
        <v>4.97</v>
      </c>
      <c r="AO468" s="67">
        <v>1783.15</v>
      </c>
      <c r="AP468">
        <v>1.0444</v>
      </c>
      <c r="AQ468" s="67">
        <v>1294.56</v>
      </c>
      <c r="AR468" s="67">
        <v>1854.59</v>
      </c>
      <c r="AS468" s="67">
        <v>5855.7</v>
      </c>
      <c r="AT468">
        <v>387.23</v>
      </c>
      <c r="AU468">
        <v>300.69</v>
      </c>
      <c r="AV468" s="67">
        <v>9692.77</v>
      </c>
      <c r="AW468" s="67">
        <v>4685.79</v>
      </c>
      <c r="AX468">
        <v>0.4647</v>
      </c>
      <c r="AY468" s="67">
        <v>3762.87</v>
      </c>
      <c r="AZ468">
        <v>0.37319999999999998</v>
      </c>
      <c r="BA468" s="67">
        <v>1198.92</v>
      </c>
      <c r="BB468">
        <v>0.11890000000000001</v>
      </c>
      <c r="BC468">
        <v>436.21</v>
      </c>
      <c r="BD468">
        <v>4.3299999999999998E-2</v>
      </c>
      <c r="BE468" s="67">
        <v>10083.790000000001</v>
      </c>
      <c r="BF468" s="67">
        <v>4479.54</v>
      </c>
      <c r="BG468">
        <v>0.86240000000000006</v>
      </c>
      <c r="BH468">
        <v>0.55410000000000004</v>
      </c>
      <c r="BI468">
        <v>0.2248</v>
      </c>
      <c r="BJ468">
        <v>0.16009999999999999</v>
      </c>
      <c r="BK468">
        <v>3.7100000000000001E-2</v>
      </c>
      <c r="BL468">
        <v>2.3800000000000002E-2</v>
      </c>
    </row>
    <row r="469" spans="1:64" x14ac:dyDescent="0.25">
      <c r="A469" t="s">
        <v>485</v>
      </c>
      <c r="B469">
        <v>44735</v>
      </c>
      <c r="C469">
        <v>64.239999999999995</v>
      </c>
      <c r="D469">
        <v>34.979999999999997</v>
      </c>
      <c r="E469" s="67">
        <v>2247.27</v>
      </c>
      <c r="F469" s="67">
        <v>2145.19</v>
      </c>
      <c r="G469">
        <v>6.7000000000000002E-3</v>
      </c>
      <c r="H469">
        <v>5.9999999999999995E-4</v>
      </c>
      <c r="I469">
        <v>1.5800000000000002E-2</v>
      </c>
      <c r="J469">
        <v>1.1999999999999999E-3</v>
      </c>
      <c r="K469">
        <v>2.1100000000000001E-2</v>
      </c>
      <c r="L469">
        <v>0.92330000000000001</v>
      </c>
      <c r="M469">
        <v>3.1399999999999997E-2</v>
      </c>
      <c r="N469">
        <v>0.51780000000000004</v>
      </c>
      <c r="O469">
        <v>6.6E-3</v>
      </c>
      <c r="P469">
        <v>0.1583</v>
      </c>
      <c r="Q469" s="67">
        <v>51528.19</v>
      </c>
      <c r="R469">
        <v>0.20469999999999999</v>
      </c>
      <c r="S469">
        <v>0.18529999999999999</v>
      </c>
      <c r="T469">
        <v>0.61</v>
      </c>
      <c r="U469">
        <v>18.03</v>
      </c>
      <c r="V469">
        <v>15.16</v>
      </c>
      <c r="W469" s="67">
        <v>70879.97</v>
      </c>
      <c r="X469">
        <v>143.85</v>
      </c>
      <c r="Y469" s="67">
        <v>140992.95999999999</v>
      </c>
      <c r="Z469">
        <v>0.70620000000000005</v>
      </c>
      <c r="AA469">
        <v>0.23089999999999999</v>
      </c>
      <c r="AB469">
        <v>6.2899999999999998E-2</v>
      </c>
      <c r="AC469">
        <v>0.29380000000000001</v>
      </c>
      <c r="AD469">
        <v>140.99</v>
      </c>
      <c r="AE469" s="67">
        <v>4475.13</v>
      </c>
      <c r="AF469">
        <v>532.51</v>
      </c>
      <c r="AG469" s="67">
        <v>139992.97</v>
      </c>
      <c r="AH469" t="s">
        <v>628</v>
      </c>
      <c r="AI469" s="67">
        <v>29545</v>
      </c>
      <c r="AJ469" s="67">
        <v>47466.54</v>
      </c>
      <c r="AK469">
        <v>46.6</v>
      </c>
      <c r="AL469">
        <v>29.38</v>
      </c>
      <c r="AM469">
        <v>33.08</v>
      </c>
      <c r="AN469">
        <v>4.24</v>
      </c>
      <c r="AO469">
        <v>476.15</v>
      </c>
      <c r="AP469">
        <v>0.98560000000000003</v>
      </c>
      <c r="AQ469" s="67">
        <v>1306.03</v>
      </c>
      <c r="AR469" s="67">
        <v>1835.05</v>
      </c>
      <c r="AS469" s="67">
        <v>5869.39</v>
      </c>
      <c r="AT469">
        <v>513.5</v>
      </c>
      <c r="AU469">
        <v>362.71</v>
      </c>
      <c r="AV469" s="67">
        <v>9886.68</v>
      </c>
      <c r="AW469" s="67">
        <v>4459.58</v>
      </c>
      <c r="AX469">
        <v>0.45900000000000002</v>
      </c>
      <c r="AY469" s="67">
        <v>3585.82</v>
      </c>
      <c r="AZ469">
        <v>0.36909999999999998</v>
      </c>
      <c r="BA469">
        <v>798.4</v>
      </c>
      <c r="BB469">
        <v>8.2199999999999995E-2</v>
      </c>
      <c r="BC469">
        <v>871.31</v>
      </c>
      <c r="BD469">
        <v>8.9700000000000002E-2</v>
      </c>
      <c r="BE469" s="67">
        <v>9715.1200000000008</v>
      </c>
      <c r="BF469" s="67">
        <v>3338.37</v>
      </c>
      <c r="BG469">
        <v>0.82699999999999996</v>
      </c>
      <c r="BH469">
        <v>0.54369999999999996</v>
      </c>
      <c r="BI469">
        <v>0.22500000000000001</v>
      </c>
      <c r="BJ469">
        <v>0.17749999999999999</v>
      </c>
      <c r="BK469">
        <v>3.3399999999999999E-2</v>
      </c>
      <c r="BL469">
        <v>2.0400000000000001E-2</v>
      </c>
    </row>
    <row r="470" spans="1:64" x14ac:dyDescent="0.25">
      <c r="A470" t="s">
        <v>486</v>
      </c>
      <c r="B470">
        <v>44743</v>
      </c>
      <c r="C470">
        <v>22.86</v>
      </c>
      <c r="D470">
        <v>162.94</v>
      </c>
      <c r="E470" s="67">
        <v>3724.4</v>
      </c>
      <c r="F470" s="67">
        <v>3030.86</v>
      </c>
      <c r="G470">
        <v>6.4000000000000003E-3</v>
      </c>
      <c r="H470">
        <v>5.9999999999999995E-4</v>
      </c>
      <c r="I470">
        <v>0.36009999999999998</v>
      </c>
      <c r="J470">
        <v>1.1000000000000001E-3</v>
      </c>
      <c r="K470">
        <v>5.74E-2</v>
      </c>
      <c r="L470">
        <v>0.47849999999999998</v>
      </c>
      <c r="M470">
        <v>9.6000000000000002E-2</v>
      </c>
      <c r="N470">
        <v>0.78480000000000005</v>
      </c>
      <c r="O470">
        <v>2.07E-2</v>
      </c>
      <c r="P470">
        <v>0.17660000000000001</v>
      </c>
      <c r="Q470" s="67">
        <v>54671.58</v>
      </c>
      <c r="R470">
        <v>0.24629999999999999</v>
      </c>
      <c r="S470">
        <v>0.17480000000000001</v>
      </c>
      <c r="T470">
        <v>0.57879999999999998</v>
      </c>
      <c r="U470">
        <v>18.350000000000001</v>
      </c>
      <c r="V470">
        <v>24.69</v>
      </c>
      <c r="W470" s="67">
        <v>74698.16</v>
      </c>
      <c r="X470">
        <v>148.26</v>
      </c>
      <c r="Y470" s="67">
        <v>92149.79</v>
      </c>
      <c r="Z470">
        <v>0.64670000000000005</v>
      </c>
      <c r="AA470">
        <v>0.29570000000000002</v>
      </c>
      <c r="AB470">
        <v>5.7599999999999998E-2</v>
      </c>
      <c r="AC470">
        <v>0.3533</v>
      </c>
      <c r="AD470">
        <v>92.15</v>
      </c>
      <c r="AE470" s="67">
        <v>3663.71</v>
      </c>
      <c r="AF470">
        <v>446.79</v>
      </c>
      <c r="AG470" s="67">
        <v>93893.95</v>
      </c>
      <c r="AH470" t="s">
        <v>628</v>
      </c>
      <c r="AI470" s="67">
        <v>24235</v>
      </c>
      <c r="AJ470" s="67">
        <v>38273.550000000003</v>
      </c>
      <c r="AK470">
        <v>56.16</v>
      </c>
      <c r="AL470">
        <v>38.33</v>
      </c>
      <c r="AM470">
        <v>42.48</v>
      </c>
      <c r="AN470">
        <v>4.46</v>
      </c>
      <c r="AO470">
        <v>869.26</v>
      </c>
      <c r="AP470">
        <v>1.171</v>
      </c>
      <c r="AQ470" s="67">
        <v>1558.01</v>
      </c>
      <c r="AR470" s="67">
        <v>2204.88</v>
      </c>
      <c r="AS470" s="67">
        <v>6338.45</v>
      </c>
      <c r="AT470">
        <v>679</v>
      </c>
      <c r="AU470">
        <v>444.1</v>
      </c>
      <c r="AV470" s="67">
        <v>11224.44</v>
      </c>
      <c r="AW470" s="67">
        <v>6119.38</v>
      </c>
      <c r="AX470">
        <v>0.53439999999999999</v>
      </c>
      <c r="AY470" s="67">
        <v>3284.5</v>
      </c>
      <c r="AZ470">
        <v>0.2868</v>
      </c>
      <c r="BA470">
        <v>772.78</v>
      </c>
      <c r="BB470">
        <v>6.7500000000000004E-2</v>
      </c>
      <c r="BC470" s="67">
        <v>1275.07</v>
      </c>
      <c r="BD470">
        <v>0.1113</v>
      </c>
      <c r="BE470" s="67">
        <v>11451.73</v>
      </c>
      <c r="BF470" s="67">
        <v>3844.13</v>
      </c>
      <c r="BG470">
        <v>1.5889</v>
      </c>
      <c r="BH470">
        <v>0.50690000000000002</v>
      </c>
      <c r="BI470">
        <v>0.2006</v>
      </c>
      <c r="BJ470">
        <v>0.25280000000000002</v>
      </c>
      <c r="BK470">
        <v>2.4E-2</v>
      </c>
      <c r="BL470">
        <v>1.5699999999999999E-2</v>
      </c>
    </row>
    <row r="471" spans="1:64" x14ac:dyDescent="0.25">
      <c r="A471" t="s">
        <v>487</v>
      </c>
      <c r="B471">
        <v>49940</v>
      </c>
      <c r="C471">
        <v>100.05</v>
      </c>
      <c r="D471">
        <v>13.71</v>
      </c>
      <c r="E471" s="67">
        <v>1372.01</v>
      </c>
      <c r="F471" s="67">
        <v>1333.38</v>
      </c>
      <c r="G471">
        <v>2.5999999999999999E-3</v>
      </c>
      <c r="H471">
        <v>2.9999999999999997E-4</v>
      </c>
      <c r="I471">
        <v>5.7000000000000002E-3</v>
      </c>
      <c r="J471">
        <v>1.2999999999999999E-3</v>
      </c>
      <c r="K471">
        <v>1.11E-2</v>
      </c>
      <c r="L471">
        <v>0.96319999999999995</v>
      </c>
      <c r="M471">
        <v>1.5699999999999999E-2</v>
      </c>
      <c r="N471">
        <v>0.5514</v>
      </c>
      <c r="O471">
        <v>5.7999999999999996E-3</v>
      </c>
      <c r="P471">
        <v>0.14649999999999999</v>
      </c>
      <c r="Q471" s="67">
        <v>48143.56</v>
      </c>
      <c r="R471">
        <v>0.24590000000000001</v>
      </c>
      <c r="S471">
        <v>0.18129999999999999</v>
      </c>
      <c r="T471">
        <v>0.57279999999999998</v>
      </c>
      <c r="U471">
        <v>18.010000000000002</v>
      </c>
      <c r="V471">
        <v>10.17</v>
      </c>
      <c r="W471" s="67">
        <v>66170.710000000006</v>
      </c>
      <c r="X471">
        <v>130.55000000000001</v>
      </c>
      <c r="Y471" s="67">
        <v>108507.87</v>
      </c>
      <c r="Z471">
        <v>0.80640000000000001</v>
      </c>
      <c r="AA471">
        <v>0.1211</v>
      </c>
      <c r="AB471">
        <v>7.2499999999999995E-2</v>
      </c>
      <c r="AC471">
        <v>0.19359999999999999</v>
      </c>
      <c r="AD471">
        <v>108.51</v>
      </c>
      <c r="AE471" s="67">
        <v>3011.71</v>
      </c>
      <c r="AF471">
        <v>401.71</v>
      </c>
      <c r="AG471" s="67">
        <v>105815.47</v>
      </c>
      <c r="AH471" t="s">
        <v>628</v>
      </c>
      <c r="AI471" s="67">
        <v>30279</v>
      </c>
      <c r="AJ471" s="67">
        <v>43683.99</v>
      </c>
      <c r="AK471">
        <v>37.630000000000003</v>
      </c>
      <c r="AL471">
        <v>26.09</v>
      </c>
      <c r="AM471">
        <v>29.43</v>
      </c>
      <c r="AN471">
        <v>4.0199999999999996</v>
      </c>
      <c r="AO471" s="67">
        <v>1646.12</v>
      </c>
      <c r="AP471">
        <v>0.99650000000000005</v>
      </c>
      <c r="AQ471" s="67">
        <v>1330.72</v>
      </c>
      <c r="AR471" s="67">
        <v>2111.33</v>
      </c>
      <c r="AS471" s="67">
        <v>5654.3</v>
      </c>
      <c r="AT471">
        <v>517.44000000000005</v>
      </c>
      <c r="AU471">
        <v>260.14999999999998</v>
      </c>
      <c r="AV471" s="67">
        <v>9873.93</v>
      </c>
      <c r="AW471" s="67">
        <v>5656.8</v>
      </c>
      <c r="AX471">
        <v>0.5706</v>
      </c>
      <c r="AY471" s="67">
        <v>2433.58</v>
      </c>
      <c r="AZ471">
        <v>0.2455</v>
      </c>
      <c r="BA471">
        <v>849.73</v>
      </c>
      <c r="BB471">
        <v>8.5699999999999998E-2</v>
      </c>
      <c r="BC471">
        <v>974.05</v>
      </c>
      <c r="BD471">
        <v>9.8199999999999996E-2</v>
      </c>
      <c r="BE471" s="67">
        <v>9914.17</v>
      </c>
      <c r="BF471" s="67">
        <v>5179.1000000000004</v>
      </c>
      <c r="BG471">
        <v>1.7142999999999999</v>
      </c>
      <c r="BH471">
        <v>0.50560000000000005</v>
      </c>
      <c r="BI471">
        <v>0.2331</v>
      </c>
      <c r="BJ471">
        <v>0.2021</v>
      </c>
      <c r="BK471">
        <v>3.9E-2</v>
      </c>
      <c r="BL471">
        <v>2.0199999999999999E-2</v>
      </c>
    </row>
    <row r="472" spans="1:64" x14ac:dyDescent="0.25">
      <c r="A472" t="s">
        <v>488</v>
      </c>
      <c r="B472">
        <v>49130</v>
      </c>
      <c r="C472">
        <v>170.81</v>
      </c>
      <c r="D472">
        <v>9.17</v>
      </c>
      <c r="E472" s="67">
        <v>1566.15</v>
      </c>
      <c r="F472" s="67">
        <v>1472.93</v>
      </c>
      <c r="G472">
        <v>1.9E-3</v>
      </c>
      <c r="H472">
        <v>2.9999999999999997E-4</v>
      </c>
      <c r="I472">
        <v>6.3E-3</v>
      </c>
      <c r="J472">
        <v>1.1999999999999999E-3</v>
      </c>
      <c r="K472">
        <v>8.8999999999999999E-3</v>
      </c>
      <c r="L472">
        <v>0.96419999999999995</v>
      </c>
      <c r="M472">
        <v>1.72E-2</v>
      </c>
      <c r="N472">
        <v>0.60209999999999997</v>
      </c>
      <c r="O472">
        <v>5.9999999999999995E-4</v>
      </c>
      <c r="P472">
        <v>0.16139999999999999</v>
      </c>
      <c r="Q472" s="67">
        <v>48343.42</v>
      </c>
      <c r="R472">
        <v>0.24460000000000001</v>
      </c>
      <c r="S472">
        <v>0.191</v>
      </c>
      <c r="T472">
        <v>0.5645</v>
      </c>
      <c r="U472">
        <v>17.45</v>
      </c>
      <c r="V472">
        <v>12.53</v>
      </c>
      <c r="W472" s="67">
        <v>62845.919999999998</v>
      </c>
      <c r="X472">
        <v>120.91</v>
      </c>
      <c r="Y472" s="67">
        <v>124934.81</v>
      </c>
      <c r="Z472">
        <v>0.66180000000000005</v>
      </c>
      <c r="AA472">
        <v>0.13489999999999999</v>
      </c>
      <c r="AB472">
        <v>0.20330000000000001</v>
      </c>
      <c r="AC472">
        <v>0.3382</v>
      </c>
      <c r="AD472">
        <v>124.93</v>
      </c>
      <c r="AE472" s="67">
        <v>3168.24</v>
      </c>
      <c r="AF472">
        <v>328.97</v>
      </c>
      <c r="AG472" s="67">
        <v>107039.77</v>
      </c>
      <c r="AH472" t="s">
        <v>628</v>
      </c>
      <c r="AI472" s="67">
        <v>29286</v>
      </c>
      <c r="AJ472" s="67">
        <v>47444.97</v>
      </c>
      <c r="AK472">
        <v>32.06</v>
      </c>
      <c r="AL472">
        <v>23.14</v>
      </c>
      <c r="AM472">
        <v>25.5</v>
      </c>
      <c r="AN472">
        <v>3.82</v>
      </c>
      <c r="AO472" s="67">
        <v>1050.08</v>
      </c>
      <c r="AP472">
        <v>0.85360000000000003</v>
      </c>
      <c r="AQ472" s="67">
        <v>1353.57</v>
      </c>
      <c r="AR472" s="67">
        <v>2236.27</v>
      </c>
      <c r="AS472" s="67">
        <v>5948.41</v>
      </c>
      <c r="AT472">
        <v>487.77</v>
      </c>
      <c r="AU472">
        <v>388.28</v>
      </c>
      <c r="AV472" s="67">
        <v>10414.299999999999</v>
      </c>
      <c r="AW472" s="67">
        <v>6029.85</v>
      </c>
      <c r="AX472">
        <v>0.56889999999999996</v>
      </c>
      <c r="AY472" s="67">
        <v>2693.93</v>
      </c>
      <c r="AZ472">
        <v>0.25419999999999998</v>
      </c>
      <c r="BA472">
        <v>769.62</v>
      </c>
      <c r="BB472">
        <v>7.2599999999999998E-2</v>
      </c>
      <c r="BC472" s="67">
        <v>1105.43</v>
      </c>
      <c r="BD472">
        <v>0.1043</v>
      </c>
      <c r="BE472" s="67">
        <v>10598.83</v>
      </c>
      <c r="BF472" s="67">
        <v>5238.5600000000004</v>
      </c>
      <c r="BG472">
        <v>1.5146999999999999</v>
      </c>
      <c r="BH472">
        <v>0.50170000000000003</v>
      </c>
      <c r="BI472">
        <v>0.245</v>
      </c>
      <c r="BJ472">
        <v>0.184</v>
      </c>
      <c r="BK472">
        <v>4.3700000000000003E-2</v>
      </c>
      <c r="BL472">
        <v>2.5600000000000001E-2</v>
      </c>
    </row>
    <row r="473" spans="1:64" x14ac:dyDescent="0.25">
      <c r="A473" t="s">
        <v>489</v>
      </c>
      <c r="B473">
        <v>48355</v>
      </c>
      <c r="C473">
        <v>31.5</v>
      </c>
      <c r="D473">
        <v>32.32</v>
      </c>
      <c r="E473">
        <v>969.59</v>
      </c>
      <c r="F473">
        <v>933.25</v>
      </c>
      <c r="G473">
        <v>3.5000000000000001E-3</v>
      </c>
      <c r="H473">
        <v>2.0000000000000001E-4</v>
      </c>
      <c r="I473">
        <v>1.5900000000000001E-2</v>
      </c>
      <c r="J473">
        <v>8.9999999999999998E-4</v>
      </c>
      <c r="K473">
        <v>1.3599999999999999E-2</v>
      </c>
      <c r="L473">
        <v>0.93740000000000001</v>
      </c>
      <c r="M473">
        <v>2.8500000000000001E-2</v>
      </c>
      <c r="N473">
        <v>0.59730000000000005</v>
      </c>
      <c r="O473">
        <v>8.0000000000000004E-4</v>
      </c>
      <c r="P473">
        <v>0.1757</v>
      </c>
      <c r="Q473" s="67">
        <v>45910.41</v>
      </c>
      <c r="R473">
        <v>0.29110000000000003</v>
      </c>
      <c r="S473">
        <v>0.184</v>
      </c>
      <c r="T473">
        <v>0.52490000000000003</v>
      </c>
      <c r="U473">
        <v>17.059999999999999</v>
      </c>
      <c r="V473">
        <v>8.11</v>
      </c>
      <c r="W473" s="67">
        <v>60347.43</v>
      </c>
      <c r="X473">
        <v>115.46</v>
      </c>
      <c r="Y473" s="67">
        <v>94701.74</v>
      </c>
      <c r="Z473">
        <v>0.76600000000000001</v>
      </c>
      <c r="AA473">
        <v>0.15939999999999999</v>
      </c>
      <c r="AB473">
        <v>7.46E-2</v>
      </c>
      <c r="AC473">
        <v>0.23400000000000001</v>
      </c>
      <c r="AD473">
        <v>94.7</v>
      </c>
      <c r="AE473" s="67">
        <v>2784.98</v>
      </c>
      <c r="AF473">
        <v>404.26</v>
      </c>
      <c r="AG473" s="67">
        <v>92133.68</v>
      </c>
      <c r="AH473" t="s">
        <v>628</v>
      </c>
      <c r="AI473" s="67">
        <v>28336</v>
      </c>
      <c r="AJ473" s="67">
        <v>41856.82</v>
      </c>
      <c r="AK473">
        <v>42.75</v>
      </c>
      <c r="AL473">
        <v>27.28</v>
      </c>
      <c r="AM473">
        <v>32.520000000000003</v>
      </c>
      <c r="AN473">
        <v>3.84</v>
      </c>
      <c r="AO473">
        <v>723.34</v>
      </c>
      <c r="AP473">
        <v>0.88680000000000003</v>
      </c>
      <c r="AQ473" s="67">
        <v>1421.19</v>
      </c>
      <c r="AR473" s="67">
        <v>2055.1799999999998</v>
      </c>
      <c r="AS473" s="67">
        <v>5571.23</v>
      </c>
      <c r="AT473">
        <v>499.43</v>
      </c>
      <c r="AU473">
        <v>274.25</v>
      </c>
      <c r="AV473" s="67">
        <v>9821.27</v>
      </c>
      <c r="AW473" s="67">
        <v>5687.13</v>
      </c>
      <c r="AX473">
        <v>0.56610000000000005</v>
      </c>
      <c r="AY473" s="67">
        <v>2182.4499999999998</v>
      </c>
      <c r="AZ473">
        <v>0.2172</v>
      </c>
      <c r="BA473" s="67">
        <v>1182.6199999999999</v>
      </c>
      <c r="BB473">
        <v>0.1177</v>
      </c>
      <c r="BC473">
        <v>994.5</v>
      </c>
      <c r="BD473">
        <v>9.9000000000000005E-2</v>
      </c>
      <c r="BE473" s="67">
        <v>10046.700000000001</v>
      </c>
      <c r="BF473" s="67">
        <v>5158.6499999999996</v>
      </c>
      <c r="BG473">
        <v>1.7593000000000001</v>
      </c>
      <c r="BH473">
        <v>0.50090000000000001</v>
      </c>
      <c r="BI473">
        <v>0.21820000000000001</v>
      </c>
      <c r="BJ473">
        <v>0.2296</v>
      </c>
      <c r="BK473">
        <v>3.27E-2</v>
      </c>
      <c r="BL473">
        <v>1.8700000000000001E-2</v>
      </c>
    </row>
    <row r="474" spans="1:64" x14ac:dyDescent="0.25">
      <c r="A474" t="s">
        <v>490</v>
      </c>
      <c r="B474">
        <v>49684</v>
      </c>
      <c r="C474">
        <v>104.25</v>
      </c>
      <c r="D474">
        <v>9.75</v>
      </c>
      <c r="E474">
        <v>967.81</v>
      </c>
      <c r="F474">
        <v>959.88</v>
      </c>
      <c r="G474">
        <v>3.3999999999999998E-3</v>
      </c>
      <c r="H474">
        <v>4.0000000000000002E-4</v>
      </c>
      <c r="I474">
        <v>5.1999999999999998E-3</v>
      </c>
      <c r="J474">
        <v>1.2999999999999999E-3</v>
      </c>
      <c r="K474">
        <v>2.64E-2</v>
      </c>
      <c r="L474">
        <v>0.94159999999999999</v>
      </c>
      <c r="M474">
        <v>2.1700000000000001E-2</v>
      </c>
      <c r="N474">
        <v>0.40839999999999999</v>
      </c>
      <c r="O474">
        <v>2E-3</v>
      </c>
      <c r="P474">
        <v>0.14699999999999999</v>
      </c>
      <c r="Q474" s="67">
        <v>50928.69</v>
      </c>
      <c r="R474">
        <v>0.2344</v>
      </c>
      <c r="S474">
        <v>0.18410000000000001</v>
      </c>
      <c r="T474">
        <v>0.58140000000000003</v>
      </c>
      <c r="U474">
        <v>17.47</v>
      </c>
      <c r="V474">
        <v>8.99</v>
      </c>
      <c r="W474" s="67">
        <v>61323.5</v>
      </c>
      <c r="X474">
        <v>103.74</v>
      </c>
      <c r="Y474" s="67">
        <v>117254.82</v>
      </c>
      <c r="Z474">
        <v>0.89049999999999996</v>
      </c>
      <c r="AA474">
        <v>6.3799999999999996E-2</v>
      </c>
      <c r="AB474">
        <v>4.5699999999999998E-2</v>
      </c>
      <c r="AC474">
        <v>0.1095</v>
      </c>
      <c r="AD474">
        <v>117.25</v>
      </c>
      <c r="AE474" s="67">
        <v>2870.43</v>
      </c>
      <c r="AF474">
        <v>408.8</v>
      </c>
      <c r="AG474" s="67">
        <v>108512.28</v>
      </c>
      <c r="AH474" t="s">
        <v>628</v>
      </c>
      <c r="AI474" s="67">
        <v>33347</v>
      </c>
      <c r="AJ474" s="67">
        <v>48303.55</v>
      </c>
      <c r="AK474">
        <v>37.729999999999997</v>
      </c>
      <c r="AL474">
        <v>23.34</v>
      </c>
      <c r="AM474">
        <v>28.49</v>
      </c>
      <c r="AN474">
        <v>4.47</v>
      </c>
      <c r="AO474" s="67">
        <v>1255.3</v>
      </c>
      <c r="AP474">
        <v>1.2479</v>
      </c>
      <c r="AQ474" s="67">
        <v>1404.46</v>
      </c>
      <c r="AR474" s="67">
        <v>2006.17</v>
      </c>
      <c r="AS474" s="67">
        <v>5705.55</v>
      </c>
      <c r="AT474">
        <v>442.46</v>
      </c>
      <c r="AU474">
        <v>251.04</v>
      </c>
      <c r="AV474" s="67">
        <v>9809.68</v>
      </c>
      <c r="AW474" s="67">
        <v>5331.74</v>
      </c>
      <c r="AX474">
        <v>0.52210000000000001</v>
      </c>
      <c r="AY474" s="67">
        <v>3123.82</v>
      </c>
      <c r="AZ474">
        <v>0.30590000000000001</v>
      </c>
      <c r="BA474" s="67">
        <v>1107.26</v>
      </c>
      <c r="BB474">
        <v>0.1084</v>
      </c>
      <c r="BC474">
        <v>648.30999999999995</v>
      </c>
      <c r="BD474">
        <v>6.3500000000000001E-2</v>
      </c>
      <c r="BE474" s="67">
        <v>10211.129999999999</v>
      </c>
      <c r="BF474" s="67">
        <v>4881.41</v>
      </c>
      <c r="BG474">
        <v>1.4060999999999999</v>
      </c>
      <c r="BH474">
        <v>0.52849999999999997</v>
      </c>
      <c r="BI474">
        <v>0.2122</v>
      </c>
      <c r="BJ474">
        <v>0.19670000000000001</v>
      </c>
      <c r="BK474">
        <v>4.2200000000000001E-2</v>
      </c>
      <c r="BL474">
        <v>2.0500000000000001E-2</v>
      </c>
    </row>
    <row r="475" spans="1:64" x14ac:dyDescent="0.25">
      <c r="A475" t="s">
        <v>491</v>
      </c>
      <c r="B475">
        <v>46003</v>
      </c>
      <c r="C475">
        <v>54.86</v>
      </c>
      <c r="D475">
        <v>19.38</v>
      </c>
      <c r="E475" s="67">
        <v>1063.25</v>
      </c>
      <c r="F475" s="67">
        <v>1077.83</v>
      </c>
      <c r="G475">
        <v>4.0000000000000001E-3</v>
      </c>
      <c r="H475">
        <v>2.9999999999999997E-4</v>
      </c>
      <c r="I475">
        <v>6.1999999999999998E-3</v>
      </c>
      <c r="J475">
        <v>1.6000000000000001E-3</v>
      </c>
      <c r="K475">
        <v>1.0500000000000001E-2</v>
      </c>
      <c r="L475">
        <v>0.96279999999999999</v>
      </c>
      <c r="M475">
        <v>1.46E-2</v>
      </c>
      <c r="N475">
        <v>0.32050000000000001</v>
      </c>
      <c r="O475">
        <v>2.3E-3</v>
      </c>
      <c r="P475">
        <v>0.12839999999999999</v>
      </c>
      <c r="Q475" s="67">
        <v>51396.43</v>
      </c>
      <c r="R475">
        <v>0.28749999999999998</v>
      </c>
      <c r="S475">
        <v>0.1767</v>
      </c>
      <c r="T475">
        <v>0.53569999999999995</v>
      </c>
      <c r="U475">
        <v>18.37</v>
      </c>
      <c r="V475">
        <v>8.2200000000000006</v>
      </c>
      <c r="W475" s="67">
        <v>65212.58</v>
      </c>
      <c r="X475">
        <v>124.09</v>
      </c>
      <c r="Y475" s="67">
        <v>133829.60999999999</v>
      </c>
      <c r="Z475">
        <v>0.83499999999999996</v>
      </c>
      <c r="AA475">
        <v>0.1027</v>
      </c>
      <c r="AB475">
        <v>6.2300000000000001E-2</v>
      </c>
      <c r="AC475">
        <v>0.16500000000000001</v>
      </c>
      <c r="AD475">
        <v>133.83000000000001</v>
      </c>
      <c r="AE475" s="67">
        <v>4036.66</v>
      </c>
      <c r="AF475">
        <v>538.80999999999995</v>
      </c>
      <c r="AG475" s="67">
        <v>133864.73000000001</v>
      </c>
      <c r="AH475" t="s">
        <v>628</v>
      </c>
      <c r="AI475" s="67">
        <v>33743</v>
      </c>
      <c r="AJ475" s="67">
        <v>51649.63</v>
      </c>
      <c r="AK475">
        <v>47.81</v>
      </c>
      <c r="AL475">
        <v>29.14</v>
      </c>
      <c r="AM475">
        <v>32.92</v>
      </c>
      <c r="AN475">
        <v>4.79</v>
      </c>
      <c r="AO475" s="67">
        <v>1076.3399999999999</v>
      </c>
      <c r="AP475">
        <v>1.0005999999999999</v>
      </c>
      <c r="AQ475" s="67">
        <v>1297.81</v>
      </c>
      <c r="AR475" s="67">
        <v>1814</v>
      </c>
      <c r="AS475" s="67">
        <v>5540.99</v>
      </c>
      <c r="AT475">
        <v>421.81</v>
      </c>
      <c r="AU475">
        <v>269.14</v>
      </c>
      <c r="AV475" s="67">
        <v>9343.76</v>
      </c>
      <c r="AW475" s="67">
        <v>4369.63</v>
      </c>
      <c r="AX475">
        <v>0.45929999999999999</v>
      </c>
      <c r="AY475" s="67">
        <v>3472.25</v>
      </c>
      <c r="AZ475">
        <v>0.36499999999999999</v>
      </c>
      <c r="BA475" s="67">
        <v>1075.2</v>
      </c>
      <c r="BB475">
        <v>0.113</v>
      </c>
      <c r="BC475">
        <v>596.51</v>
      </c>
      <c r="BD475">
        <v>6.2700000000000006E-2</v>
      </c>
      <c r="BE475" s="67">
        <v>9513.59</v>
      </c>
      <c r="BF475" s="67">
        <v>3888.51</v>
      </c>
      <c r="BG475">
        <v>0.86539999999999995</v>
      </c>
      <c r="BH475">
        <v>0.55379999999999996</v>
      </c>
      <c r="BI475">
        <v>0.22059999999999999</v>
      </c>
      <c r="BJ475">
        <v>0.16500000000000001</v>
      </c>
      <c r="BK475">
        <v>3.6400000000000002E-2</v>
      </c>
      <c r="BL475">
        <v>2.41E-2</v>
      </c>
    </row>
    <row r="476" spans="1:64" x14ac:dyDescent="0.25">
      <c r="A476" t="s">
        <v>492</v>
      </c>
      <c r="B476">
        <v>44750</v>
      </c>
      <c r="C476">
        <v>27.14</v>
      </c>
      <c r="D476">
        <v>270.74</v>
      </c>
      <c r="E476" s="67">
        <v>7348.71</v>
      </c>
      <c r="F476" s="67">
        <v>7045.11</v>
      </c>
      <c r="G476">
        <v>5.11E-2</v>
      </c>
      <c r="H476">
        <v>5.9999999999999995E-4</v>
      </c>
      <c r="I476">
        <v>0.18210000000000001</v>
      </c>
      <c r="J476">
        <v>1.2999999999999999E-3</v>
      </c>
      <c r="K476">
        <v>4.3799999999999999E-2</v>
      </c>
      <c r="L476">
        <v>0.66579999999999995</v>
      </c>
      <c r="M476">
        <v>5.5300000000000002E-2</v>
      </c>
      <c r="N476">
        <v>0.27039999999999997</v>
      </c>
      <c r="O476">
        <v>4.2599999999999999E-2</v>
      </c>
      <c r="P476">
        <v>0.1237</v>
      </c>
      <c r="Q476" s="67">
        <v>64968.79</v>
      </c>
      <c r="R476">
        <v>0.2525</v>
      </c>
      <c r="S476">
        <v>0.2099</v>
      </c>
      <c r="T476">
        <v>0.53769999999999996</v>
      </c>
      <c r="U476">
        <v>18.61</v>
      </c>
      <c r="V476">
        <v>39.75</v>
      </c>
      <c r="W476" s="67">
        <v>89025.33</v>
      </c>
      <c r="X476">
        <v>182.95</v>
      </c>
      <c r="Y476" s="67">
        <v>157495.99</v>
      </c>
      <c r="Z476">
        <v>0.79259999999999997</v>
      </c>
      <c r="AA476">
        <v>0.186</v>
      </c>
      <c r="AB476">
        <v>2.1299999999999999E-2</v>
      </c>
      <c r="AC476">
        <v>0.2074</v>
      </c>
      <c r="AD476">
        <v>157.5</v>
      </c>
      <c r="AE476" s="67">
        <v>7743.21</v>
      </c>
      <c r="AF476">
        <v>946.96</v>
      </c>
      <c r="AG476" s="67">
        <v>178174.26</v>
      </c>
      <c r="AH476" t="s">
        <v>628</v>
      </c>
      <c r="AI476" s="67">
        <v>46418</v>
      </c>
      <c r="AJ476" s="67">
        <v>79999.75</v>
      </c>
      <c r="AK476">
        <v>83.89</v>
      </c>
      <c r="AL476">
        <v>48.21</v>
      </c>
      <c r="AM476">
        <v>54.65</v>
      </c>
      <c r="AN476">
        <v>5.0199999999999996</v>
      </c>
      <c r="AO476" s="67">
        <v>1309.5999999999999</v>
      </c>
      <c r="AP476">
        <v>0.9073</v>
      </c>
      <c r="AQ476" s="67">
        <v>1427.19</v>
      </c>
      <c r="AR476" s="67">
        <v>2100</v>
      </c>
      <c r="AS476" s="67">
        <v>6736.45</v>
      </c>
      <c r="AT476">
        <v>721.98</v>
      </c>
      <c r="AU476">
        <v>415.02</v>
      </c>
      <c r="AV476" s="67">
        <v>11400.64</v>
      </c>
      <c r="AW476" s="67">
        <v>3449.42</v>
      </c>
      <c r="AX476">
        <v>0.31519999999999998</v>
      </c>
      <c r="AY476" s="67">
        <v>6219.45</v>
      </c>
      <c r="AZ476">
        <v>0.56840000000000002</v>
      </c>
      <c r="BA476">
        <v>785.39</v>
      </c>
      <c r="BB476">
        <v>7.1800000000000003E-2</v>
      </c>
      <c r="BC476">
        <v>487.97</v>
      </c>
      <c r="BD476">
        <v>4.4600000000000001E-2</v>
      </c>
      <c r="BE476" s="67">
        <v>10942.23</v>
      </c>
      <c r="BF476" s="67">
        <v>2196.54</v>
      </c>
      <c r="BG476">
        <v>0.27360000000000001</v>
      </c>
      <c r="BH476">
        <v>0.58789999999999998</v>
      </c>
      <c r="BI476">
        <v>0.22689999999999999</v>
      </c>
      <c r="BJ476">
        <v>0.13200000000000001</v>
      </c>
      <c r="BK476">
        <v>3.15E-2</v>
      </c>
      <c r="BL476">
        <v>2.1700000000000001E-2</v>
      </c>
    </row>
    <row r="477" spans="1:64" x14ac:dyDescent="0.25">
      <c r="A477" t="s">
        <v>493</v>
      </c>
      <c r="B477">
        <v>45799</v>
      </c>
      <c r="C477">
        <v>38.81</v>
      </c>
      <c r="D477">
        <v>77.94</v>
      </c>
      <c r="E477" s="67">
        <v>3024.87</v>
      </c>
      <c r="F477" s="67">
        <v>2937.12</v>
      </c>
      <c r="G477">
        <v>1.7000000000000001E-2</v>
      </c>
      <c r="H477">
        <v>8.0000000000000004E-4</v>
      </c>
      <c r="I477">
        <v>5.9299999999999999E-2</v>
      </c>
      <c r="J477">
        <v>1.6000000000000001E-3</v>
      </c>
      <c r="K477">
        <v>3.4700000000000002E-2</v>
      </c>
      <c r="L477">
        <v>0.83499999999999996</v>
      </c>
      <c r="M477">
        <v>5.16E-2</v>
      </c>
      <c r="N477">
        <v>0.30690000000000001</v>
      </c>
      <c r="O477">
        <v>1.4800000000000001E-2</v>
      </c>
      <c r="P477">
        <v>0.1236</v>
      </c>
      <c r="Q477" s="67">
        <v>58254.01</v>
      </c>
      <c r="R477">
        <v>0.2215</v>
      </c>
      <c r="S477">
        <v>0.20480000000000001</v>
      </c>
      <c r="T477">
        <v>0.5736</v>
      </c>
      <c r="U477">
        <v>19.09</v>
      </c>
      <c r="V477">
        <v>18.350000000000001</v>
      </c>
      <c r="W477" s="67">
        <v>81720.27</v>
      </c>
      <c r="X477">
        <v>160.69999999999999</v>
      </c>
      <c r="Y477" s="67">
        <v>164695.35</v>
      </c>
      <c r="Z477">
        <v>0.74609999999999999</v>
      </c>
      <c r="AA477">
        <v>0.21679999999999999</v>
      </c>
      <c r="AB477">
        <v>3.7100000000000001E-2</v>
      </c>
      <c r="AC477">
        <v>0.25390000000000001</v>
      </c>
      <c r="AD477">
        <v>164.7</v>
      </c>
      <c r="AE477" s="67">
        <v>6100.16</v>
      </c>
      <c r="AF477">
        <v>729.32</v>
      </c>
      <c r="AG477" s="67">
        <v>180098.67</v>
      </c>
      <c r="AH477" t="s">
        <v>628</v>
      </c>
      <c r="AI477" s="67">
        <v>36682</v>
      </c>
      <c r="AJ477" s="67">
        <v>60133.87</v>
      </c>
      <c r="AK477">
        <v>57.57</v>
      </c>
      <c r="AL477">
        <v>36.049999999999997</v>
      </c>
      <c r="AM477">
        <v>40.18</v>
      </c>
      <c r="AN477">
        <v>4.87</v>
      </c>
      <c r="AO477" s="67">
        <v>1562.24</v>
      </c>
      <c r="AP477">
        <v>0.92779999999999996</v>
      </c>
      <c r="AQ477" s="67">
        <v>1273.6199999999999</v>
      </c>
      <c r="AR477" s="67">
        <v>1889.27</v>
      </c>
      <c r="AS477" s="67">
        <v>5800.99</v>
      </c>
      <c r="AT477">
        <v>559.02</v>
      </c>
      <c r="AU477">
        <v>248.24</v>
      </c>
      <c r="AV477" s="67">
        <v>9771.15</v>
      </c>
      <c r="AW477" s="67">
        <v>3295.17</v>
      </c>
      <c r="AX477">
        <v>0.33439999999999998</v>
      </c>
      <c r="AY477" s="67">
        <v>5119.49</v>
      </c>
      <c r="AZ477">
        <v>0.51959999999999995</v>
      </c>
      <c r="BA477">
        <v>904.28</v>
      </c>
      <c r="BB477">
        <v>9.1800000000000007E-2</v>
      </c>
      <c r="BC477">
        <v>534.23</v>
      </c>
      <c r="BD477">
        <v>5.4199999999999998E-2</v>
      </c>
      <c r="BE477" s="67">
        <v>9853.18</v>
      </c>
      <c r="BF477" s="67">
        <v>2009.14</v>
      </c>
      <c r="BG477">
        <v>0.3337</v>
      </c>
      <c r="BH477">
        <v>0.55710000000000004</v>
      </c>
      <c r="BI477">
        <v>0.2165</v>
      </c>
      <c r="BJ477">
        <v>0.1729</v>
      </c>
      <c r="BK477">
        <v>3.2300000000000002E-2</v>
      </c>
      <c r="BL477">
        <v>2.12E-2</v>
      </c>
    </row>
    <row r="478" spans="1:64" x14ac:dyDescent="0.25">
      <c r="A478" t="s">
        <v>494</v>
      </c>
      <c r="B478">
        <v>44768</v>
      </c>
      <c r="C478">
        <v>43.14</v>
      </c>
      <c r="D478">
        <v>49.08</v>
      </c>
      <c r="E478" s="67">
        <v>2117.36</v>
      </c>
      <c r="F478" s="67">
        <v>2070.65</v>
      </c>
      <c r="G478">
        <v>1.4E-2</v>
      </c>
      <c r="H478">
        <v>5.0000000000000001E-4</v>
      </c>
      <c r="I478">
        <v>4.6899999999999997E-2</v>
      </c>
      <c r="J478">
        <v>1.4E-3</v>
      </c>
      <c r="K478">
        <v>4.3799999999999999E-2</v>
      </c>
      <c r="L478">
        <v>0.84130000000000005</v>
      </c>
      <c r="M478">
        <v>5.1999999999999998E-2</v>
      </c>
      <c r="N478">
        <v>0.40720000000000001</v>
      </c>
      <c r="O478">
        <v>1.2E-2</v>
      </c>
      <c r="P478">
        <v>0.13339999999999999</v>
      </c>
      <c r="Q478" s="67">
        <v>57292.68</v>
      </c>
      <c r="R478">
        <v>0.28149999999999997</v>
      </c>
      <c r="S478">
        <v>0.185</v>
      </c>
      <c r="T478">
        <v>0.53349999999999997</v>
      </c>
      <c r="U478">
        <v>17.45</v>
      </c>
      <c r="V478">
        <v>14.84</v>
      </c>
      <c r="W478" s="67">
        <v>78380.11</v>
      </c>
      <c r="X478">
        <v>138.56</v>
      </c>
      <c r="Y478" s="67">
        <v>172647.31</v>
      </c>
      <c r="Z478">
        <v>0.65649999999999997</v>
      </c>
      <c r="AA478">
        <v>0.30349999999999999</v>
      </c>
      <c r="AB478">
        <v>0.04</v>
      </c>
      <c r="AC478">
        <v>0.34350000000000003</v>
      </c>
      <c r="AD478">
        <v>172.65</v>
      </c>
      <c r="AE478" s="67">
        <v>5980.35</v>
      </c>
      <c r="AF478">
        <v>630.28</v>
      </c>
      <c r="AG478" s="67">
        <v>179757.52</v>
      </c>
      <c r="AH478" t="s">
        <v>628</v>
      </c>
      <c r="AI478" s="67">
        <v>32543</v>
      </c>
      <c r="AJ478" s="67">
        <v>51610.62</v>
      </c>
      <c r="AK478">
        <v>53.37</v>
      </c>
      <c r="AL478">
        <v>33.15</v>
      </c>
      <c r="AM478">
        <v>37.49</v>
      </c>
      <c r="AN478">
        <v>4.84</v>
      </c>
      <c r="AO478" s="67">
        <v>1331.91</v>
      </c>
      <c r="AP478">
        <v>0.97989999999999999</v>
      </c>
      <c r="AQ478" s="67">
        <v>1354.17</v>
      </c>
      <c r="AR478" s="67">
        <v>1870.64</v>
      </c>
      <c r="AS478" s="67">
        <v>6168.6</v>
      </c>
      <c r="AT478">
        <v>584.14</v>
      </c>
      <c r="AU478">
        <v>302.94</v>
      </c>
      <c r="AV478" s="67">
        <v>10280.5</v>
      </c>
      <c r="AW478" s="67">
        <v>3494.67</v>
      </c>
      <c r="AX478">
        <v>0.35060000000000002</v>
      </c>
      <c r="AY478" s="67">
        <v>4865.3999999999996</v>
      </c>
      <c r="AZ478">
        <v>0.48809999999999998</v>
      </c>
      <c r="BA478">
        <v>985.99</v>
      </c>
      <c r="BB478">
        <v>9.8900000000000002E-2</v>
      </c>
      <c r="BC478">
        <v>621.91</v>
      </c>
      <c r="BD478">
        <v>6.2399999999999997E-2</v>
      </c>
      <c r="BE478" s="67">
        <v>9967.9599999999991</v>
      </c>
      <c r="BF478" s="67">
        <v>2179.15</v>
      </c>
      <c r="BG478">
        <v>0.43009999999999998</v>
      </c>
      <c r="BH478">
        <v>0.57369999999999999</v>
      </c>
      <c r="BI478">
        <v>0.2177</v>
      </c>
      <c r="BJ478">
        <v>0.153</v>
      </c>
      <c r="BK478">
        <v>3.39E-2</v>
      </c>
      <c r="BL478">
        <v>2.1700000000000001E-2</v>
      </c>
    </row>
    <row r="479" spans="1:64" x14ac:dyDescent="0.25">
      <c r="A479" t="s">
        <v>495</v>
      </c>
      <c r="B479">
        <v>44776</v>
      </c>
      <c r="C479">
        <v>99.62</v>
      </c>
      <c r="D479">
        <v>20.82</v>
      </c>
      <c r="E479" s="67">
        <v>2074.34</v>
      </c>
      <c r="F479" s="67">
        <v>2012.07</v>
      </c>
      <c r="G479">
        <v>4.3E-3</v>
      </c>
      <c r="H479">
        <v>6.9999999999999999E-4</v>
      </c>
      <c r="I479">
        <v>8.0999999999999996E-3</v>
      </c>
      <c r="J479">
        <v>1E-3</v>
      </c>
      <c r="K479">
        <v>1.66E-2</v>
      </c>
      <c r="L479">
        <v>0.94850000000000001</v>
      </c>
      <c r="M479">
        <v>2.0899999999999998E-2</v>
      </c>
      <c r="N479">
        <v>0.43990000000000001</v>
      </c>
      <c r="O479">
        <v>6.4000000000000003E-3</v>
      </c>
      <c r="P479">
        <v>0.1467</v>
      </c>
      <c r="Q479" s="67">
        <v>51312.83</v>
      </c>
      <c r="R479">
        <v>0.21970000000000001</v>
      </c>
      <c r="S479">
        <v>0.1643</v>
      </c>
      <c r="T479">
        <v>0.61599999999999999</v>
      </c>
      <c r="U479">
        <v>18.53</v>
      </c>
      <c r="V479">
        <v>14.34</v>
      </c>
      <c r="W479" s="67">
        <v>66848.850000000006</v>
      </c>
      <c r="X479">
        <v>140.19999999999999</v>
      </c>
      <c r="Y479" s="67">
        <v>113327.32</v>
      </c>
      <c r="Z479">
        <v>0.81289999999999996</v>
      </c>
      <c r="AA479">
        <v>0.13850000000000001</v>
      </c>
      <c r="AB479">
        <v>4.8599999999999997E-2</v>
      </c>
      <c r="AC479">
        <v>0.18709999999999999</v>
      </c>
      <c r="AD479">
        <v>113.33</v>
      </c>
      <c r="AE479" s="67">
        <v>3228.21</v>
      </c>
      <c r="AF479">
        <v>457.57</v>
      </c>
      <c r="AG479" s="67">
        <v>114576.83</v>
      </c>
      <c r="AH479" t="s">
        <v>628</v>
      </c>
      <c r="AI479" s="67">
        <v>31090</v>
      </c>
      <c r="AJ479" s="67">
        <v>45111.360000000001</v>
      </c>
      <c r="AK479">
        <v>42.12</v>
      </c>
      <c r="AL479">
        <v>27.24</v>
      </c>
      <c r="AM479">
        <v>32.19</v>
      </c>
      <c r="AN479">
        <v>4.21</v>
      </c>
      <c r="AO479">
        <v>964.82</v>
      </c>
      <c r="AP479">
        <v>1.0409999999999999</v>
      </c>
      <c r="AQ479" s="67">
        <v>1397.55</v>
      </c>
      <c r="AR479" s="67">
        <v>1927.52</v>
      </c>
      <c r="AS479" s="67">
        <v>5505.23</v>
      </c>
      <c r="AT479">
        <v>502.46</v>
      </c>
      <c r="AU479">
        <v>212.88</v>
      </c>
      <c r="AV479" s="67">
        <v>9545.64</v>
      </c>
      <c r="AW479" s="67">
        <v>4930.8</v>
      </c>
      <c r="AX479">
        <v>0.52449999999999997</v>
      </c>
      <c r="AY479" s="67">
        <v>2923.88</v>
      </c>
      <c r="AZ479">
        <v>0.311</v>
      </c>
      <c r="BA479">
        <v>843.13</v>
      </c>
      <c r="BB479">
        <v>8.9700000000000002E-2</v>
      </c>
      <c r="BC479">
        <v>702.74</v>
      </c>
      <c r="BD479">
        <v>7.4800000000000005E-2</v>
      </c>
      <c r="BE479" s="67">
        <v>9400.5499999999993</v>
      </c>
      <c r="BF479" s="67">
        <v>4316.71</v>
      </c>
      <c r="BG479">
        <v>1.2124999999999999</v>
      </c>
      <c r="BH479">
        <v>0.53129999999999999</v>
      </c>
      <c r="BI479">
        <v>0.23069999999999999</v>
      </c>
      <c r="BJ479">
        <v>0.1777</v>
      </c>
      <c r="BK479">
        <v>3.6499999999999998E-2</v>
      </c>
      <c r="BL479">
        <v>2.3800000000000002E-2</v>
      </c>
    </row>
    <row r="480" spans="1:64" x14ac:dyDescent="0.25">
      <c r="A480" t="s">
        <v>496</v>
      </c>
      <c r="B480">
        <v>44784</v>
      </c>
      <c r="C480">
        <v>61.52</v>
      </c>
      <c r="D480">
        <v>52.09</v>
      </c>
      <c r="E480" s="67">
        <v>3204.75</v>
      </c>
      <c r="F480" s="67">
        <v>2953.16</v>
      </c>
      <c r="G480">
        <v>7.4000000000000003E-3</v>
      </c>
      <c r="H480">
        <v>5.9999999999999995E-4</v>
      </c>
      <c r="I480">
        <v>5.0500000000000003E-2</v>
      </c>
      <c r="J480">
        <v>1.4E-3</v>
      </c>
      <c r="K480">
        <v>4.0399999999999998E-2</v>
      </c>
      <c r="L480">
        <v>0.83730000000000004</v>
      </c>
      <c r="M480">
        <v>6.2399999999999997E-2</v>
      </c>
      <c r="N480">
        <v>0.55130000000000001</v>
      </c>
      <c r="O480">
        <v>1.09E-2</v>
      </c>
      <c r="P480">
        <v>0.15029999999999999</v>
      </c>
      <c r="Q480" s="67">
        <v>54764.24</v>
      </c>
      <c r="R480">
        <v>0.22370000000000001</v>
      </c>
      <c r="S480">
        <v>0.188</v>
      </c>
      <c r="T480">
        <v>0.58819999999999995</v>
      </c>
      <c r="U480">
        <v>18.3</v>
      </c>
      <c r="V480">
        <v>20.440000000000001</v>
      </c>
      <c r="W480" s="67">
        <v>75427.69</v>
      </c>
      <c r="X480">
        <v>152.51</v>
      </c>
      <c r="Y480" s="67">
        <v>118054.81</v>
      </c>
      <c r="Z480">
        <v>0.71960000000000002</v>
      </c>
      <c r="AA480">
        <v>0.22919999999999999</v>
      </c>
      <c r="AB480">
        <v>5.1299999999999998E-2</v>
      </c>
      <c r="AC480">
        <v>0.28039999999999998</v>
      </c>
      <c r="AD480">
        <v>118.05</v>
      </c>
      <c r="AE480" s="67">
        <v>3919.75</v>
      </c>
      <c r="AF480">
        <v>479.58</v>
      </c>
      <c r="AG480" s="67">
        <v>121583.63</v>
      </c>
      <c r="AH480" t="s">
        <v>628</v>
      </c>
      <c r="AI480" s="67">
        <v>28665</v>
      </c>
      <c r="AJ480" s="67">
        <v>45188.52</v>
      </c>
      <c r="AK480">
        <v>49.24</v>
      </c>
      <c r="AL480">
        <v>30.7</v>
      </c>
      <c r="AM480">
        <v>35.86</v>
      </c>
      <c r="AN480">
        <v>4.3099999999999996</v>
      </c>
      <c r="AO480">
        <v>931.52</v>
      </c>
      <c r="AP480">
        <v>1.0165999999999999</v>
      </c>
      <c r="AQ480" s="67">
        <v>1269.23</v>
      </c>
      <c r="AR480" s="67">
        <v>1766.14</v>
      </c>
      <c r="AS480" s="67">
        <v>5769.51</v>
      </c>
      <c r="AT480">
        <v>520.25</v>
      </c>
      <c r="AU480">
        <v>285.61</v>
      </c>
      <c r="AV480" s="67">
        <v>9610.74</v>
      </c>
      <c r="AW480" s="67">
        <v>4616.3999999999996</v>
      </c>
      <c r="AX480">
        <v>0.48380000000000001</v>
      </c>
      <c r="AY480" s="67">
        <v>3405.69</v>
      </c>
      <c r="AZ480">
        <v>0.3569</v>
      </c>
      <c r="BA480">
        <v>673.77</v>
      </c>
      <c r="BB480">
        <v>7.0599999999999996E-2</v>
      </c>
      <c r="BC480">
        <v>845.98</v>
      </c>
      <c r="BD480">
        <v>8.8700000000000001E-2</v>
      </c>
      <c r="BE480" s="67">
        <v>9541.84</v>
      </c>
      <c r="BF480" s="67">
        <v>3252.49</v>
      </c>
      <c r="BG480">
        <v>0.92130000000000001</v>
      </c>
      <c r="BH480">
        <v>0.53839999999999999</v>
      </c>
      <c r="BI480">
        <v>0.2175</v>
      </c>
      <c r="BJ480">
        <v>0.1943</v>
      </c>
      <c r="BK480">
        <v>2.8199999999999999E-2</v>
      </c>
      <c r="BL480">
        <v>2.1600000000000001E-2</v>
      </c>
    </row>
    <row r="481" spans="1:64" x14ac:dyDescent="0.25">
      <c r="A481" t="s">
        <v>497</v>
      </c>
      <c r="B481">
        <v>46607</v>
      </c>
      <c r="C481">
        <v>27.71</v>
      </c>
      <c r="D481">
        <v>187</v>
      </c>
      <c r="E481" s="67">
        <v>5182.63</v>
      </c>
      <c r="F481" s="67">
        <v>5038.8500000000004</v>
      </c>
      <c r="G481">
        <v>7.9299999999999995E-2</v>
      </c>
      <c r="H481">
        <v>6.9999999999999999E-4</v>
      </c>
      <c r="I481">
        <v>0.08</v>
      </c>
      <c r="J481">
        <v>1.1000000000000001E-3</v>
      </c>
      <c r="K481">
        <v>3.8100000000000002E-2</v>
      </c>
      <c r="L481">
        <v>0.75590000000000002</v>
      </c>
      <c r="M481">
        <v>4.48E-2</v>
      </c>
      <c r="N481">
        <v>0.16139999999999999</v>
      </c>
      <c r="O481">
        <v>3.6799999999999999E-2</v>
      </c>
      <c r="P481">
        <v>0.1167</v>
      </c>
      <c r="Q481" s="67">
        <v>67981.22</v>
      </c>
      <c r="R481">
        <v>0.249</v>
      </c>
      <c r="S481">
        <v>0.20519999999999999</v>
      </c>
      <c r="T481">
        <v>0.54579999999999995</v>
      </c>
      <c r="U481">
        <v>18.34</v>
      </c>
      <c r="V481">
        <v>28.17</v>
      </c>
      <c r="W481" s="67">
        <v>94360.02</v>
      </c>
      <c r="X481">
        <v>182.6</v>
      </c>
      <c r="Y481" s="67">
        <v>228444.69</v>
      </c>
      <c r="Z481">
        <v>0.74470000000000003</v>
      </c>
      <c r="AA481">
        <v>0.2331</v>
      </c>
      <c r="AB481">
        <v>2.2200000000000001E-2</v>
      </c>
      <c r="AC481">
        <v>0.25530000000000003</v>
      </c>
      <c r="AD481">
        <v>228.44</v>
      </c>
      <c r="AE481" s="67">
        <v>10022.49</v>
      </c>
      <c r="AF481" s="67">
        <v>1079.81</v>
      </c>
      <c r="AG481" s="67">
        <v>268757.02</v>
      </c>
      <c r="AH481" t="s">
        <v>628</v>
      </c>
      <c r="AI481" s="67">
        <v>50610</v>
      </c>
      <c r="AJ481" s="67">
        <v>100812.08</v>
      </c>
      <c r="AK481">
        <v>70.510000000000005</v>
      </c>
      <c r="AL481">
        <v>40.94</v>
      </c>
      <c r="AM481">
        <v>45.44</v>
      </c>
      <c r="AN481">
        <v>4.9000000000000004</v>
      </c>
      <c r="AO481" s="67">
        <v>1218.04</v>
      </c>
      <c r="AP481">
        <v>0.62860000000000005</v>
      </c>
      <c r="AQ481" s="67">
        <v>1434.66</v>
      </c>
      <c r="AR481" s="67">
        <v>2133.75</v>
      </c>
      <c r="AS481" s="67">
        <v>7428.51</v>
      </c>
      <c r="AT481">
        <v>760.61</v>
      </c>
      <c r="AU481">
        <v>480.86</v>
      </c>
      <c r="AV481" s="67">
        <v>12238.39</v>
      </c>
      <c r="AW481" s="67">
        <v>2476.92</v>
      </c>
      <c r="AX481">
        <v>0.21740000000000001</v>
      </c>
      <c r="AY481" s="67">
        <v>7845.59</v>
      </c>
      <c r="AZ481">
        <v>0.68869999999999998</v>
      </c>
      <c r="BA481">
        <v>706.47</v>
      </c>
      <c r="BB481">
        <v>6.2E-2</v>
      </c>
      <c r="BC481">
        <v>362.45</v>
      </c>
      <c r="BD481">
        <v>3.1800000000000002E-2</v>
      </c>
      <c r="BE481" s="67">
        <v>11391.43</v>
      </c>
      <c r="BF481">
        <v>945.53</v>
      </c>
      <c r="BG481">
        <v>7.7700000000000005E-2</v>
      </c>
      <c r="BH481">
        <v>0.6089</v>
      </c>
      <c r="BI481">
        <v>0.2261</v>
      </c>
      <c r="BJ481">
        <v>0.1095</v>
      </c>
      <c r="BK481">
        <v>3.32E-2</v>
      </c>
      <c r="BL481">
        <v>2.23E-2</v>
      </c>
    </row>
    <row r="482" spans="1:64" x14ac:dyDescent="0.25">
      <c r="A482" t="s">
        <v>498</v>
      </c>
      <c r="B482">
        <v>47738</v>
      </c>
      <c r="C482">
        <v>89.71</v>
      </c>
      <c r="D482">
        <v>9.14</v>
      </c>
      <c r="E482">
        <v>819.78</v>
      </c>
      <c r="F482">
        <v>812.39</v>
      </c>
      <c r="G482">
        <v>2.3E-3</v>
      </c>
      <c r="H482">
        <v>1E-4</v>
      </c>
      <c r="I482">
        <v>4.7000000000000002E-3</v>
      </c>
      <c r="J482">
        <v>1.6000000000000001E-3</v>
      </c>
      <c r="K482">
        <v>1.4E-2</v>
      </c>
      <c r="L482">
        <v>0.95889999999999997</v>
      </c>
      <c r="M482">
        <v>1.8499999999999999E-2</v>
      </c>
      <c r="N482">
        <v>0.49009999999999998</v>
      </c>
      <c r="O482">
        <v>1.1999999999999999E-3</v>
      </c>
      <c r="P482">
        <v>0.15079999999999999</v>
      </c>
      <c r="Q482" s="67">
        <v>46338.83</v>
      </c>
      <c r="R482">
        <v>0.2447</v>
      </c>
      <c r="S482">
        <v>0.20430000000000001</v>
      </c>
      <c r="T482">
        <v>0.55100000000000005</v>
      </c>
      <c r="U482">
        <v>17.079999999999998</v>
      </c>
      <c r="V482">
        <v>6.67</v>
      </c>
      <c r="W482" s="67">
        <v>58549.75</v>
      </c>
      <c r="X482">
        <v>118.82</v>
      </c>
      <c r="Y482" s="67">
        <v>104486.73</v>
      </c>
      <c r="Z482">
        <v>0.90500000000000003</v>
      </c>
      <c r="AA482">
        <v>4.7699999999999999E-2</v>
      </c>
      <c r="AB482">
        <v>4.7300000000000002E-2</v>
      </c>
      <c r="AC482">
        <v>9.5000000000000001E-2</v>
      </c>
      <c r="AD482">
        <v>104.49</v>
      </c>
      <c r="AE482" s="67">
        <v>2474.15</v>
      </c>
      <c r="AF482">
        <v>365.51</v>
      </c>
      <c r="AG482" s="67">
        <v>94926.21</v>
      </c>
      <c r="AH482" t="s">
        <v>628</v>
      </c>
      <c r="AI482" s="67">
        <v>31150</v>
      </c>
      <c r="AJ482" s="67">
        <v>46481.37</v>
      </c>
      <c r="AK482">
        <v>34.700000000000003</v>
      </c>
      <c r="AL482">
        <v>23.12</v>
      </c>
      <c r="AM482">
        <v>26.06</v>
      </c>
      <c r="AN482">
        <v>4.5999999999999996</v>
      </c>
      <c r="AO482" s="67">
        <v>1076.55</v>
      </c>
      <c r="AP482">
        <v>1.1705000000000001</v>
      </c>
      <c r="AQ482" s="67">
        <v>1330.18</v>
      </c>
      <c r="AR482" s="67">
        <v>2230.84</v>
      </c>
      <c r="AS482" s="67">
        <v>5624.18</v>
      </c>
      <c r="AT482">
        <v>472.98</v>
      </c>
      <c r="AU482">
        <v>275.47000000000003</v>
      </c>
      <c r="AV482" s="67">
        <v>9933.65</v>
      </c>
      <c r="AW482" s="67">
        <v>5968.08</v>
      </c>
      <c r="AX482">
        <v>0.5806</v>
      </c>
      <c r="AY482" s="67">
        <v>2391.58</v>
      </c>
      <c r="AZ482">
        <v>0.23269999999999999</v>
      </c>
      <c r="BA482" s="67">
        <v>1116.72</v>
      </c>
      <c r="BB482">
        <v>0.1086</v>
      </c>
      <c r="BC482">
        <v>803.19</v>
      </c>
      <c r="BD482">
        <v>7.8100000000000003E-2</v>
      </c>
      <c r="BE482" s="67">
        <v>10279.57</v>
      </c>
      <c r="BF482" s="67">
        <v>5718.91</v>
      </c>
      <c r="BG482">
        <v>1.8531</v>
      </c>
      <c r="BH482">
        <v>0.51459999999999995</v>
      </c>
      <c r="BI482">
        <v>0.21199999999999999</v>
      </c>
      <c r="BJ482">
        <v>0.21379999999999999</v>
      </c>
      <c r="BK482">
        <v>3.6400000000000002E-2</v>
      </c>
      <c r="BL482">
        <v>2.3199999999999998E-2</v>
      </c>
    </row>
    <row r="483" spans="1:64" x14ac:dyDescent="0.25">
      <c r="A483" t="s">
        <v>499</v>
      </c>
      <c r="B483">
        <v>44792</v>
      </c>
      <c r="C483">
        <v>25</v>
      </c>
      <c r="D483">
        <v>209.75</v>
      </c>
      <c r="E483" s="67">
        <v>5243.87</v>
      </c>
      <c r="F483" s="67">
        <v>4868.3100000000004</v>
      </c>
      <c r="G483">
        <v>1.9900000000000001E-2</v>
      </c>
      <c r="H483">
        <v>1E-3</v>
      </c>
      <c r="I483">
        <v>0.24790000000000001</v>
      </c>
      <c r="J483">
        <v>1.1000000000000001E-3</v>
      </c>
      <c r="K483">
        <v>4.6800000000000001E-2</v>
      </c>
      <c r="L483">
        <v>0.61450000000000005</v>
      </c>
      <c r="M483">
        <v>6.88E-2</v>
      </c>
      <c r="N483">
        <v>0.4672</v>
      </c>
      <c r="O483">
        <v>3.49E-2</v>
      </c>
      <c r="P483">
        <v>0.14560000000000001</v>
      </c>
      <c r="Q483" s="67">
        <v>59554.48</v>
      </c>
      <c r="R483">
        <v>0.23019999999999999</v>
      </c>
      <c r="S483">
        <v>0.20749999999999999</v>
      </c>
      <c r="T483">
        <v>0.56230000000000002</v>
      </c>
      <c r="U483">
        <v>18.54</v>
      </c>
      <c r="V483">
        <v>29.93</v>
      </c>
      <c r="W483" s="67">
        <v>86866.25</v>
      </c>
      <c r="X483">
        <v>171.44</v>
      </c>
      <c r="Y483" s="67">
        <v>146024.95999999999</v>
      </c>
      <c r="Z483">
        <v>0.73599999999999999</v>
      </c>
      <c r="AA483">
        <v>0.23730000000000001</v>
      </c>
      <c r="AB483">
        <v>2.6599999999999999E-2</v>
      </c>
      <c r="AC483">
        <v>0.26400000000000001</v>
      </c>
      <c r="AD483">
        <v>146.02000000000001</v>
      </c>
      <c r="AE483" s="67">
        <v>6686.43</v>
      </c>
      <c r="AF483">
        <v>803.91</v>
      </c>
      <c r="AG483" s="67">
        <v>161825.70000000001</v>
      </c>
      <c r="AH483" t="s">
        <v>628</v>
      </c>
      <c r="AI483" s="67">
        <v>35338</v>
      </c>
      <c r="AJ483" s="67">
        <v>55808.73</v>
      </c>
      <c r="AK483">
        <v>73.7</v>
      </c>
      <c r="AL483">
        <v>45.16</v>
      </c>
      <c r="AM483">
        <v>49.4</v>
      </c>
      <c r="AN483">
        <v>5.04</v>
      </c>
      <c r="AO483">
        <v>741.39</v>
      </c>
      <c r="AP483">
        <v>1.0891999999999999</v>
      </c>
      <c r="AQ483" s="67">
        <v>1451.26</v>
      </c>
      <c r="AR483" s="67">
        <v>2035.53</v>
      </c>
      <c r="AS483" s="67">
        <v>6419.97</v>
      </c>
      <c r="AT483">
        <v>631.58000000000004</v>
      </c>
      <c r="AU483">
        <v>330.9</v>
      </c>
      <c r="AV483" s="67">
        <v>10869.25</v>
      </c>
      <c r="AW483" s="67">
        <v>3722.08</v>
      </c>
      <c r="AX483">
        <v>0.35049999999999998</v>
      </c>
      <c r="AY483" s="67">
        <v>5379.34</v>
      </c>
      <c r="AZ483">
        <v>0.50660000000000005</v>
      </c>
      <c r="BA483">
        <v>767.88</v>
      </c>
      <c r="BB483">
        <v>7.2300000000000003E-2</v>
      </c>
      <c r="BC483">
        <v>748.78</v>
      </c>
      <c r="BD483">
        <v>7.0499999999999993E-2</v>
      </c>
      <c r="BE483" s="67">
        <v>10618.07</v>
      </c>
      <c r="BF483" s="67">
        <v>2325.84</v>
      </c>
      <c r="BG483">
        <v>0.4239</v>
      </c>
      <c r="BH483">
        <v>0.56679999999999997</v>
      </c>
      <c r="BI483">
        <v>0.22220000000000001</v>
      </c>
      <c r="BJ483">
        <v>0.16120000000000001</v>
      </c>
      <c r="BK483">
        <v>2.9000000000000001E-2</v>
      </c>
      <c r="BL483">
        <v>2.0799999999999999E-2</v>
      </c>
    </row>
    <row r="484" spans="1:64" x14ac:dyDescent="0.25">
      <c r="A484" t="s">
        <v>500</v>
      </c>
      <c r="B484">
        <v>47951</v>
      </c>
      <c r="C484">
        <v>57.5</v>
      </c>
      <c r="D484">
        <v>40.380000000000003</v>
      </c>
      <c r="E484" s="67">
        <v>2211.2199999999998</v>
      </c>
      <c r="F484" s="67">
        <v>2035</v>
      </c>
      <c r="G484">
        <v>5.1000000000000004E-3</v>
      </c>
      <c r="H484">
        <v>4.0000000000000002E-4</v>
      </c>
      <c r="I484">
        <v>4.1300000000000003E-2</v>
      </c>
      <c r="J484">
        <v>1.1999999999999999E-3</v>
      </c>
      <c r="K484">
        <v>2.0199999999999999E-2</v>
      </c>
      <c r="L484">
        <v>0.87570000000000003</v>
      </c>
      <c r="M484">
        <v>5.6000000000000001E-2</v>
      </c>
      <c r="N484">
        <v>0.61650000000000005</v>
      </c>
      <c r="O484">
        <v>2.5000000000000001E-3</v>
      </c>
      <c r="P484">
        <v>0.16819999999999999</v>
      </c>
      <c r="Q484" s="67">
        <v>49987.86</v>
      </c>
      <c r="R484">
        <v>0.2485</v>
      </c>
      <c r="S484">
        <v>0.17299999999999999</v>
      </c>
      <c r="T484">
        <v>0.57850000000000001</v>
      </c>
      <c r="U484">
        <v>17.47</v>
      </c>
      <c r="V484">
        <v>13.29</v>
      </c>
      <c r="W484" s="67">
        <v>71872.72</v>
      </c>
      <c r="X484">
        <v>162.52000000000001</v>
      </c>
      <c r="Y484" s="67">
        <v>93103.13</v>
      </c>
      <c r="Z484">
        <v>0.72919999999999996</v>
      </c>
      <c r="AA484">
        <v>0.21690000000000001</v>
      </c>
      <c r="AB484">
        <v>5.3900000000000003E-2</v>
      </c>
      <c r="AC484">
        <v>0.27079999999999999</v>
      </c>
      <c r="AD484">
        <v>93.1</v>
      </c>
      <c r="AE484" s="67">
        <v>2756.11</v>
      </c>
      <c r="AF484">
        <v>384.49</v>
      </c>
      <c r="AG484" s="67">
        <v>90706.23</v>
      </c>
      <c r="AH484" t="s">
        <v>628</v>
      </c>
      <c r="AI484" s="67">
        <v>26936</v>
      </c>
      <c r="AJ484" s="67">
        <v>40358.79</v>
      </c>
      <c r="AK484">
        <v>44.04</v>
      </c>
      <c r="AL484">
        <v>27.51</v>
      </c>
      <c r="AM484">
        <v>32.090000000000003</v>
      </c>
      <c r="AN484">
        <v>4.28</v>
      </c>
      <c r="AO484" s="67">
        <v>1143.6400000000001</v>
      </c>
      <c r="AP484">
        <v>0.95479999999999998</v>
      </c>
      <c r="AQ484" s="67">
        <v>1320.7</v>
      </c>
      <c r="AR484" s="67">
        <v>1957.09</v>
      </c>
      <c r="AS484" s="67">
        <v>5949.5</v>
      </c>
      <c r="AT484">
        <v>513.03</v>
      </c>
      <c r="AU484">
        <v>283.92</v>
      </c>
      <c r="AV484" s="67">
        <v>10024.25</v>
      </c>
      <c r="AW484" s="67">
        <v>5717.9</v>
      </c>
      <c r="AX484">
        <v>0.58130000000000004</v>
      </c>
      <c r="AY484" s="67">
        <v>2367.0700000000002</v>
      </c>
      <c r="AZ484">
        <v>0.2407</v>
      </c>
      <c r="BA484">
        <v>720.8</v>
      </c>
      <c r="BB484">
        <v>7.3300000000000004E-2</v>
      </c>
      <c r="BC484" s="67">
        <v>1029.79</v>
      </c>
      <c r="BD484">
        <v>0.1047</v>
      </c>
      <c r="BE484" s="67">
        <v>9835.56</v>
      </c>
      <c r="BF484" s="67">
        <v>4717.6000000000004</v>
      </c>
      <c r="BG484">
        <v>1.7830999999999999</v>
      </c>
      <c r="BH484">
        <v>0.53480000000000005</v>
      </c>
      <c r="BI484">
        <v>0.22800000000000001</v>
      </c>
      <c r="BJ484">
        <v>0.18390000000000001</v>
      </c>
      <c r="BK484">
        <v>3.3099999999999997E-2</v>
      </c>
      <c r="BL484">
        <v>2.0299999999999999E-2</v>
      </c>
    </row>
    <row r="485" spans="1:64" x14ac:dyDescent="0.25">
      <c r="A485" t="s">
        <v>501</v>
      </c>
      <c r="B485">
        <v>48363</v>
      </c>
      <c r="C485">
        <v>83.38</v>
      </c>
      <c r="D485">
        <v>14.28</v>
      </c>
      <c r="E485" s="67">
        <v>1191</v>
      </c>
      <c r="F485" s="67">
        <v>1188.6600000000001</v>
      </c>
      <c r="G485">
        <v>3.0999999999999999E-3</v>
      </c>
      <c r="H485">
        <v>1E-4</v>
      </c>
      <c r="I485">
        <v>4.8999999999999998E-3</v>
      </c>
      <c r="J485">
        <v>5.0000000000000001E-4</v>
      </c>
      <c r="K485">
        <v>6.8999999999999999E-3</v>
      </c>
      <c r="L485">
        <v>0.97489999999999999</v>
      </c>
      <c r="M485">
        <v>9.5999999999999992E-3</v>
      </c>
      <c r="N485">
        <v>0.34599999999999997</v>
      </c>
      <c r="O485">
        <v>1E-3</v>
      </c>
      <c r="P485">
        <v>0.13489999999999999</v>
      </c>
      <c r="Q485" s="67">
        <v>52091.13</v>
      </c>
      <c r="R485">
        <v>0.21790000000000001</v>
      </c>
      <c r="S485">
        <v>0.19359999999999999</v>
      </c>
      <c r="T485">
        <v>0.58850000000000002</v>
      </c>
      <c r="U485">
        <v>17.899999999999999</v>
      </c>
      <c r="V485">
        <v>10.47</v>
      </c>
      <c r="W485" s="67">
        <v>63100.23</v>
      </c>
      <c r="X485">
        <v>109.38</v>
      </c>
      <c r="Y485" s="67">
        <v>143741.19</v>
      </c>
      <c r="Z485">
        <v>0.80400000000000005</v>
      </c>
      <c r="AA485">
        <v>0.11990000000000001</v>
      </c>
      <c r="AB485">
        <v>7.6100000000000001E-2</v>
      </c>
      <c r="AC485">
        <v>0.19600000000000001</v>
      </c>
      <c r="AD485">
        <v>143.74</v>
      </c>
      <c r="AE485" s="67">
        <v>4185.74</v>
      </c>
      <c r="AF485">
        <v>509.97</v>
      </c>
      <c r="AG485" s="67">
        <v>140005.15</v>
      </c>
      <c r="AH485" t="s">
        <v>628</v>
      </c>
      <c r="AI485" s="67">
        <v>34255</v>
      </c>
      <c r="AJ485" s="67">
        <v>51841.22</v>
      </c>
      <c r="AK485">
        <v>47.12</v>
      </c>
      <c r="AL485">
        <v>28.48</v>
      </c>
      <c r="AM485">
        <v>32.229999999999997</v>
      </c>
      <c r="AN485">
        <v>4.8</v>
      </c>
      <c r="AO485" s="67">
        <v>1200.1199999999999</v>
      </c>
      <c r="AP485">
        <v>0.998</v>
      </c>
      <c r="AQ485" s="67">
        <v>1367.69</v>
      </c>
      <c r="AR485" s="67">
        <v>2033.47</v>
      </c>
      <c r="AS485" s="67">
        <v>5712.95</v>
      </c>
      <c r="AT485">
        <v>398.46</v>
      </c>
      <c r="AU485">
        <v>278.39</v>
      </c>
      <c r="AV485" s="67">
        <v>9790.9699999999993</v>
      </c>
      <c r="AW485" s="67">
        <v>4894.29</v>
      </c>
      <c r="AX485">
        <v>0.47189999999999999</v>
      </c>
      <c r="AY485" s="67">
        <v>3714.06</v>
      </c>
      <c r="AZ485">
        <v>0.35809999999999997</v>
      </c>
      <c r="BA485" s="67">
        <v>1108.3800000000001</v>
      </c>
      <c r="BB485">
        <v>0.1069</v>
      </c>
      <c r="BC485">
        <v>653.71</v>
      </c>
      <c r="BD485">
        <v>6.3E-2</v>
      </c>
      <c r="BE485" s="67">
        <v>10370.44</v>
      </c>
      <c r="BF485" s="67">
        <v>3936.29</v>
      </c>
      <c r="BG485">
        <v>0.871</v>
      </c>
      <c r="BH485">
        <v>0.54759999999999998</v>
      </c>
      <c r="BI485">
        <v>0.22639999999999999</v>
      </c>
      <c r="BJ485">
        <v>0.1658</v>
      </c>
      <c r="BK485">
        <v>3.5900000000000001E-2</v>
      </c>
      <c r="BL485">
        <v>2.4400000000000002E-2</v>
      </c>
    </row>
    <row r="486" spans="1:64" x14ac:dyDescent="0.25">
      <c r="A486" t="s">
        <v>502</v>
      </c>
      <c r="B486">
        <v>44800</v>
      </c>
      <c r="C486">
        <v>38.43</v>
      </c>
      <c r="D486">
        <v>211.64</v>
      </c>
      <c r="E486" s="67">
        <v>8133.06</v>
      </c>
      <c r="F486" s="67">
        <v>7415.39</v>
      </c>
      <c r="G486">
        <v>1.7000000000000001E-2</v>
      </c>
      <c r="H486">
        <v>1.1000000000000001E-3</v>
      </c>
      <c r="I486">
        <v>0.14990000000000001</v>
      </c>
      <c r="J486">
        <v>1.2999999999999999E-3</v>
      </c>
      <c r="K486">
        <v>6.5000000000000002E-2</v>
      </c>
      <c r="L486">
        <v>0.70020000000000004</v>
      </c>
      <c r="M486">
        <v>6.54E-2</v>
      </c>
      <c r="N486">
        <v>0.52339999999999998</v>
      </c>
      <c r="O486">
        <v>4.48E-2</v>
      </c>
      <c r="P486">
        <v>0.14530000000000001</v>
      </c>
      <c r="Q486" s="67">
        <v>58059.03</v>
      </c>
      <c r="R486">
        <v>0.23380000000000001</v>
      </c>
      <c r="S486">
        <v>0.19789999999999999</v>
      </c>
      <c r="T486">
        <v>0.56840000000000002</v>
      </c>
      <c r="U486">
        <v>19.239999999999998</v>
      </c>
      <c r="V486">
        <v>39.92</v>
      </c>
      <c r="W486" s="67">
        <v>83443.39</v>
      </c>
      <c r="X486">
        <v>200.12</v>
      </c>
      <c r="Y486" s="67">
        <v>128239.2</v>
      </c>
      <c r="Z486">
        <v>0.7198</v>
      </c>
      <c r="AA486">
        <v>0.24929999999999999</v>
      </c>
      <c r="AB486">
        <v>3.09E-2</v>
      </c>
      <c r="AC486">
        <v>0.2802</v>
      </c>
      <c r="AD486">
        <v>128.24</v>
      </c>
      <c r="AE486" s="67">
        <v>5246.44</v>
      </c>
      <c r="AF486">
        <v>649.33000000000004</v>
      </c>
      <c r="AG486" s="67">
        <v>138945.34</v>
      </c>
      <c r="AH486" t="s">
        <v>628</v>
      </c>
      <c r="AI486" s="67">
        <v>32446</v>
      </c>
      <c r="AJ486" s="67">
        <v>49438.720000000001</v>
      </c>
      <c r="AK486">
        <v>59.3</v>
      </c>
      <c r="AL486">
        <v>37.729999999999997</v>
      </c>
      <c r="AM486">
        <v>42.1</v>
      </c>
      <c r="AN486">
        <v>4.7300000000000004</v>
      </c>
      <c r="AO486">
        <v>850.33</v>
      </c>
      <c r="AP486">
        <v>1.0823</v>
      </c>
      <c r="AQ486" s="67">
        <v>1239.02</v>
      </c>
      <c r="AR486" s="67">
        <v>1874.28</v>
      </c>
      <c r="AS486" s="67">
        <v>5932.52</v>
      </c>
      <c r="AT486">
        <v>578.75</v>
      </c>
      <c r="AU486">
        <v>332.1</v>
      </c>
      <c r="AV486" s="67">
        <v>9956.68</v>
      </c>
      <c r="AW486" s="67">
        <v>4216.93</v>
      </c>
      <c r="AX486">
        <v>0.42209999999999998</v>
      </c>
      <c r="AY486" s="67">
        <v>4371.6899999999996</v>
      </c>
      <c r="AZ486">
        <v>0.43759999999999999</v>
      </c>
      <c r="BA486">
        <v>604.30999999999995</v>
      </c>
      <c r="BB486">
        <v>6.0499999999999998E-2</v>
      </c>
      <c r="BC486">
        <v>797.57</v>
      </c>
      <c r="BD486">
        <v>7.9799999999999996E-2</v>
      </c>
      <c r="BE486" s="67">
        <v>9990.5</v>
      </c>
      <c r="BF486" s="67">
        <v>2781.02</v>
      </c>
      <c r="BG486">
        <v>0.66579999999999995</v>
      </c>
      <c r="BH486">
        <v>0.55220000000000002</v>
      </c>
      <c r="BI486">
        <v>0.2094</v>
      </c>
      <c r="BJ486">
        <v>0.18809999999999999</v>
      </c>
      <c r="BK486">
        <v>2.6499999999999999E-2</v>
      </c>
      <c r="BL486">
        <v>2.3800000000000002E-2</v>
      </c>
    </row>
    <row r="487" spans="1:64" x14ac:dyDescent="0.25">
      <c r="A487" t="s">
        <v>503</v>
      </c>
      <c r="B487">
        <v>49221</v>
      </c>
      <c r="C487">
        <v>74.239999999999995</v>
      </c>
      <c r="D487">
        <v>21.07</v>
      </c>
      <c r="E487" s="67">
        <v>1564.48</v>
      </c>
      <c r="F487" s="67">
        <v>1569.84</v>
      </c>
      <c r="G487">
        <v>1.9E-3</v>
      </c>
      <c r="H487">
        <v>4.0000000000000002E-4</v>
      </c>
      <c r="I487">
        <v>4.7999999999999996E-3</v>
      </c>
      <c r="J487">
        <v>5.0000000000000001E-4</v>
      </c>
      <c r="K487">
        <v>7.6E-3</v>
      </c>
      <c r="L487">
        <v>0.97219999999999995</v>
      </c>
      <c r="M487">
        <v>1.26E-2</v>
      </c>
      <c r="N487">
        <v>0.43330000000000002</v>
      </c>
      <c r="O487">
        <v>6.9999999999999999E-4</v>
      </c>
      <c r="P487">
        <v>0.13420000000000001</v>
      </c>
      <c r="Q487" s="67">
        <v>50640.26</v>
      </c>
      <c r="R487">
        <v>0.2384</v>
      </c>
      <c r="S487">
        <v>0.18390000000000001</v>
      </c>
      <c r="T487">
        <v>0.57769999999999999</v>
      </c>
      <c r="U487">
        <v>18.98</v>
      </c>
      <c r="V487">
        <v>12.39</v>
      </c>
      <c r="W487" s="67">
        <v>65959.539999999994</v>
      </c>
      <c r="X487">
        <v>121.98</v>
      </c>
      <c r="Y487" s="67">
        <v>107200.41</v>
      </c>
      <c r="Z487">
        <v>0.87590000000000001</v>
      </c>
      <c r="AA487">
        <v>7.5899999999999995E-2</v>
      </c>
      <c r="AB487">
        <v>4.82E-2</v>
      </c>
      <c r="AC487">
        <v>0.1241</v>
      </c>
      <c r="AD487">
        <v>107.2</v>
      </c>
      <c r="AE487" s="67">
        <v>2896.01</v>
      </c>
      <c r="AF487">
        <v>401.18</v>
      </c>
      <c r="AG487" s="67">
        <v>107390.65</v>
      </c>
      <c r="AH487" t="s">
        <v>628</v>
      </c>
      <c r="AI487" s="67">
        <v>33122</v>
      </c>
      <c r="AJ487" s="67">
        <v>47174</v>
      </c>
      <c r="AK487">
        <v>39.53</v>
      </c>
      <c r="AL487">
        <v>26.04</v>
      </c>
      <c r="AM487">
        <v>28.25</v>
      </c>
      <c r="AN487">
        <v>4.46</v>
      </c>
      <c r="AO487">
        <v>984.5</v>
      </c>
      <c r="AP487">
        <v>1.0024999999999999</v>
      </c>
      <c r="AQ487" s="67">
        <v>1205.54</v>
      </c>
      <c r="AR487" s="67">
        <v>1989.46</v>
      </c>
      <c r="AS487" s="67">
        <v>5353.16</v>
      </c>
      <c r="AT487">
        <v>396.52</v>
      </c>
      <c r="AU487">
        <v>248.46</v>
      </c>
      <c r="AV487" s="67">
        <v>9193.14</v>
      </c>
      <c r="AW487" s="67">
        <v>5242.9</v>
      </c>
      <c r="AX487">
        <v>0.56330000000000002</v>
      </c>
      <c r="AY487" s="67">
        <v>2459.0300000000002</v>
      </c>
      <c r="AZ487">
        <v>0.26419999999999999</v>
      </c>
      <c r="BA487">
        <v>972.73</v>
      </c>
      <c r="BB487">
        <v>0.1045</v>
      </c>
      <c r="BC487">
        <v>633.41</v>
      </c>
      <c r="BD487">
        <v>6.8000000000000005E-2</v>
      </c>
      <c r="BE487" s="67">
        <v>9308.07</v>
      </c>
      <c r="BF487" s="67">
        <v>5176.7700000000004</v>
      </c>
      <c r="BG487">
        <v>1.5607</v>
      </c>
      <c r="BH487">
        <v>0.53669999999999995</v>
      </c>
      <c r="BI487">
        <v>0.22589999999999999</v>
      </c>
      <c r="BJ487">
        <v>0.17730000000000001</v>
      </c>
      <c r="BK487">
        <v>4.2099999999999999E-2</v>
      </c>
      <c r="BL487">
        <v>1.7899999999999999E-2</v>
      </c>
    </row>
    <row r="488" spans="1:64" x14ac:dyDescent="0.25">
      <c r="A488" t="s">
        <v>504</v>
      </c>
      <c r="B488">
        <v>50583</v>
      </c>
      <c r="C488">
        <v>88.48</v>
      </c>
      <c r="D488">
        <v>20.2</v>
      </c>
      <c r="E488" s="67">
        <v>1787.6</v>
      </c>
      <c r="F488" s="67">
        <v>1733.87</v>
      </c>
      <c r="G488">
        <v>4.7999999999999996E-3</v>
      </c>
      <c r="H488">
        <v>6.9999999999999999E-4</v>
      </c>
      <c r="I488">
        <v>5.7999999999999996E-3</v>
      </c>
      <c r="J488">
        <v>1.5E-3</v>
      </c>
      <c r="K488">
        <v>1.9099999999999999E-2</v>
      </c>
      <c r="L488">
        <v>0.94630000000000003</v>
      </c>
      <c r="M488">
        <v>2.1700000000000001E-2</v>
      </c>
      <c r="N488">
        <v>0.4642</v>
      </c>
      <c r="O488">
        <v>7.4999999999999997E-3</v>
      </c>
      <c r="P488">
        <v>0.14710000000000001</v>
      </c>
      <c r="Q488" s="67">
        <v>51958.13</v>
      </c>
      <c r="R488">
        <v>0.19500000000000001</v>
      </c>
      <c r="S488">
        <v>0.19220000000000001</v>
      </c>
      <c r="T488">
        <v>0.61280000000000001</v>
      </c>
      <c r="U488">
        <v>18.059999999999999</v>
      </c>
      <c r="V488">
        <v>11.75</v>
      </c>
      <c r="W488" s="67">
        <v>70265.42</v>
      </c>
      <c r="X488">
        <v>147.53</v>
      </c>
      <c r="Y488" s="67">
        <v>126440.17</v>
      </c>
      <c r="Z488">
        <v>0.8024</v>
      </c>
      <c r="AA488">
        <v>0.1462</v>
      </c>
      <c r="AB488">
        <v>5.1400000000000001E-2</v>
      </c>
      <c r="AC488">
        <v>0.1976</v>
      </c>
      <c r="AD488">
        <v>126.44</v>
      </c>
      <c r="AE488" s="67">
        <v>3758.98</v>
      </c>
      <c r="AF488">
        <v>513.51</v>
      </c>
      <c r="AG488" s="67">
        <v>125915.59</v>
      </c>
      <c r="AH488" t="s">
        <v>628</v>
      </c>
      <c r="AI488" s="67">
        <v>31586</v>
      </c>
      <c r="AJ488" s="67">
        <v>45426.33</v>
      </c>
      <c r="AK488">
        <v>43.97</v>
      </c>
      <c r="AL488">
        <v>28.17</v>
      </c>
      <c r="AM488">
        <v>33.01</v>
      </c>
      <c r="AN488">
        <v>4.4000000000000004</v>
      </c>
      <c r="AO488" s="67">
        <v>1039.8499999999999</v>
      </c>
      <c r="AP488">
        <v>1.1109</v>
      </c>
      <c r="AQ488" s="67">
        <v>1443.53</v>
      </c>
      <c r="AR488" s="67">
        <v>1989</v>
      </c>
      <c r="AS488" s="67">
        <v>5658.33</v>
      </c>
      <c r="AT488">
        <v>531.12</v>
      </c>
      <c r="AU488">
        <v>273.22000000000003</v>
      </c>
      <c r="AV488" s="67">
        <v>9895.2000000000007</v>
      </c>
      <c r="AW488" s="67">
        <v>4729.25</v>
      </c>
      <c r="AX488">
        <v>0.48309999999999997</v>
      </c>
      <c r="AY488" s="67">
        <v>3391.55</v>
      </c>
      <c r="AZ488">
        <v>0.34639999999999999</v>
      </c>
      <c r="BA488">
        <v>865.05</v>
      </c>
      <c r="BB488">
        <v>8.8400000000000006E-2</v>
      </c>
      <c r="BC488">
        <v>804.46</v>
      </c>
      <c r="BD488">
        <v>8.2199999999999995E-2</v>
      </c>
      <c r="BE488" s="67">
        <v>9790.31</v>
      </c>
      <c r="BF488" s="67">
        <v>4062.02</v>
      </c>
      <c r="BG488">
        <v>1.1198999999999999</v>
      </c>
      <c r="BH488">
        <v>0.53039999999999998</v>
      </c>
      <c r="BI488">
        <v>0.2263</v>
      </c>
      <c r="BJ488">
        <v>0.1845</v>
      </c>
      <c r="BK488">
        <v>3.61E-2</v>
      </c>
      <c r="BL488">
        <v>2.2700000000000001E-2</v>
      </c>
    </row>
    <row r="489" spans="1:64" x14ac:dyDescent="0.25">
      <c r="A489" t="s">
        <v>505</v>
      </c>
      <c r="B489">
        <v>46276</v>
      </c>
      <c r="C489">
        <v>69.900000000000006</v>
      </c>
      <c r="D489">
        <v>10.24</v>
      </c>
      <c r="E489">
        <v>715.62</v>
      </c>
      <c r="F489">
        <v>743.32</v>
      </c>
      <c r="G489">
        <v>3.5000000000000001E-3</v>
      </c>
      <c r="H489">
        <v>2.9999999999999997E-4</v>
      </c>
      <c r="I489">
        <v>5.8999999999999999E-3</v>
      </c>
      <c r="J489">
        <v>1.5E-3</v>
      </c>
      <c r="K489">
        <v>2.07E-2</v>
      </c>
      <c r="L489">
        <v>0.94910000000000005</v>
      </c>
      <c r="M489">
        <v>1.9099999999999999E-2</v>
      </c>
      <c r="N489">
        <v>0.34279999999999999</v>
      </c>
      <c r="O489">
        <v>3.2000000000000002E-3</v>
      </c>
      <c r="P489">
        <v>0.1389</v>
      </c>
      <c r="Q489" s="67">
        <v>48471.45</v>
      </c>
      <c r="R489">
        <v>0.2266</v>
      </c>
      <c r="S489">
        <v>0.1988</v>
      </c>
      <c r="T489">
        <v>0.57450000000000001</v>
      </c>
      <c r="U489">
        <v>16.62</v>
      </c>
      <c r="V489">
        <v>6.75</v>
      </c>
      <c r="W489" s="67">
        <v>64215.26</v>
      </c>
      <c r="X489">
        <v>101.56</v>
      </c>
      <c r="Y489" s="67">
        <v>140890.5</v>
      </c>
      <c r="Z489">
        <v>0.83709999999999996</v>
      </c>
      <c r="AA489">
        <v>9.5699999999999993E-2</v>
      </c>
      <c r="AB489">
        <v>6.7199999999999996E-2</v>
      </c>
      <c r="AC489">
        <v>0.16289999999999999</v>
      </c>
      <c r="AD489">
        <v>140.88999999999999</v>
      </c>
      <c r="AE489" s="67">
        <v>3697.18</v>
      </c>
      <c r="AF489">
        <v>486.73</v>
      </c>
      <c r="AG489" s="67">
        <v>127800.03</v>
      </c>
      <c r="AH489" t="s">
        <v>628</v>
      </c>
      <c r="AI489" s="67">
        <v>34021</v>
      </c>
      <c r="AJ489" s="67">
        <v>49899.39</v>
      </c>
      <c r="AK489">
        <v>43.1</v>
      </c>
      <c r="AL489">
        <v>24.87</v>
      </c>
      <c r="AM489">
        <v>29.53</v>
      </c>
      <c r="AN489">
        <v>4.7699999999999996</v>
      </c>
      <c r="AO489" s="67">
        <v>1684.23</v>
      </c>
      <c r="AP489">
        <v>1.2305999999999999</v>
      </c>
      <c r="AQ489" s="67">
        <v>1522.15</v>
      </c>
      <c r="AR489" s="67">
        <v>1814.08</v>
      </c>
      <c r="AS489" s="67">
        <v>5697.84</v>
      </c>
      <c r="AT489">
        <v>473.7</v>
      </c>
      <c r="AU489">
        <v>284.83</v>
      </c>
      <c r="AV489" s="67">
        <v>9792.6</v>
      </c>
      <c r="AW489" s="67">
        <v>4337.6000000000004</v>
      </c>
      <c r="AX489">
        <v>0.42449999999999999</v>
      </c>
      <c r="AY489" s="67">
        <v>3764.88</v>
      </c>
      <c r="AZ489">
        <v>0.36849999999999999</v>
      </c>
      <c r="BA489" s="67">
        <v>1433.57</v>
      </c>
      <c r="BB489">
        <v>0.14030000000000001</v>
      </c>
      <c r="BC489">
        <v>681.16</v>
      </c>
      <c r="BD489">
        <v>6.6699999999999995E-2</v>
      </c>
      <c r="BE489" s="67">
        <v>10217.219999999999</v>
      </c>
      <c r="BF489" s="67">
        <v>4201.6099999999997</v>
      </c>
      <c r="BG489">
        <v>1.0303</v>
      </c>
      <c r="BH489">
        <v>0.52969999999999995</v>
      </c>
      <c r="BI489">
        <v>0.21010000000000001</v>
      </c>
      <c r="BJ489">
        <v>0.19359999999999999</v>
      </c>
      <c r="BK489">
        <v>3.7100000000000001E-2</v>
      </c>
      <c r="BL489">
        <v>2.9399999999999999E-2</v>
      </c>
    </row>
    <row r="490" spans="1:64" x14ac:dyDescent="0.25">
      <c r="A490" t="s">
        <v>506</v>
      </c>
      <c r="B490">
        <v>49528</v>
      </c>
      <c r="C490">
        <v>90.67</v>
      </c>
      <c r="D490">
        <v>12.95</v>
      </c>
      <c r="E490" s="67">
        <v>1174.25</v>
      </c>
      <c r="F490" s="67">
        <v>1149.1600000000001</v>
      </c>
      <c r="G490">
        <v>2.5999999999999999E-3</v>
      </c>
      <c r="H490">
        <v>4.0000000000000002E-4</v>
      </c>
      <c r="I490">
        <v>6.1000000000000004E-3</v>
      </c>
      <c r="J490">
        <v>1.1999999999999999E-3</v>
      </c>
      <c r="K490">
        <v>1.9099999999999999E-2</v>
      </c>
      <c r="L490">
        <v>0.94969999999999999</v>
      </c>
      <c r="M490">
        <v>2.1000000000000001E-2</v>
      </c>
      <c r="N490">
        <v>0.49020000000000002</v>
      </c>
      <c r="O490">
        <v>1.1999999999999999E-3</v>
      </c>
      <c r="P490">
        <v>0.14829999999999999</v>
      </c>
      <c r="Q490" s="67">
        <v>49029.25</v>
      </c>
      <c r="R490">
        <v>0.25490000000000002</v>
      </c>
      <c r="S490">
        <v>0.18540000000000001</v>
      </c>
      <c r="T490">
        <v>0.55959999999999999</v>
      </c>
      <c r="U490">
        <v>18.02</v>
      </c>
      <c r="V490">
        <v>9.8800000000000008</v>
      </c>
      <c r="W490" s="67">
        <v>62626.05</v>
      </c>
      <c r="X490">
        <v>114.99</v>
      </c>
      <c r="Y490" s="67">
        <v>101740.71</v>
      </c>
      <c r="Z490">
        <v>0.87</v>
      </c>
      <c r="AA490">
        <v>7.6300000000000007E-2</v>
      </c>
      <c r="AB490">
        <v>5.3699999999999998E-2</v>
      </c>
      <c r="AC490">
        <v>0.13</v>
      </c>
      <c r="AD490">
        <v>101.74</v>
      </c>
      <c r="AE490" s="67">
        <v>2439.41</v>
      </c>
      <c r="AF490">
        <v>355.21</v>
      </c>
      <c r="AG490" s="67">
        <v>97035.03</v>
      </c>
      <c r="AH490" t="s">
        <v>628</v>
      </c>
      <c r="AI490" s="67">
        <v>30975</v>
      </c>
      <c r="AJ490" s="67">
        <v>43498.59</v>
      </c>
      <c r="AK490">
        <v>36.159999999999997</v>
      </c>
      <c r="AL490">
        <v>23.09</v>
      </c>
      <c r="AM490">
        <v>26.75</v>
      </c>
      <c r="AN490">
        <v>4.4400000000000004</v>
      </c>
      <c r="AO490">
        <v>990.11</v>
      </c>
      <c r="AP490">
        <v>1.1820999999999999</v>
      </c>
      <c r="AQ490" s="67">
        <v>1320.04</v>
      </c>
      <c r="AR490" s="67">
        <v>2097.7199999999998</v>
      </c>
      <c r="AS490" s="67">
        <v>5700.36</v>
      </c>
      <c r="AT490">
        <v>427.08</v>
      </c>
      <c r="AU490">
        <v>274.06</v>
      </c>
      <c r="AV490" s="67">
        <v>9819.26</v>
      </c>
      <c r="AW490" s="67">
        <v>5707.88</v>
      </c>
      <c r="AX490">
        <v>0.5786</v>
      </c>
      <c r="AY490" s="67">
        <v>2452.5500000000002</v>
      </c>
      <c r="AZ490">
        <v>0.24859999999999999</v>
      </c>
      <c r="BA490">
        <v>967.42</v>
      </c>
      <c r="BB490">
        <v>9.8100000000000007E-2</v>
      </c>
      <c r="BC490">
        <v>736.95</v>
      </c>
      <c r="BD490">
        <v>7.4700000000000003E-2</v>
      </c>
      <c r="BE490" s="67">
        <v>9864.7900000000009</v>
      </c>
      <c r="BF490" s="67">
        <v>5468.34</v>
      </c>
      <c r="BG490">
        <v>1.9936</v>
      </c>
      <c r="BH490">
        <v>0.52170000000000005</v>
      </c>
      <c r="BI490">
        <v>0.23250000000000001</v>
      </c>
      <c r="BJ490">
        <v>0.185</v>
      </c>
      <c r="BK490">
        <v>4.0899999999999999E-2</v>
      </c>
      <c r="BL490">
        <v>0.02</v>
      </c>
    </row>
    <row r="491" spans="1:64" x14ac:dyDescent="0.25">
      <c r="A491" t="s">
        <v>507</v>
      </c>
      <c r="B491">
        <v>46441</v>
      </c>
      <c r="C491">
        <v>102.38</v>
      </c>
      <c r="D491">
        <v>9.8000000000000007</v>
      </c>
      <c r="E491" s="67">
        <v>1003.1</v>
      </c>
      <c r="F491">
        <v>970.76</v>
      </c>
      <c r="G491">
        <v>2.8E-3</v>
      </c>
      <c r="H491">
        <v>2.9999999999999997E-4</v>
      </c>
      <c r="I491">
        <v>5.8999999999999999E-3</v>
      </c>
      <c r="J491">
        <v>8.9999999999999998E-4</v>
      </c>
      <c r="K491">
        <v>1.37E-2</v>
      </c>
      <c r="L491">
        <v>0.95830000000000004</v>
      </c>
      <c r="M491">
        <v>1.8200000000000001E-2</v>
      </c>
      <c r="N491">
        <v>0.50749999999999995</v>
      </c>
      <c r="O491">
        <v>8.0000000000000004E-4</v>
      </c>
      <c r="P491">
        <v>0.15820000000000001</v>
      </c>
      <c r="Q491" s="67">
        <v>47965.66</v>
      </c>
      <c r="R491">
        <v>0.2228</v>
      </c>
      <c r="S491">
        <v>0.20269999999999999</v>
      </c>
      <c r="T491">
        <v>0.57450000000000001</v>
      </c>
      <c r="U491">
        <v>17.579999999999998</v>
      </c>
      <c r="V491">
        <v>7.29</v>
      </c>
      <c r="W491" s="67">
        <v>63262.5</v>
      </c>
      <c r="X491">
        <v>132.46</v>
      </c>
      <c r="Y491" s="67">
        <v>107582.1</v>
      </c>
      <c r="Z491">
        <v>0.86890000000000001</v>
      </c>
      <c r="AA491">
        <v>7.0800000000000002E-2</v>
      </c>
      <c r="AB491">
        <v>6.0400000000000002E-2</v>
      </c>
      <c r="AC491">
        <v>0.13109999999999999</v>
      </c>
      <c r="AD491">
        <v>107.58</v>
      </c>
      <c r="AE491" s="67">
        <v>2625.47</v>
      </c>
      <c r="AF491">
        <v>375.04</v>
      </c>
      <c r="AG491" s="67">
        <v>100686.17</v>
      </c>
      <c r="AH491" t="s">
        <v>628</v>
      </c>
      <c r="AI491" s="67">
        <v>30307</v>
      </c>
      <c r="AJ491" s="67">
        <v>44901.67</v>
      </c>
      <c r="AK491">
        <v>35.58</v>
      </c>
      <c r="AL491">
        <v>23.52</v>
      </c>
      <c r="AM491">
        <v>26.21</v>
      </c>
      <c r="AN491">
        <v>4.05</v>
      </c>
      <c r="AO491" s="67">
        <v>1023.45</v>
      </c>
      <c r="AP491">
        <v>1.1616</v>
      </c>
      <c r="AQ491" s="67">
        <v>1376.42</v>
      </c>
      <c r="AR491" s="67">
        <v>2248.9499999999998</v>
      </c>
      <c r="AS491" s="67">
        <v>5510.91</v>
      </c>
      <c r="AT491">
        <v>414.79</v>
      </c>
      <c r="AU491">
        <v>262</v>
      </c>
      <c r="AV491" s="67">
        <v>9813.06</v>
      </c>
      <c r="AW491" s="67">
        <v>5780.69</v>
      </c>
      <c r="AX491">
        <v>0.57830000000000004</v>
      </c>
      <c r="AY491" s="67">
        <v>2442.35</v>
      </c>
      <c r="AZ491">
        <v>0.24440000000000001</v>
      </c>
      <c r="BA491">
        <v>920.13</v>
      </c>
      <c r="BB491">
        <v>9.2100000000000001E-2</v>
      </c>
      <c r="BC491">
        <v>851.99</v>
      </c>
      <c r="BD491">
        <v>8.5199999999999998E-2</v>
      </c>
      <c r="BE491" s="67">
        <v>9995.16</v>
      </c>
      <c r="BF491" s="67">
        <v>5258.97</v>
      </c>
      <c r="BG491">
        <v>1.7528999999999999</v>
      </c>
      <c r="BH491">
        <v>0.50649999999999995</v>
      </c>
      <c r="BI491">
        <v>0.2208</v>
      </c>
      <c r="BJ491">
        <v>0.21479999999999999</v>
      </c>
      <c r="BK491">
        <v>3.7199999999999997E-2</v>
      </c>
      <c r="BL491">
        <v>2.07E-2</v>
      </c>
    </row>
    <row r="492" spans="1:64" x14ac:dyDescent="0.25">
      <c r="A492" t="s">
        <v>508</v>
      </c>
      <c r="B492">
        <v>48538</v>
      </c>
      <c r="C492">
        <v>115.52</v>
      </c>
      <c r="D492">
        <v>9.09</v>
      </c>
      <c r="E492" s="67">
        <v>1050.5999999999999</v>
      </c>
      <c r="F492">
        <v>996.23</v>
      </c>
      <c r="G492">
        <v>2.3999999999999998E-3</v>
      </c>
      <c r="H492">
        <v>4.0000000000000002E-4</v>
      </c>
      <c r="I492">
        <v>7.7000000000000002E-3</v>
      </c>
      <c r="J492">
        <v>1E-3</v>
      </c>
      <c r="K492">
        <v>1.23E-2</v>
      </c>
      <c r="L492">
        <v>0.95750000000000002</v>
      </c>
      <c r="M492">
        <v>1.8700000000000001E-2</v>
      </c>
      <c r="N492">
        <v>0.56720000000000004</v>
      </c>
      <c r="O492">
        <v>1.8E-3</v>
      </c>
      <c r="P492">
        <v>0.16819999999999999</v>
      </c>
      <c r="Q492" s="67">
        <v>47126.32</v>
      </c>
      <c r="R492">
        <v>0.312</v>
      </c>
      <c r="S492">
        <v>0.17100000000000001</v>
      </c>
      <c r="T492">
        <v>0.51700000000000002</v>
      </c>
      <c r="U492">
        <v>17.079999999999998</v>
      </c>
      <c r="V492">
        <v>8.94</v>
      </c>
      <c r="W492" s="67">
        <v>66149.09</v>
      </c>
      <c r="X492">
        <v>112.36</v>
      </c>
      <c r="Y492" s="67">
        <v>133092.21</v>
      </c>
      <c r="Z492">
        <v>0.68740000000000001</v>
      </c>
      <c r="AA492">
        <v>0.1404</v>
      </c>
      <c r="AB492">
        <v>0.17219999999999999</v>
      </c>
      <c r="AC492">
        <v>0.31259999999999999</v>
      </c>
      <c r="AD492">
        <v>133.09</v>
      </c>
      <c r="AE492" s="67">
        <v>3621.38</v>
      </c>
      <c r="AF492">
        <v>375.39</v>
      </c>
      <c r="AG492" s="67">
        <v>121838.64</v>
      </c>
      <c r="AH492" t="s">
        <v>628</v>
      </c>
      <c r="AI492" s="67">
        <v>30485</v>
      </c>
      <c r="AJ492" s="67">
        <v>46011.87</v>
      </c>
      <c r="AK492">
        <v>37.520000000000003</v>
      </c>
      <c r="AL492">
        <v>25.3</v>
      </c>
      <c r="AM492">
        <v>28.1</v>
      </c>
      <c r="AN492">
        <v>3.41</v>
      </c>
      <c r="AO492">
        <v>954.45</v>
      </c>
      <c r="AP492">
        <v>0.99129999999999996</v>
      </c>
      <c r="AQ492" s="67">
        <v>1495.13</v>
      </c>
      <c r="AR492" s="67">
        <v>2241.7199999999998</v>
      </c>
      <c r="AS492" s="67">
        <v>6133.72</v>
      </c>
      <c r="AT492">
        <v>475.7</v>
      </c>
      <c r="AU492">
        <v>383.24</v>
      </c>
      <c r="AV492" s="67">
        <v>10729.5</v>
      </c>
      <c r="AW492" s="67">
        <v>5838.86</v>
      </c>
      <c r="AX492">
        <v>0.53869999999999996</v>
      </c>
      <c r="AY492" s="67">
        <v>3005.84</v>
      </c>
      <c r="AZ492">
        <v>0.27729999999999999</v>
      </c>
      <c r="BA492">
        <v>940.86</v>
      </c>
      <c r="BB492">
        <v>8.6800000000000002E-2</v>
      </c>
      <c r="BC492" s="67">
        <v>1054.1300000000001</v>
      </c>
      <c r="BD492">
        <v>9.7199999999999995E-2</v>
      </c>
      <c r="BE492" s="67">
        <v>10839.69</v>
      </c>
      <c r="BF492" s="67">
        <v>5087.03</v>
      </c>
      <c r="BG492">
        <v>1.5747</v>
      </c>
      <c r="BH492">
        <v>0.49919999999999998</v>
      </c>
      <c r="BI492">
        <v>0.22550000000000001</v>
      </c>
      <c r="BJ492">
        <v>0.20649999999999999</v>
      </c>
      <c r="BK492">
        <v>4.1500000000000002E-2</v>
      </c>
      <c r="BL492">
        <v>2.7300000000000001E-2</v>
      </c>
    </row>
    <row r="493" spans="1:64" x14ac:dyDescent="0.25">
      <c r="A493" t="s">
        <v>509</v>
      </c>
      <c r="B493">
        <v>49064</v>
      </c>
      <c r="C493">
        <v>77.95</v>
      </c>
      <c r="D493">
        <v>12.1</v>
      </c>
      <c r="E493">
        <v>943.24</v>
      </c>
      <c r="F493">
        <v>919.56</v>
      </c>
      <c r="G493">
        <v>2.5000000000000001E-3</v>
      </c>
      <c r="H493">
        <v>2.0000000000000001E-4</v>
      </c>
      <c r="I493">
        <v>4.1999999999999997E-3</v>
      </c>
      <c r="J493">
        <v>6.9999999999999999E-4</v>
      </c>
      <c r="K493">
        <v>6.4000000000000003E-3</v>
      </c>
      <c r="L493">
        <v>0.97370000000000001</v>
      </c>
      <c r="M493">
        <v>1.23E-2</v>
      </c>
      <c r="N493">
        <v>0.61619999999999997</v>
      </c>
      <c r="O493">
        <v>2.2000000000000001E-3</v>
      </c>
      <c r="P493">
        <v>0.16669999999999999</v>
      </c>
      <c r="Q493" s="67">
        <v>46670.82</v>
      </c>
      <c r="R493">
        <v>0.24859999999999999</v>
      </c>
      <c r="S493">
        <v>0.2031</v>
      </c>
      <c r="T493">
        <v>0.54830000000000001</v>
      </c>
      <c r="U493">
        <v>16.86</v>
      </c>
      <c r="V493">
        <v>8</v>
      </c>
      <c r="W493" s="67">
        <v>64710.03</v>
      </c>
      <c r="X493">
        <v>113.7</v>
      </c>
      <c r="Y493" s="67">
        <v>88554.29</v>
      </c>
      <c r="Z493">
        <v>0.84179999999999999</v>
      </c>
      <c r="AA493">
        <v>8.1000000000000003E-2</v>
      </c>
      <c r="AB493">
        <v>7.7200000000000005E-2</v>
      </c>
      <c r="AC493">
        <v>0.15820000000000001</v>
      </c>
      <c r="AD493">
        <v>88.55</v>
      </c>
      <c r="AE493" s="67">
        <v>2102.5700000000002</v>
      </c>
      <c r="AF493">
        <v>306.77</v>
      </c>
      <c r="AG493" s="67">
        <v>82568.31</v>
      </c>
      <c r="AH493" t="s">
        <v>628</v>
      </c>
      <c r="AI493" s="67">
        <v>29699</v>
      </c>
      <c r="AJ493" s="67">
        <v>42978.47</v>
      </c>
      <c r="AK493">
        <v>31.7</v>
      </c>
      <c r="AL493">
        <v>22.89</v>
      </c>
      <c r="AM493">
        <v>24.8</v>
      </c>
      <c r="AN493">
        <v>4.1399999999999997</v>
      </c>
      <c r="AO493" s="67">
        <v>1764.71</v>
      </c>
      <c r="AP493">
        <v>0.87270000000000003</v>
      </c>
      <c r="AQ493" s="67">
        <v>1438.57</v>
      </c>
      <c r="AR493" s="67">
        <v>2490.04</v>
      </c>
      <c r="AS493" s="67">
        <v>5918.81</v>
      </c>
      <c r="AT493">
        <v>464.09</v>
      </c>
      <c r="AU493">
        <v>306.29000000000002</v>
      </c>
      <c r="AV493" s="67">
        <v>10617.81</v>
      </c>
      <c r="AW493" s="67">
        <v>6489.75</v>
      </c>
      <c r="AX493">
        <v>0.61819999999999997</v>
      </c>
      <c r="AY493" s="67">
        <v>1856.7</v>
      </c>
      <c r="AZ493">
        <v>0.1769</v>
      </c>
      <c r="BA493" s="67">
        <v>1020.15</v>
      </c>
      <c r="BB493">
        <v>9.7199999999999995E-2</v>
      </c>
      <c r="BC493" s="67">
        <v>1131.18</v>
      </c>
      <c r="BD493">
        <v>0.10780000000000001</v>
      </c>
      <c r="BE493" s="67">
        <v>10497.77</v>
      </c>
      <c r="BF493" s="67">
        <v>6284.58</v>
      </c>
      <c r="BG493">
        <v>2.4350999999999998</v>
      </c>
      <c r="BH493">
        <v>0.5121</v>
      </c>
      <c r="BI493">
        <v>0.221</v>
      </c>
      <c r="BJ493">
        <v>0.2</v>
      </c>
      <c r="BK493">
        <v>4.2799999999999998E-2</v>
      </c>
      <c r="BL493">
        <v>2.41E-2</v>
      </c>
    </row>
    <row r="494" spans="1:64" x14ac:dyDescent="0.25">
      <c r="A494" t="s">
        <v>510</v>
      </c>
      <c r="B494">
        <v>50237</v>
      </c>
      <c r="C494">
        <v>81.099999999999994</v>
      </c>
      <c r="D494">
        <v>9.81</v>
      </c>
      <c r="E494">
        <v>795.25</v>
      </c>
      <c r="F494">
        <v>785.72</v>
      </c>
      <c r="G494">
        <v>2E-3</v>
      </c>
      <c r="H494">
        <v>2.9999999999999997E-4</v>
      </c>
      <c r="I494">
        <v>5.0000000000000001E-3</v>
      </c>
      <c r="J494">
        <v>1E-3</v>
      </c>
      <c r="K494">
        <v>1.46E-2</v>
      </c>
      <c r="L494">
        <v>0.95689999999999997</v>
      </c>
      <c r="M494">
        <v>2.0199999999999999E-2</v>
      </c>
      <c r="N494">
        <v>0.45569999999999999</v>
      </c>
      <c r="O494">
        <v>1.1999999999999999E-3</v>
      </c>
      <c r="P494">
        <v>0.14699999999999999</v>
      </c>
      <c r="Q494" s="67">
        <v>47520.61</v>
      </c>
      <c r="R494">
        <v>0.22600000000000001</v>
      </c>
      <c r="S494">
        <v>0.19139999999999999</v>
      </c>
      <c r="T494">
        <v>0.58260000000000001</v>
      </c>
      <c r="U494">
        <v>16.899999999999999</v>
      </c>
      <c r="V494">
        <v>7.05</v>
      </c>
      <c r="W494" s="67">
        <v>61067.27</v>
      </c>
      <c r="X494">
        <v>109.04</v>
      </c>
      <c r="Y494" s="67">
        <v>108356.07</v>
      </c>
      <c r="Z494">
        <v>0.92279999999999995</v>
      </c>
      <c r="AA494">
        <v>4.1599999999999998E-2</v>
      </c>
      <c r="AB494">
        <v>3.56E-2</v>
      </c>
      <c r="AC494">
        <v>7.7200000000000005E-2</v>
      </c>
      <c r="AD494">
        <v>108.36</v>
      </c>
      <c r="AE494" s="67">
        <v>2576.56</v>
      </c>
      <c r="AF494">
        <v>381.22</v>
      </c>
      <c r="AG494" s="67">
        <v>96755.92</v>
      </c>
      <c r="AH494" t="s">
        <v>628</v>
      </c>
      <c r="AI494" s="67">
        <v>33703</v>
      </c>
      <c r="AJ494" s="67">
        <v>47612.800000000003</v>
      </c>
      <c r="AK494">
        <v>35.590000000000003</v>
      </c>
      <c r="AL494">
        <v>23.29</v>
      </c>
      <c r="AM494">
        <v>26.35</v>
      </c>
      <c r="AN494">
        <v>4.55</v>
      </c>
      <c r="AO494" s="67">
        <v>1305.1600000000001</v>
      </c>
      <c r="AP494">
        <v>1.2357</v>
      </c>
      <c r="AQ494" s="67">
        <v>1356.92</v>
      </c>
      <c r="AR494" s="67">
        <v>2143.34</v>
      </c>
      <c r="AS494" s="67">
        <v>5753.91</v>
      </c>
      <c r="AT494">
        <v>372.79</v>
      </c>
      <c r="AU494">
        <v>313.86</v>
      </c>
      <c r="AV494" s="67">
        <v>9940.82</v>
      </c>
      <c r="AW494" s="67">
        <v>5866.6</v>
      </c>
      <c r="AX494">
        <v>0.56730000000000003</v>
      </c>
      <c r="AY494" s="67">
        <v>2680.36</v>
      </c>
      <c r="AZ494">
        <v>0.25919999999999999</v>
      </c>
      <c r="BA494" s="67">
        <v>1087.67</v>
      </c>
      <c r="BB494">
        <v>0.1052</v>
      </c>
      <c r="BC494">
        <v>706.5</v>
      </c>
      <c r="BD494">
        <v>6.83E-2</v>
      </c>
      <c r="BE494" s="67">
        <v>10341.120000000001</v>
      </c>
      <c r="BF494" s="67">
        <v>5507.25</v>
      </c>
      <c r="BG494">
        <v>1.7067000000000001</v>
      </c>
      <c r="BH494">
        <v>0.51500000000000001</v>
      </c>
      <c r="BI494">
        <v>0.20880000000000001</v>
      </c>
      <c r="BJ494">
        <v>0.21429999999999999</v>
      </c>
      <c r="BK494">
        <v>3.4200000000000001E-2</v>
      </c>
      <c r="BL494">
        <v>2.7799999999999998E-2</v>
      </c>
    </row>
    <row r="495" spans="1:64" x14ac:dyDescent="0.25">
      <c r="A495" t="s">
        <v>511</v>
      </c>
      <c r="B495">
        <v>48041</v>
      </c>
      <c r="C495">
        <v>48.1</v>
      </c>
      <c r="D495">
        <v>78.260000000000005</v>
      </c>
      <c r="E495" s="67">
        <v>3763.9</v>
      </c>
      <c r="F495" s="67">
        <v>3626.69</v>
      </c>
      <c r="G495">
        <v>1.21E-2</v>
      </c>
      <c r="H495">
        <v>5.0000000000000001E-4</v>
      </c>
      <c r="I495">
        <v>2.93E-2</v>
      </c>
      <c r="J495">
        <v>1.5E-3</v>
      </c>
      <c r="K495">
        <v>3.4799999999999998E-2</v>
      </c>
      <c r="L495">
        <v>0.88490000000000002</v>
      </c>
      <c r="M495">
        <v>3.6999999999999998E-2</v>
      </c>
      <c r="N495">
        <v>0.25750000000000001</v>
      </c>
      <c r="O495">
        <v>1.1299999999999999E-2</v>
      </c>
      <c r="P495">
        <v>0.1207</v>
      </c>
      <c r="Q495" s="67">
        <v>57076.01</v>
      </c>
      <c r="R495">
        <v>0.21440000000000001</v>
      </c>
      <c r="S495">
        <v>0.21970000000000001</v>
      </c>
      <c r="T495">
        <v>0.56589999999999996</v>
      </c>
      <c r="U495">
        <v>20.260000000000002</v>
      </c>
      <c r="V495">
        <v>21.81</v>
      </c>
      <c r="W495" s="67">
        <v>79917.8</v>
      </c>
      <c r="X495">
        <v>168.73</v>
      </c>
      <c r="Y495" s="67">
        <v>147765.21</v>
      </c>
      <c r="Z495">
        <v>0.82120000000000004</v>
      </c>
      <c r="AA495">
        <v>0.14749999999999999</v>
      </c>
      <c r="AB495">
        <v>3.1300000000000001E-2</v>
      </c>
      <c r="AC495">
        <v>0.17879999999999999</v>
      </c>
      <c r="AD495">
        <v>147.77000000000001</v>
      </c>
      <c r="AE495" s="67">
        <v>5587.82</v>
      </c>
      <c r="AF495">
        <v>726.93</v>
      </c>
      <c r="AG495" s="67">
        <v>159865.20000000001</v>
      </c>
      <c r="AH495" t="s">
        <v>628</v>
      </c>
      <c r="AI495" s="67">
        <v>39105</v>
      </c>
      <c r="AJ495" s="67">
        <v>62995.74</v>
      </c>
      <c r="AK495">
        <v>57.83</v>
      </c>
      <c r="AL495">
        <v>36.71</v>
      </c>
      <c r="AM495">
        <v>39.29</v>
      </c>
      <c r="AN495">
        <v>4.4800000000000004</v>
      </c>
      <c r="AO495" s="67">
        <v>1279.18</v>
      </c>
      <c r="AP495">
        <v>0.87560000000000004</v>
      </c>
      <c r="AQ495" s="67">
        <v>1150.76</v>
      </c>
      <c r="AR495" s="67">
        <v>1853.95</v>
      </c>
      <c r="AS495" s="67">
        <v>5536.74</v>
      </c>
      <c r="AT495">
        <v>517.87</v>
      </c>
      <c r="AU495">
        <v>243.59</v>
      </c>
      <c r="AV495" s="67">
        <v>9302.91</v>
      </c>
      <c r="AW495" s="67">
        <v>3482.58</v>
      </c>
      <c r="AX495">
        <v>0.3785</v>
      </c>
      <c r="AY495" s="67">
        <v>4511.16</v>
      </c>
      <c r="AZ495">
        <v>0.49030000000000001</v>
      </c>
      <c r="BA495">
        <v>752.51</v>
      </c>
      <c r="BB495">
        <v>8.1799999999999998E-2</v>
      </c>
      <c r="BC495">
        <v>453.7</v>
      </c>
      <c r="BD495">
        <v>4.9299999999999997E-2</v>
      </c>
      <c r="BE495" s="67">
        <v>9199.9500000000007</v>
      </c>
      <c r="BF495" s="67">
        <v>2571.81</v>
      </c>
      <c r="BG495">
        <v>0.43819999999999998</v>
      </c>
      <c r="BH495">
        <v>0.56920000000000004</v>
      </c>
      <c r="BI495">
        <v>0.22090000000000001</v>
      </c>
      <c r="BJ495">
        <v>0.15759999999999999</v>
      </c>
      <c r="BK495">
        <v>3.5200000000000002E-2</v>
      </c>
      <c r="BL495">
        <v>1.7100000000000001E-2</v>
      </c>
    </row>
    <row r="496" spans="1:64" x14ac:dyDescent="0.25">
      <c r="A496" t="s">
        <v>512</v>
      </c>
      <c r="B496">
        <v>47381</v>
      </c>
      <c r="C496">
        <v>92.43</v>
      </c>
      <c r="D496">
        <v>31.77</v>
      </c>
      <c r="E496" s="67">
        <v>2936.57</v>
      </c>
      <c r="F496" s="67">
        <v>2870.46</v>
      </c>
      <c r="G496">
        <v>9.2999999999999992E-3</v>
      </c>
      <c r="H496">
        <v>5.9999999999999995E-4</v>
      </c>
      <c r="I496">
        <v>1.26E-2</v>
      </c>
      <c r="J496">
        <v>1.1999999999999999E-3</v>
      </c>
      <c r="K496">
        <v>2.3099999999999999E-2</v>
      </c>
      <c r="L496">
        <v>0.9234</v>
      </c>
      <c r="M496">
        <v>2.98E-2</v>
      </c>
      <c r="N496">
        <v>0.3962</v>
      </c>
      <c r="O496">
        <v>1.04E-2</v>
      </c>
      <c r="P496">
        <v>0.1394</v>
      </c>
      <c r="Q496" s="67">
        <v>54736.04</v>
      </c>
      <c r="R496">
        <v>0.2349</v>
      </c>
      <c r="S496">
        <v>0.1777</v>
      </c>
      <c r="T496">
        <v>0.58740000000000003</v>
      </c>
      <c r="U496">
        <v>18.71</v>
      </c>
      <c r="V496">
        <v>18.239999999999998</v>
      </c>
      <c r="W496" s="67">
        <v>75601.27</v>
      </c>
      <c r="X496">
        <v>156.35</v>
      </c>
      <c r="Y496" s="67">
        <v>144765.04</v>
      </c>
      <c r="Z496">
        <v>0.73250000000000004</v>
      </c>
      <c r="AA496">
        <v>0.19989999999999999</v>
      </c>
      <c r="AB496">
        <v>6.7599999999999993E-2</v>
      </c>
      <c r="AC496">
        <v>0.26750000000000002</v>
      </c>
      <c r="AD496">
        <v>144.77000000000001</v>
      </c>
      <c r="AE496" s="67">
        <v>4517.6499999999996</v>
      </c>
      <c r="AF496">
        <v>521.54</v>
      </c>
      <c r="AG496" s="67">
        <v>149332.95000000001</v>
      </c>
      <c r="AH496" t="s">
        <v>628</v>
      </c>
      <c r="AI496" s="67">
        <v>32134</v>
      </c>
      <c r="AJ496" s="67">
        <v>50665.63</v>
      </c>
      <c r="AK496">
        <v>48.95</v>
      </c>
      <c r="AL496">
        <v>29.3</v>
      </c>
      <c r="AM496">
        <v>33.18</v>
      </c>
      <c r="AN496">
        <v>4.05</v>
      </c>
      <c r="AO496" s="67">
        <v>1194.72</v>
      </c>
      <c r="AP496">
        <v>0.98229999999999995</v>
      </c>
      <c r="AQ496" s="67">
        <v>1244.8</v>
      </c>
      <c r="AR496" s="67">
        <v>1733.96</v>
      </c>
      <c r="AS496" s="67">
        <v>5820.3</v>
      </c>
      <c r="AT496">
        <v>503.54</v>
      </c>
      <c r="AU496">
        <v>256.04000000000002</v>
      </c>
      <c r="AV496" s="67">
        <v>9558.64</v>
      </c>
      <c r="AW496" s="67">
        <v>3962.11</v>
      </c>
      <c r="AX496">
        <v>0.43230000000000002</v>
      </c>
      <c r="AY496" s="67">
        <v>3833.06</v>
      </c>
      <c r="AZ496">
        <v>0.41820000000000002</v>
      </c>
      <c r="BA496">
        <v>738.42</v>
      </c>
      <c r="BB496">
        <v>8.0600000000000005E-2</v>
      </c>
      <c r="BC496">
        <v>631.37</v>
      </c>
      <c r="BD496">
        <v>6.8900000000000003E-2</v>
      </c>
      <c r="BE496" s="67">
        <v>9164.9500000000007</v>
      </c>
      <c r="BF496" s="67">
        <v>3267.43</v>
      </c>
      <c r="BG496">
        <v>0.746</v>
      </c>
      <c r="BH496">
        <v>0.56430000000000002</v>
      </c>
      <c r="BI496">
        <v>0.22289999999999999</v>
      </c>
      <c r="BJ496">
        <v>0.15229999999999999</v>
      </c>
      <c r="BK496">
        <v>3.4200000000000001E-2</v>
      </c>
      <c r="BL496">
        <v>2.63E-2</v>
      </c>
    </row>
    <row r="497" spans="1:64" x14ac:dyDescent="0.25">
      <c r="A497" t="s">
        <v>513</v>
      </c>
      <c r="B497">
        <v>45807</v>
      </c>
      <c r="C497">
        <v>103.8</v>
      </c>
      <c r="D497">
        <v>10.050000000000001</v>
      </c>
      <c r="E497">
        <v>993.19</v>
      </c>
      <c r="F497">
        <v>978.52</v>
      </c>
      <c r="G497">
        <v>2.8999999999999998E-3</v>
      </c>
      <c r="H497">
        <v>2.9999999999999997E-4</v>
      </c>
      <c r="I497">
        <v>4.7000000000000002E-3</v>
      </c>
      <c r="J497">
        <v>1.6000000000000001E-3</v>
      </c>
      <c r="K497">
        <v>2.2100000000000002E-2</v>
      </c>
      <c r="L497">
        <v>0.94879999999999998</v>
      </c>
      <c r="M497">
        <v>1.9599999999999999E-2</v>
      </c>
      <c r="N497">
        <v>0.40710000000000002</v>
      </c>
      <c r="O497">
        <v>1.4E-3</v>
      </c>
      <c r="P497">
        <v>0.14230000000000001</v>
      </c>
      <c r="Q497" s="67">
        <v>50863.24</v>
      </c>
      <c r="R497">
        <v>0.2329</v>
      </c>
      <c r="S497">
        <v>0.18590000000000001</v>
      </c>
      <c r="T497">
        <v>0.58120000000000005</v>
      </c>
      <c r="U497">
        <v>17.72</v>
      </c>
      <c r="V497">
        <v>8.56</v>
      </c>
      <c r="W497" s="67">
        <v>61345.39</v>
      </c>
      <c r="X497">
        <v>111.78</v>
      </c>
      <c r="Y497" s="67">
        <v>116883.19</v>
      </c>
      <c r="Z497">
        <v>0.89070000000000005</v>
      </c>
      <c r="AA497">
        <v>6.08E-2</v>
      </c>
      <c r="AB497">
        <v>4.8500000000000001E-2</v>
      </c>
      <c r="AC497">
        <v>0.10929999999999999</v>
      </c>
      <c r="AD497">
        <v>116.88</v>
      </c>
      <c r="AE497" s="67">
        <v>2870.54</v>
      </c>
      <c r="AF497">
        <v>412.3</v>
      </c>
      <c r="AG497" s="67">
        <v>109745.21</v>
      </c>
      <c r="AH497" t="s">
        <v>628</v>
      </c>
      <c r="AI497" s="67">
        <v>33180</v>
      </c>
      <c r="AJ497" s="67">
        <v>48213.72</v>
      </c>
      <c r="AK497">
        <v>38.020000000000003</v>
      </c>
      <c r="AL497">
        <v>23.45</v>
      </c>
      <c r="AM497">
        <v>28.08</v>
      </c>
      <c r="AN497">
        <v>4.5</v>
      </c>
      <c r="AO497" s="67">
        <v>1303.71</v>
      </c>
      <c r="AP497">
        <v>1.2113</v>
      </c>
      <c r="AQ497" s="67">
        <v>1412.74</v>
      </c>
      <c r="AR497" s="67">
        <v>2035.28</v>
      </c>
      <c r="AS497" s="67">
        <v>5652.3</v>
      </c>
      <c r="AT497">
        <v>434.06</v>
      </c>
      <c r="AU497">
        <v>259.39999999999998</v>
      </c>
      <c r="AV497" s="67">
        <v>9793.7800000000007</v>
      </c>
      <c r="AW497" s="67">
        <v>5356.75</v>
      </c>
      <c r="AX497">
        <v>0.52649999999999997</v>
      </c>
      <c r="AY497" s="67">
        <v>3070.53</v>
      </c>
      <c r="AZ497">
        <v>0.30180000000000001</v>
      </c>
      <c r="BA497" s="67">
        <v>1086.1300000000001</v>
      </c>
      <c r="BB497">
        <v>0.1067</v>
      </c>
      <c r="BC497">
        <v>661.22</v>
      </c>
      <c r="BD497">
        <v>6.5000000000000002E-2</v>
      </c>
      <c r="BE497" s="67">
        <v>10174.629999999999</v>
      </c>
      <c r="BF497" s="67">
        <v>4878.75</v>
      </c>
      <c r="BG497">
        <v>1.4194</v>
      </c>
      <c r="BH497">
        <v>0.52800000000000002</v>
      </c>
      <c r="BI497">
        <v>0.21199999999999999</v>
      </c>
      <c r="BJ497">
        <v>0.19769999999999999</v>
      </c>
      <c r="BK497">
        <v>4.19E-2</v>
      </c>
      <c r="BL497">
        <v>2.0299999999999999E-2</v>
      </c>
    </row>
    <row r="498" spans="1:64" x14ac:dyDescent="0.25">
      <c r="A498" t="s">
        <v>514</v>
      </c>
      <c r="B498">
        <v>50427</v>
      </c>
      <c r="C498">
        <v>29.19</v>
      </c>
      <c r="D498">
        <v>149.88999999999999</v>
      </c>
      <c r="E498" s="67">
        <v>4375.3</v>
      </c>
      <c r="F498" s="67">
        <v>4279.62</v>
      </c>
      <c r="G498">
        <v>5.6399999999999999E-2</v>
      </c>
      <c r="H498">
        <v>5.0000000000000001E-4</v>
      </c>
      <c r="I498">
        <v>2.6200000000000001E-2</v>
      </c>
      <c r="J498">
        <v>8.9999999999999998E-4</v>
      </c>
      <c r="K498">
        <v>2.6499999999999999E-2</v>
      </c>
      <c r="L498">
        <v>0.85929999999999995</v>
      </c>
      <c r="M498">
        <v>3.0200000000000001E-2</v>
      </c>
      <c r="N498">
        <v>0.1004</v>
      </c>
      <c r="O498">
        <v>1.55E-2</v>
      </c>
      <c r="P498">
        <v>0.1045</v>
      </c>
      <c r="Q498" s="67">
        <v>65308.83</v>
      </c>
      <c r="R498">
        <v>0.17949999999999999</v>
      </c>
      <c r="S498">
        <v>0.20430000000000001</v>
      </c>
      <c r="T498">
        <v>0.61619999999999997</v>
      </c>
      <c r="U498">
        <v>19.02</v>
      </c>
      <c r="V498">
        <v>22.08</v>
      </c>
      <c r="W498" s="67">
        <v>89212.36</v>
      </c>
      <c r="X498">
        <v>196.35</v>
      </c>
      <c r="Y498" s="67">
        <v>197067.03</v>
      </c>
      <c r="Z498">
        <v>0.84019999999999995</v>
      </c>
      <c r="AA498">
        <v>0.13569999999999999</v>
      </c>
      <c r="AB498">
        <v>2.4E-2</v>
      </c>
      <c r="AC498">
        <v>0.1598</v>
      </c>
      <c r="AD498">
        <v>197.07</v>
      </c>
      <c r="AE498" s="67">
        <v>8397.67</v>
      </c>
      <c r="AF498" s="67">
        <v>1022.3</v>
      </c>
      <c r="AG498" s="67">
        <v>231468.72</v>
      </c>
      <c r="AH498" t="s">
        <v>628</v>
      </c>
      <c r="AI498" s="67">
        <v>52874</v>
      </c>
      <c r="AJ498" s="67">
        <v>112424.67</v>
      </c>
      <c r="AK498">
        <v>75.17</v>
      </c>
      <c r="AL498">
        <v>41.45</v>
      </c>
      <c r="AM498">
        <v>46.27</v>
      </c>
      <c r="AN498">
        <v>4.84</v>
      </c>
      <c r="AO498" s="67">
        <v>1218.04</v>
      </c>
      <c r="AP498">
        <v>0.57320000000000004</v>
      </c>
      <c r="AQ498" s="67">
        <v>1268.31</v>
      </c>
      <c r="AR498" s="67">
        <v>1914.84</v>
      </c>
      <c r="AS498" s="67">
        <v>6598.43</v>
      </c>
      <c r="AT498">
        <v>684.23</v>
      </c>
      <c r="AU498">
        <v>425.64</v>
      </c>
      <c r="AV498" s="67">
        <v>10891.44</v>
      </c>
      <c r="AW498" s="67">
        <v>2685.59</v>
      </c>
      <c r="AX498">
        <v>0.2606</v>
      </c>
      <c r="AY498" s="67">
        <v>6498.06</v>
      </c>
      <c r="AZ498">
        <v>0.63060000000000005</v>
      </c>
      <c r="BA498">
        <v>817.12</v>
      </c>
      <c r="BB498">
        <v>7.9299999999999995E-2</v>
      </c>
      <c r="BC498">
        <v>303.45</v>
      </c>
      <c r="BD498">
        <v>2.9399999999999999E-2</v>
      </c>
      <c r="BE498" s="67">
        <v>10304.219999999999</v>
      </c>
      <c r="BF498" s="67">
        <v>1524.11</v>
      </c>
      <c r="BG498">
        <v>0.1229</v>
      </c>
      <c r="BH498">
        <v>0.60760000000000003</v>
      </c>
      <c r="BI498">
        <v>0.23069999999999999</v>
      </c>
      <c r="BJ498">
        <v>0.1089</v>
      </c>
      <c r="BK498">
        <v>3.4799999999999998E-2</v>
      </c>
      <c r="BL498">
        <v>1.8100000000000002E-2</v>
      </c>
    </row>
    <row r="499" spans="1:64" x14ac:dyDescent="0.25">
      <c r="A499" t="s">
        <v>515</v>
      </c>
      <c r="B499">
        <v>44818</v>
      </c>
      <c r="C499">
        <v>18.29</v>
      </c>
      <c r="D499">
        <v>443.91</v>
      </c>
      <c r="E499" s="67">
        <v>8117.28</v>
      </c>
      <c r="F499" s="67">
        <v>6156.13</v>
      </c>
      <c r="G499">
        <v>1.21E-2</v>
      </c>
      <c r="H499">
        <v>8.9999999999999998E-4</v>
      </c>
      <c r="I499">
        <v>0.40310000000000001</v>
      </c>
      <c r="J499">
        <v>1.1999999999999999E-3</v>
      </c>
      <c r="K499">
        <v>7.1900000000000006E-2</v>
      </c>
      <c r="L499">
        <v>0.42920000000000003</v>
      </c>
      <c r="M499">
        <v>8.1600000000000006E-2</v>
      </c>
      <c r="N499">
        <v>0.89790000000000003</v>
      </c>
      <c r="O499">
        <v>3.7400000000000003E-2</v>
      </c>
      <c r="P499">
        <v>0.1837</v>
      </c>
      <c r="Q499" s="67">
        <v>56274.69</v>
      </c>
      <c r="R499">
        <v>0.2074</v>
      </c>
      <c r="S499">
        <v>0.18490000000000001</v>
      </c>
      <c r="T499">
        <v>0.60780000000000001</v>
      </c>
      <c r="U499">
        <v>18.149999999999999</v>
      </c>
      <c r="V499">
        <v>47.78</v>
      </c>
      <c r="W499" s="67">
        <v>79026.98</v>
      </c>
      <c r="X499">
        <v>168.57</v>
      </c>
      <c r="Y499" s="67">
        <v>73627.789999999994</v>
      </c>
      <c r="Z499">
        <v>0.69120000000000004</v>
      </c>
      <c r="AA499">
        <v>0.25869999999999999</v>
      </c>
      <c r="AB499">
        <v>5.0099999999999999E-2</v>
      </c>
      <c r="AC499">
        <v>0.30880000000000002</v>
      </c>
      <c r="AD499">
        <v>73.63</v>
      </c>
      <c r="AE499" s="67">
        <v>3381.98</v>
      </c>
      <c r="AF499">
        <v>459.13</v>
      </c>
      <c r="AG499" s="67">
        <v>76872.66</v>
      </c>
      <c r="AH499" t="s">
        <v>628</v>
      </c>
      <c r="AI499" s="67">
        <v>24750</v>
      </c>
      <c r="AJ499" s="67">
        <v>35724.910000000003</v>
      </c>
      <c r="AK499">
        <v>63.41</v>
      </c>
      <c r="AL499">
        <v>42.34</v>
      </c>
      <c r="AM499">
        <v>50.4</v>
      </c>
      <c r="AN499">
        <v>4.3</v>
      </c>
      <c r="AO499" s="67">
        <v>1126.8599999999999</v>
      </c>
      <c r="AP499">
        <v>1.3519000000000001</v>
      </c>
      <c r="AQ499" s="67">
        <v>1772.73</v>
      </c>
      <c r="AR499" s="67">
        <v>2399.92</v>
      </c>
      <c r="AS499" s="67">
        <v>6861.99</v>
      </c>
      <c r="AT499">
        <v>805.59</v>
      </c>
      <c r="AU499">
        <v>597.05999999999995</v>
      </c>
      <c r="AV499" s="67">
        <v>12437.29</v>
      </c>
      <c r="AW499" s="67">
        <v>7275.8</v>
      </c>
      <c r="AX499">
        <v>0.57920000000000005</v>
      </c>
      <c r="AY499" s="67">
        <v>3180.66</v>
      </c>
      <c r="AZ499">
        <v>0.25319999999999998</v>
      </c>
      <c r="BA499">
        <v>570.77</v>
      </c>
      <c r="BB499">
        <v>4.5400000000000003E-2</v>
      </c>
      <c r="BC499" s="67">
        <v>1534.34</v>
      </c>
      <c r="BD499">
        <v>0.1221</v>
      </c>
      <c r="BE499" s="67">
        <v>12561.58</v>
      </c>
      <c r="BF499" s="67">
        <v>4437.95</v>
      </c>
      <c r="BG499">
        <v>2.2441</v>
      </c>
      <c r="BH499">
        <v>0.49020000000000002</v>
      </c>
      <c r="BI499">
        <v>0.19789999999999999</v>
      </c>
      <c r="BJ499">
        <v>0.27460000000000001</v>
      </c>
      <c r="BK499">
        <v>2.53E-2</v>
      </c>
      <c r="BL499">
        <v>1.1900000000000001E-2</v>
      </c>
    </row>
    <row r="500" spans="1:64" x14ac:dyDescent="0.25">
      <c r="A500" t="s">
        <v>516</v>
      </c>
      <c r="B500">
        <v>48223</v>
      </c>
      <c r="C500">
        <v>33.29</v>
      </c>
      <c r="D500">
        <v>137</v>
      </c>
      <c r="E500" s="67">
        <v>4560.25</v>
      </c>
      <c r="F500" s="67">
        <v>4338.1099999999997</v>
      </c>
      <c r="G500">
        <v>1.8100000000000002E-2</v>
      </c>
      <c r="H500">
        <v>8.0000000000000004E-4</v>
      </c>
      <c r="I500">
        <v>0.1139</v>
      </c>
      <c r="J500">
        <v>1.2999999999999999E-3</v>
      </c>
      <c r="K500">
        <v>4.5600000000000002E-2</v>
      </c>
      <c r="L500">
        <v>0.75539999999999996</v>
      </c>
      <c r="M500">
        <v>6.4799999999999996E-2</v>
      </c>
      <c r="N500">
        <v>0.4335</v>
      </c>
      <c r="O500">
        <v>2.1100000000000001E-2</v>
      </c>
      <c r="P500">
        <v>0.14430000000000001</v>
      </c>
      <c r="Q500" s="67">
        <v>57738.47</v>
      </c>
      <c r="R500">
        <v>0.21609999999999999</v>
      </c>
      <c r="S500">
        <v>0.20230000000000001</v>
      </c>
      <c r="T500">
        <v>0.58160000000000001</v>
      </c>
      <c r="U500">
        <v>18.27</v>
      </c>
      <c r="V500">
        <v>26.9</v>
      </c>
      <c r="W500" s="67">
        <v>81748.39</v>
      </c>
      <c r="X500">
        <v>165.94</v>
      </c>
      <c r="Y500" s="67">
        <v>146322.70000000001</v>
      </c>
      <c r="Z500">
        <v>0.71619999999999995</v>
      </c>
      <c r="AA500">
        <v>0.25590000000000002</v>
      </c>
      <c r="AB500">
        <v>2.7900000000000001E-2</v>
      </c>
      <c r="AC500">
        <v>0.2838</v>
      </c>
      <c r="AD500">
        <v>146.32</v>
      </c>
      <c r="AE500" s="67">
        <v>6067.2</v>
      </c>
      <c r="AF500">
        <v>723.46</v>
      </c>
      <c r="AG500" s="67">
        <v>161250.82999999999</v>
      </c>
      <c r="AH500" t="s">
        <v>628</v>
      </c>
      <c r="AI500" s="67">
        <v>33973</v>
      </c>
      <c r="AJ500" s="67">
        <v>53074.92</v>
      </c>
      <c r="AK500">
        <v>65.27</v>
      </c>
      <c r="AL500">
        <v>40.25</v>
      </c>
      <c r="AM500">
        <v>45.21</v>
      </c>
      <c r="AN500">
        <v>5.04</v>
      </c>
      <c r="AO500" s="67">
        <v>1356.71</v>
      </c>
      <c r="AP500">
        <v>1.0294000000000001</v>
      </c>
      <c r="AQ500" s="67">
        <v>1231.97</v>
      </c>
      <c r="AR500" s="67">
        <v>1874.34</v>
      </c>
      <c r="AS500" s="67">
        <v>6223.21</v>
      </c>
      <c r="AT500">
        <v>568.36</v>
      </c>
      <c r="AU500">
        <v>272.14999999999998</v>
      </c>
      <c r="AV500" s="67">
        <v>10170.030000000001</v>
      </c>
      <c r="AW500" s="67">
        <v>3599.78</v>
      </c>
      <c r="AX500">
        <v>0.36599999999999999</v>
      </c>
      <c r="AY500" s="67">
        <v>4886.13</v>
      </c>
      <c r="AZ500">
        <v>0.49680000000000002</v>
      </c>
      <c r="BA500">
        <v>661.07</v>
      </c>
      <c r="BB500">
        <v>6.7199999999999996E-2</v>
      </c>
      <c r="BC500">
        <v>688.62</v>
      </c>
      <c r="BD500">
        <v>7.0000000000000007E-2</v>
      </c>
      <c r="BE500" s="67">
        <v>9835.59</v>
      </c>
      <c r="BF500" s="67">
        <v>2224.66</v>
      </c>
      <c r="BG500">
        <v>0.43020000000000003</v>
      </c>
      <c r="BH500">
        <v>0.56689999999999996</v>
      </c>
      <c r="BI500">
        <v>0.22989999999999999</v>
      </c>
      <c r="BJ500">
        <v>0.1527</v>
      </c>
      <c r="BK500">
        <v>3.0499999999999999E-2</v>
      </c>
      <c r="BL500">
        <v>0.02</v>
      </c>
    </row>
    <row r="501" spans="1:64" x14ac:dyDescent="0.25">
      <c r="A501" t="s">
        <v>517</v>
      </c>
      <c r="B501">
        <v>48371</v>
      </c>
      <c r="C501">
        <v>69.14</v>
      </c>
      <c r="D501">
        <v>19.21</v>
      </c>
      <c r="E501" s="67">
        <v>1328.39</v>
      </c>
      <c r="F501" s="67">
        <v>1316.45</v>
      </c>
      <c r="G501">
        <v>4.7999999999999996E-3</v>
      </c>
      <c r="H501">
        <v>2.9999999999999997E-4</v>
      </c>
      <c r="I501">
        <v>6.4999999999999997E-3</v>
      </c>
      <c r="J501">
        <v>1.4E-3</v>
      </c>
      <c r="K501">
        <v>1.1900000000000001E-2</v>
      </c>
      <c r="L501">
        <v>0.95899999999999996</v>
      </c>
      <c r="M501">
        <v>1.6E-2</v>
      </c>
      <c r="N501">
        <v>0.35870000000000002</v>
      </c>
      <c r="O501">
        <v>2.3E-3</v>
      </c>
      <c r="P501">
        <v>0.1331</v>
      </c>
      <c r="Q501" s="67">
        <v>52456.57</v>
      </c>
      <c r="R501">
        <v>0.24440000000000001</v>
      </c>
      <c r="S501">
        <v>0.18160000000000001</v>
      </c>
      <c r="T501">
        <v>0.57399999999999995</v>
      </c>
      <c r="U501">
        <v>18.37</v>
      </c>
      <c r="V501">
        <v>9.7899999999999991</v>
      </c>
      <c r="W501" s="67">
        <v>66356.78</v>
      </c>
      <c r="X501">
        <v>131.01</v>
      </c>
      <c r="Y501" s="67">
        <v>143379.16</v>
      </c>
      <c r="Z501">
        <v>0.7984</v>
      </c>
      <c r="AA501">
        <v>0.1336</v>
      </c>
      <c r="AB501">
        <v>6.8000000000000005E-2</v>
      </c>
      <c r="AC501">
        <v>0.2016</v>
      </c>
      <c r="AD501">
        <v>143.38</v>
      </c>
      <c r="AE501" s="67">
        <v>4240.17</v>
      </c>
      <c r="AF501">
        <v>518.28</v>
      </c>
      <c r="AG501" s="67">
        <v>145796.24</v>
      </c>
      <c r="AH501" t="s">
        <v>628</v>
      </c>
      <c r="AI501" s="67">
        <v>34387</v>
      </c>
      <c r="AJ501" s="67">
        <v>51300.01</v>
      </c>
      <c r="AK501">
        <v>46.81</v>
      </c>
      <c r="AL501">
        <v>28.68</v>
      </c>
      <c r="AM501">
        <v>31.75</v>
      </c>
      <c r="AN501">
        <v>4.7300000000000004</v>
      </c>
      <c r="AO501" s="67">
        <v>1072.6400000000001</v>
      </c>
      <c r="AP501">
        <v>1.014</v>
      </c>
      <c r="AQ501" s="67">
        <v>1282.83</v>
      </c>
      <c r="AR501" s="67">
        <v>1901.41</v>
      </c>
      <c r="AS501" s="67">
        <v>5629.9</v>
      </c>
      <c r="AT501">
        <v>408.43</v>
      </c>
      <c r="AU501">
        <v>262.06</v>
      </c>
      <c r="AV501" s="67">
        <v>9484.6299999999992</v>
      </c>
      <c r="AW501" s="67">
        <v>4299.8100000000004</v>
      </c>
      <c r="AX501">
        <v>0.4481</v>
      </c>
      <c r="AY501" s="67">
        <v>3699.47</v>
      </c>
      <c r="AZ501">
        <v>0.3856</v>
      </c>
      <c r="BA501">
        <v>996.98</v>
      </c>
      <c r="BB501">
        <v>0.10390000000000001</v>
      </c>
      <c r="BC501">
        <v>598.95000000000005</v>
      </c>
      <c r="BD501">
        <v>6.2399999999999997E-2</v>
      </c>
      <c r="BE501" s="67">
        <v>9595.2099999999991</v>
      </c>
      <c r="BF501" s="67">
        <v>3636.36</v>
      </c>
      <c r="BG501">
        <v>0.78039999999999998</v>
      </c>
      <c r="BH501">
        <v>0.54220000000000002</v>
      </c>
      <c r="BI501">
        <v>0.21560000000000001</v>
      </c>
      <c r="BJ501">
        <v>0.1792</v>
      </c>
      <c r="BK501">
        <v>3.9199999999999999E-2</v>
      </c>
      <c r="BL501">
        <v>2.3699999999999999E-2</v>
      </c>
    </row>
    <row r="502" spans="1:64" x14ac:dyDescent="0.25">
      <c r="A502" t="s">
        <v>518</v>
      </c>
      <c r="B502">
        <v>50062</v>
      </c>
      <c r="C502">
        <v>60.48</v>
      </c>
      <c r="D502">
        <v>41.22</v>
      </c>
      <c r="E502" s="67">
        <v>2492.54</v>
      </c>
      <c r="F502" s="67">
        <v>2354.11</v>
      </c>
      <c r="G502">
        <v>8.0000000000000002E-3</v>
      </c>
      <c r="H502">
        <v>5.9999999999999995E-4</v>
      </c>
      <c r="I502">
        <v>1.9800000000000002E-2</v>
      </c>
      <c r="J502">
        <v>1E-3</v>
      </c>
      <c r="K502">
        <v>2.5100000000000001E-2</v>
      </c>
      <c r="L502">
        <v>0.90690000000000004</v>
      </c>
      <c r="M502">
        <v>3.8699999999999998E-2</v>
      </c>
      <c r="N502">
        <v>0.53220000000000001</v>
      </c>
      <c r="O502">
        <v>9.4999999999999998E-3</v>
      </c>
      <c r="P502">
        <v>0.16120000000000001</v>
      </c>
      <c r="Q502" s="67">
        <v>51618.45</v>
      </c>
      <c r="R502">
        <v>0.21940000000000001</v>
      </c>
      <c r="S502">
        <v>0.17580000000000001</v>
      </c>
      <c r="T502">
        <v>0.6048</v>
      </c>
      <c r="U502">
        <v>18.329999999999998</v>
      </c>
      <c r="V502">
        <v>16.54</v>
      </c>
      <c r="W502" s="67">
        <v>71682.240000000005</v>
      </c>
      <c r="X502">
        <v>146.41999999999999</v>
      </c>
      <c r="Y502" s="67">
        <v>129259.97</v>
      </c>
      <c r="Z502">
        <v>0.71860000000000002</v>
      </c>
      <c r="AA502">
        <v>0.23369999999999999</v>
      </c>
      <c r="AB502">
        <v>4.7699999999999999E-2</v>
      </c>
      <c r="AC502">
        <v>0.28139999999999998</v>
      </c>
      <c r="AD502">
        <v>129.26</v>
      </c>
      <c r="AE502" s="67">
        <v>3974.29</v>
      </c>
      <c r="AF502">
        <v>500.74</v>
      </c>
      <c r="AG502" s="67">
        <v>130274.22</v>
      </c>
      <c r="AH502" t="s">
        <v>628</v>
      </c>
      <c r="AI502" s="67">
        <v>29087</v>
      </c>
      <c r="AJ502" s="67">
        <v>46109.3</v>
      </c>
      <c r="AK502">
        <v>46.44</v>
      </c>
      <c r="AL502">
        <v>28.77</v>
      </c>
      <c r="AM502">
        <v>32.42</v>
      </c>
      <c r="AN502">
        <v>4.0999999999999996</v>
      </c>
      <c r="AO502">
        <v>732.07</v>
      </c>
      <c r="AP502">
        <v>0.99419999999999997</v>
      </c>
      <c r="AQ502" s="67">
        <v>1263.98</v>
      </c>
      <c r="AR502" s="67">
        <v>1744.41</v>
      </c>
      <c r="AS502" s="67">
        <v>5651.93</v>
      </c>
      <c r="AT502">
        <v>490.91</v>
      </c>
      <c r="AU502">
        <v>330.32</v>
      </c>
      <c r="AV502" s="67">
        <v>9481.56</v>
      </c>
      <c r="AW502" s="67">
        <v>4523.5</v>
      </c>
      <c r="AX502">
        <v>0.48370000000000002</v>
      </c>
      <c r="AY502" s="67">
        <v>3267.9</v>
      </c>
      <c r="AZ502">
        <v>0.34949999999999998</v>
      </c>
      <c r="BA502">
        <v>717.16</v>
      </c>
      <c r="BB502">
        <v>7.6700000000000004E-2</v>
      </c>
      <c r="BC502">
        <v>842.61</v>
      </c>
      <c r="BD502">
        <v>9.01E-2</v>
      </c>
      <c r="BE502" s="67">
        <v>9351.17</v>
      </c>
      <c r="BF502" s="67">
        <v>3463.39</v>
      </c>
      <c r="BG502">
        <v>0.90810000000000002</v>
      </c>
      <c r="BH502">
        <v>0.5423</v>
      </c>
      <c r="BI502">
        <v>0.2215</v>
      </c>
      <c r="BJ502">
        <v>0.18479999999999999</v>
      </c>
      <c r="BK502">
        <v>3.27E-2</v>
      </c>
      <c r="BL502">
        <v>1.8599999999999998E-2</v>
      </c>
    </row>
    <row r="503" spans="1:64" x14ac:dyDescent="0.25">
      <c r="A503" t="s">
        <v>519</v>
      </c>
      <c r="B503">
        <v>44719</v>
      </c>
      <c r="C503">
        <v>17.95</v>
      </c>
      <c r="D503">
        <v>137.93</v>
      </c>
      <c r="E503" s="67">
        <v>2357.9</v>
      </c>
      <c r="F503" s="67">
        <v>2034.32</v>
      </c>
      <c r="G503">
        <v>6.1000000000000004E-3</v>
      </c>
      <c r="H503">
        <v>4.0000000000000002E-4</v>
      </c>
      <c r="I503">
        <v>0.2051</v>
      </c>
      <c r="J503">
        <v>1.2999999999999999E-3</v>
      </c>
      <c r="K503">
        <v>5.67E-2</v>
      </c>
      <c r="L503">
        <v>0.63029999999999997</v>
      </c>
      <c r="M503">
        <v>0.1002</v>
      </c>
      <c r="N503">
        <v>0.75460000000000005</v>
      </c>
      <c r="O503">
        <v>2.3E-2</v>
      </c>
      <c r="P503">
        <v>0.17199999999999999</v>
      </c>
      <c r="Q503" s="67">
        <v>53841.94</v>
      </c>
      <c r="R503">
        <v>0.28899999999999998</v>
      </c>
      <c r="S503">
        <v>0.17910000000000001</v>
      </c>
      <c r="T503">
        <v>0.53190000000000004</v>
      </c>
      <c r="U503">
        <v>17.850000000000001</v>
      </c>
      <c r="V503">
        <v>16.8</v>
      </c>
      <c r="W503" s="67">
        <v>70110.429999999993</v>
      </c>
      <c r="X503">
        <v>137.11000000000001</v>
      </c>
      <c r="Y503" s="67">
        <v>99427.92</v>
      </c>
      <c r="Z503">
        <v>0.63419999999999999</v>
      </c>
      <c r="AA503">
        <v>0.31240000000000001</v>
      </c>
      <c r="AB503">
        <v>5.3499999999999999E-2</v>
      </c>
      <c r="AC503">
        <v>0.36580000000000001</v>
      </c>
      <c r="AD503">
        <v>99.43</v>
      </c>
      <c r="AE503" s="67">
        <v>3720.7</v>
      </c>
      <c r="AF503">
        <v>440.7</v>
      </c>
      <c r="AG503" s="67">
        <v>103921.85</v>
      </c>
      <c r="AH503" t="s">
        <v>628</v>
      </c>
      <c r="AI503" s="67">
        <v>25111</v>
      </c>
      <c r="AJ503" s="67">
        <v>39838.26</v>
      </c>
      <c r="AK503">
        <v>52.2</v>
      </c>
      <c r="AL503">
        <v>35.35</v>
      </c>
      <c r="AM503">
        <v>40.380000000000003</v>
      </c>
      <c r="AN503">
        <v>4.6100000000000003</v>
      </c>
      <c r="AO503">
        <v>0</v>
      </c>
      <c r="AP503">
        <v>1.0533999999999999</v>
      </c>
      <c r="AQ503" s="67">
        <v>1487.75</v>
      </c>
      <c r="AR503" s="67">
        <v>2045.93</v>
      </c>
      <c r="AS503" s="67">
        <v>6350.42</v>
      </c>
      <c r="AT503">
        <v>590.17999999999995</v>
      </c>
      <c r="AU503">
        <v>370.04</v>
      </c>
      <c r="AV503" s="67">
        <v>10844.32</v>
      </c>
      <c r="AW503" s="67">
        <v>5859.21</v>
      </c>
      <c r="AX503">
        <v>0.53890000000000005</v>
      </c>
      <c r="AY503" s="67">
        <v>3054.43</v>
      </c>
      <c r="AZ503">
        <v>0.28089999999999998</v>
      </c>
      <c r="BA503">
        <v>767.3</v>
      </c>
      <c r="BB503">
        <v>7.0599999999999996E-2</v>
      </c>
      <c r="BC503" s="67">
        <v>1192.53</v>
      </c>
      <c r="BD503">
        <v>0.10970000000000001</v>
      </c>
      <c r="BE503" s="67">
        <v>10873.46</v>
      </c>
      <c r="BF503" s="67">
        <v>4057.27</v>
      </c>
      <c r="BG503">
        <v>1.5006999999999999</v>
      </c>
      <c r="BH503">
        <v>0.50480000000000003</v>
      </c>
      <c r="BI503">
        <v>0.20530000000000001</v>
      </c>
      <c r="BJ503">
        <v>0.2412</v>
      </c>
      <c r="BK503">
        <v>2.7699999999999999E-2</v>
      </c>
      <c r="BL503">
        <v>2.1100000000000001E-2</v>
      </c>
    </row>
    <row r="504" spans="1:64" x14ac:dyDescent="0.25">
      <c r="A504" t="s">
        <v>520</v>
      </c>
      <c r="B504">
        <v>45997</v>
      </c>
      <c r="C504">
        <v>50</v>
      </c>
      <c r="D504">
        <v>39.369999999999997</v>
      </c>
      <c r="E504" s="67">
        <v>1968.58</v>
      </c>
      <c r="F504" s="67">
        <v>1972.23</v>
      </c>
      <c r="G504">
        <v>1.3599999999999999E-2</v>
      </c>
      <c r="H504">
        <v>5.9999999999999995E-4</v>
      </c>
      <c r="I504">
        <v>3.1199999999999999E-2</v>
      </c>
      <c r="J504">
        <v>1.6000000000000001E-3</v>
      </c>
      <c r="K504">
        <v>3.5799999999999998E-2</v>
      </c>
      <c r="L504">
        <v>0.87639999999999996</v>
      </c>
      <c r="M504">
        <v>4.0899999999999999E-2</v>
      </c>
      <c r="N504">
        <v>0.36959999999999998</v>
      </c>
      <c r="O504">
        <v>1.0800000000000001E-2</v>
      </c>
      <c r="P504">
        <v>0.1328</v>
      </c>
      <c r="Q504" s="67">
        <v>58246.51</v>
      </c>
      <c r="R504">
        <v>0.26490000000000002</v>
      </c>
      <c r="S504">
        <v>0.18920000000000001</v>
      </c>
      <c r="T504">
        <v>0.54590000000000005</v>
      </c>
      <c r="U504">
        <v>17.600000000000001</v>
      </c>
      <c r="V504">
        <v>13.03</v>
      </c>
      <c r="W504" s="67">
        <v>77780.22</v>
      </c>
      <c r="X504">
        <v>146.47999999999999</v>
      </c>
      <c r="Y504" s="67">
        <v>200238.4</v>
      </c>
      <c r="Z504">
        <v>0.63829999999999998</v>
      </c>
      <c r="AA504">
        <v>0.25619999999999998</v>
      </c>
      <c r="AB504">
        <v>0.1055</v>
      </c>
      <c r="AC504">
        <v>0.36170000000000002</v>
      </c>
      <c r="AD504">
        <v>200.24</v>
      </c>
      <c r="AE504" s="67">
        <v>6731.08</v>
      </c>
      <c r="AF504">
        <v>630.51</v>
      </c>
      <c r="AG504" s="67">
        <v>207988.68</v>
      </c>
      <c r="AH504" t="s">
        <v>628</v>
      </c>
      <c r="AI504" s="67">
        <v>34327</v>
      </c>
      <c r="AJ504" s="67">
        <v>55988.38</v>
      </c>
      <c r="AK504">
        <v>51.9</v>
      </c>
      <c r="AL504">
        <v>31.83</v>
      </c>
      <c r="AM504">
        <v>36.380000000000003</v>
      </c>
      <c r="AN504">
        <v>4.46</v>
      </c>
      <c r="AO504" s="67">
        <v>1647.85</v>
      </c>
      <c r="AP504">
        <v>0.93169999999999997</v>
      </c>
      <c r="AQ504" s="67">
        <v>1366.11</v>
      </c>
      <c r="AR504" s="67">
        <v>2069.63</v>
      </c>
      <c r="AS504" s="67">
        <v>6264.85</v>
      </c>
      <c r="AT504">
        <v>635.76</v>
      </c>
      <c r="AU504">
        <v>365.21</v>
      </c>
      <c r="AV504" s="67">
        <v>10701.56</v>
      </c>
      <c r="AW504" s="67">
        <v>3412.47</v>
      </c>
      <c r="AX504">
        <v>0.32369999999999999</v>
      </c>
      <c r="AY504" s="67">
        <v>5272.62</v>
      </c>
      <c r="AZ504">
        <v>0.50019999999999998</v>
      </c>
      <c r="BA504" s="67">
        <v>1261.29</v>
      </c>
      <c r="BB504">
        <v>0.1197</v>
      </c>
      <c r="BC504">
        <v>594.49</v>
      </c>
      <c r="BD504">
        <v>5.6399999999999999E-2</v>
      </c>
      <c r="BE504" s="67">
        <v>10540.88</v>
      </c>
      <c r="BF504" s="67">
        <v>2014.6</v>
      </c>
      <c r="BG504">
        <v>0.36149999999999999</v>
      </c>
      <c r="BH504">
        <v>0.56310000000000004</v>
      </c>
      <c r="BI504">
        <v>0.2112</v>
      </c>
      <c r="BJ504">
        <v>0.16969999999999999</v>
      </c>
      <c r="BK504">
        <v>3.4200000000000001E-2</v>
      </c>
      <c r="BL504">
        <v>2.18E-2</v>
      </c>
    </row>
    <row r="505" spans="1:64" x14ac:dyDescent="0.25">
      <c r="A505" t="s">
        <v>521</v>
      </c>
      <c r="B505">
        <v>48587</v>
      </c>
      <c r="C505">
        <v>66.33</v>
      </c>
      <c r="D505">
        <v>14.22</v>
      </c>
      <c r="E505">
        <v>943.41</v>
      </c>
      <c r="F505">
        <v>973.57</v>
      </c>
      <c r="G505">
        <v>3.5000000000000001E-3</v>
      </c>
      <c r="H505">
        <v>1.6999999999999999E-3</v>
      </c>
      <c r="I505">
        <v>4.4000000000000003E-3</v>
      </c>
      <c r="J505">
        <v>5.9999999999999995E-4</v>
      </c>
      <c r="K505">
        <v>9.4999999999999998E-3</v>
      </c>
      <c r="L505">
        <v>0.96889999999999998</v>
      </c>
      <c r="M505">
        <v>1.1299999999999999E-2</v>
      </c>
      <c r="N505">
        <v>0.19570000000000001</v>
      </c>
      <c r="O505">
        <v>2.3E-3</v>
      </c>
      <c r="P505">
        <v>0.1137</v>
      </c>
      <c r="Q505" s="67">
        <v>52997.45</v>
      </c>
      <c r="R505">
        <v>0.2034</v>
      </c>
      <c r="S505">
        <v>0.17150000000000001</v>
      </c>
      <c r="T505">
        <v>0.62509999999999999</v>
      </c>
      <c r="U505">
        <v>18.079999999999998</v>
      </c>
      <c r="V505">
        <v>6.98</v>
      </c>
      <c r="W505" s="67">
        <v>70684.44</v>
      </c>
      <c r="X505">
        <v>131.85</v>
      </c>
      <c r="Y505" s="67">
        <v>133236.32</v>
      </c>
      <c r="Z505">
        <v>0.88370000000000004</v>
      </c>
      <c r="AA505">
        <v>7.7899999999999997E-2</v>
      </c>
      <c r="AB505">
        <v>3.8399999999999997E-2</v>
      </c>
      <c r="AC505">
        <v>0.1163</v>
      </c>
      <c r="AD505">
        <v>133.24</v>
      </c>
      <c r="AE505" s="67">
        <v>3560.87</v>
      </c>
      <c r="AF505">
        <v>500.07</v>
      </c>
      <c r="AG505" s="67">
        <v>127071.26</v>
      </c>
      <c r="AH505" t="s">
        <v>628</v>
      </c>
      <c r="AI505" s="67">
        <v>38561</v>
      </c>
      <c r="AJ505" s="67">
        <v>59361.94</v>
      </c>
      <c r="AK505">
        <v>38.72</v>
      </c>
      <c r="AL505">
        <v>25.15</v>
      </c>
      <c r="AM505">
        <v>28.74</v>
      </c>
      <c r="AN505">
        <v>5</v>
      </c>
      <c r="AO505" s="67">
        <v>1494.42</v>
      </c>
      <c r="AP505">
        <v>1.0234000000000001</v>
      </c>
      <c r="AQ505" s="67">
        <v>1254.82</v>
      </c>
      <c r="AR505" s="67">
        <v>1801.93</v>
      </c>
      <c r="AS505" s="67">
        <v>5694.99</v>
      </c>
      <c r="AT505">
        <v>389.74</v>
      </c>
      <c r="AU505">
        <v>304.55</v>
      </c>
      <c r="AV505" s="67">
        <v>9446.0300000000007</v>
      </c>
      <c r="AW505" s="67">
        <v>4576.46</v>
      </c>
      <c r="AX505">
        <v>0.4667</v>
      </c>
      <c r="AY505" s="67">
        <v>3704.69</v>
      </c>
      <c r="AZ505">
        <v>0.37780000000000002</v>
      </c>
      <c r="BA505" s="67">
        <v>1082.4000000000001</v>
      </c>
      <c r="BB505">
        <v>0.1104</v>
      </c>
      <c r="BC505">
        <v>443</v>
      </c>
      <c r="BD505">
        <v>4.5199999999999997E-2</v>
      </c>
      <c r="BE505" s="67">
        <v>9806.5400000000009</v>
      </c>
      <c r="BF505" s="67">
        <v>4385.12</v>
      </c>
      <c r="BG505">
        <v>0.87739999999999996</v>
      </c>
      <c r="BH505">
        <v>0.56769999999999998</v>
      </c>
      <c r="BI505">
        <v>0.21479999999999999</v>
      </c>
      <c r="BJ505">
        <v>0.1517</v>
      </c>
      <c r="BK505">
        <v>3.8100000000000002E-2</v>
      </c>
      <c r="BL505">
        <v>2.7699999999999999E-2</v>
      </c>
    </row>
    <row r="506" spans="1:64" x14ac:dyDescent="0.25">
      <c r="A506" t="s">
        <v>522</v>
      </c>
      <c r="B506">
        <v>44727</v>
      </c>
      <c r="C506">
        <v>96.67</v>
      </c>
      <c r="D506">
        <v>21.75</v>
      </c>
      <c r="E506" s="67">
        <v>2102.8200000000002</v>
      </c>
      <c r="F506" s="67">
        <v>2039.32</v>
      </c>
      <c r="G506">
        <v>5.3E-3</v>
      </c>
      <c r="H506">
        <v>8.0000000000000004E-4</v>
      </c>
      <c r="I506">
        <v>1.0200000000000001E-2</v>
      </c>
      <c r="J506">
        <v>1.1999999999999999E-3</v>
      </c>
      <c r="K506">
        <v>1.8800000000000001E-2</v>
      </c>
      <c r="L506">
        <v>0.93910000000000005</v>
      </c>
      <c r="M506">
        <v>2.4500000000000001E-2</v>
      </c>
      <c r="N506">
        <v>0.44779999999999998</v>
      </c>
      <c r="O506">
        <v>7.4999999999999997E-3</v>
      </c>
      <c r="P506">
        <v>0.15129999999999999</v>
      </c>
      <c r="Q506" s="67">
        <v>52228.31</v>
      </c>
      <c r="R506">
        <v>0.20269999999999999</v>
      </c>
      <c r="S506">
        <v>0.17119999999999999</v>
      </c>
      <c r="T506">
        <v>0.62609999999999999</v>
      </c>
      <c r="U506">
        <v>18.48</v>
      </c>
      <c r="V506">
        <v>13.9</v>
      </c>
      <c r="W506" s="67">
        <v>70821.38</v>
      </c>
      <c r="X506">
        <v>146.56</v>
      </c>
      <c r="Y506" s="67">
        <v>123319.51</v>
      </c>
      <c r="Z506">
        <v>0.80069999999999997</v>
      </c>
      <c r="AA506">
        <v>0.1537</v>
      </c>
      <c r="AB506">
        <v>4.5600000000000002E-2</v>
      </c>
      <c r="AC506">
        <v>0.1993</v>
      </c>
      <c r="AD506">
        <v>123.32</v>
      </c>
      <c r="AE506" s="67">
        <v>3618.06</v>
      </c>
      <c r="AF506">
        <v>504.11</v>
      </c>
      <c r="AG506" s="67">
        <v>126303.33</v>
      </c>
      <c r="AH506" t="s">
        <v>628</v>
      </c>
      <c r="AI506" s="67">
        <v>31045</v>
      </c>
      <c r="AJ506" s="67">
        <v>45812.1</v>
      </c>
      <c r="AK506">
        <v>44.13</v>
      </c>
      <c r="AL506">
        <v>28.2</v>
      </c>
      <c r="AM506">
        <v>33.06</v>
      </c>
      <c r="AN506">
        <v>4.51</v>
      </c>
      <c r="AO506">
        <v>947.7</v>
      </c>
      <c r="AP506">
        <v>1.1315</v>
      </c>
      <c r="AQ506" s="67">
        <v>1407.09</v>
      </c>
      <c r="AR506" s="67">
        <v>1916.96</v>
      </c>
      <c r="AS506" s="67">
        <v>5702.42</v>
      </c>
      <c r="AT506">
        <v>531.74</v>
      </c>
      <c r="AU506">
        <v>278.39999999999998</v>
      </c>
      <c r="AV506" s="67">
        <v>9836.6200000000008</v>
      </c>
      <c r="AW506" s="67">
        <v>4729.79</v>
      </c>
      <c r="AX506">
        <v>0.49349999999999999</v>
      </c>
      <c r="AY506" s="67">
        <v>3272.57</v>
      </c>
      <c r="AZ506">
        <v>0.34150000000000003</v>
      </c>
      <c r="BA506">
        <v>834.34</v>
      </c>
      <c r="BB506">
        <v>8.7099999999999997E-2</v>
      </c>
      <c r="BC506">
        <v>747.34</v>
      </c>
      <c r="BD506">
        <v>7.8E-2</v>
      </c>
      <c r="BE506" s="67">
        <v>9584.0300000000007</v>
      </c>
      <c r="BF506" s="67">
        <v>4067.06</v>
      </c>
      <c r="BG506">
        <v>1.0958000000000001</v>
      </c>
      <c r="BH506">
        <v>0.5393</v>
      </c>
      <c r="BI506">
        <v>0.2303</v>
      </c>
      <c r="BJ506">
        <v>0.1699</v>
      </c>
      <c r="BK506">
        <v>3.5799999999999998E-2</v>
      </c>
      <c r="BL506">
        <v>2.47E-2</v>
      </c>
    </row>
    <row r="507" spans="1:64" x14ac:dyDescent="0.25">
      <c r="A507" t="s">
        <v>523</v>
      </c>
      <c r="B507">
        <v>44826</v>
      </c>
      <c r="C507">
        <v>27.43</v>
      </c>
      <c r="D507">
        <v>119.66</v>
      </c>
      <c r="E507" s="67">
        <v>3282.21</v>
      </c>
      <c r="F507" s="67">
        <v>2910.17</v>
      </c>
      <c r="G507">
        <v>6.7000000000000002E-3</v>
      </c>
      <c r="H507">
        <v>4.0000000000000002E-4</v>
      </c>
      <c r="I507">
        <v>0.19470000000000001</v>
      </c>
      <c r="J507">
        <v>1.2999999999999999E-3</v>
      </c>
      <c r="K507">
        <v>7.3700000000000002E-2</v>
      </c>
      <c r="L507">
        <v>0.63129999999999997</v>
      </c>
      <c r="M507">
        <v>9.1800000000000007E-2</v>
      </c>
      <c r="N507">
        <v>0.70220000000000005</v>
      </c>
      <c r="O507">
        <v>1.9400000000000001E-2</v>
      </c>
      <c r="P507">
        <v>0.16739999999999999</v>
      </c>
      <c r="Q507" s="67">
        <v>54180.61</v>
      </c>
      <c r="R507">
        <v>0.27450000000000002</v>
      </c>
      <c r="S507">
        <v>0.19450000000000001</v>
      </c>
      <c r="T507">
        <v>0.53100000000000003</v>
      </c>
      <c r="U507">
        <v>18.38</v>
      </c>
      <c r="V507">
        <v>22.94</v>
      </c>
      <c r="W507" s="67">
        <v>71114.41</v>
      </c>
      <c r="X507">
        <v>140.16</v>
      </c>
      <c r="Y507" s="67">
        <v>89571.6</v>
      </c>
      <c r="Z507">
        <v>0.70850000000000002</v>
      </c>
      <c r="AA507">
        <v>0.2369</v>
      </c>
      <c r="AB507">
        <v>5.4699999999999999E-2</v>
      </c>
      <c r="AC507">
        <v>0.29149999999999998</v>
      </c>
      <c r="AD507">
        <v>89.57</v>
      </c>
      <c r="AE507" s="67">
        <v>3233.99</v>
      </c>
      <c r="AF507">
        <v>447.72</v>
      </c>
      <c r="AG507" s="67">
        <v>87203.78</v>
      </c>
      <c r="AH507" t="s">
        <v>628</v>
      </c>
      <c r="AI507" s="67">
        <v>25986</v>
      </c>
      <c r="AJ507" s="67">
        <v>39798.22</v>
      </c>
      <c r="AK507">
        <v>52.79</v>
      </c>
      <c r="AL507">
        <v>34.71</v>
      </c>
      <c r="AM507">
        <v>37.78</v>
      </c>
      <c r="AN507">
        <v>4.5599999999999996</v>
      </c>
      <c r="AO507">
        <v>770.42</v>
      </c>
      <c r="AP507">
        <v>1.0688</v>
      </c>
      <c r="AQ507" s="67">
        <v>1311.92</v>
      </c>
      <c r="AR507" s="67">
        <v>1905.84</v>
      </c>
      <c r="AS507" s="67">
        <v>5883.16</v>
      </c>
      <c r="AT507">
        <v>605.19000000000005</v>
      </c>
      <c r="AU507">
        <v>370.69</v>
      </c>
      <c r="AV507" s="67">
        <v>10076.790000000001</v>
      </c>
      <c r="AW507" s="67">
        <v>5578.16</v>
      </c>
      <c r="AX507">
        <v>0.55220000000000002</v>
      </c>
      <c r="AY507" s="67">
        <v>2763.81</v>
      </c>
      <c r="AZ507">
        <v>0.27360000000000001</v>
      </c>
      <c r="BA507">
        <v>649.53</v>
      </c>
      <c r="BB507">
        <v>6.4299999999999996E-2</v>
      </c>
      <c r="BC507" s="67">
        <v>1110.51</v>
      </c>
      <c r="BD507">
        <v>0.1099</v>
      </c>
      <c r="BE507" s="67">
        <v>10102.01</v>
      </c>
      <c r="BF507" s="67">
        <v>4319.3599999999997</v>
      </c>
      <c r="BG507">
        <v>1.6858</v>
      </c>
      <c r="BH507">
        <v>0.52549999999999997</v>
      </c>
      <c r="BI507">
        <v>0.20660000000000001</v>
      </c>
      <c r="BJ507">
        <v>0.22620000000000001</v>
      </c>
      <c r="BK507">
        <v>2.5499999999999998E-2</v>
      </c>
      <c r="BL507">
        <v>1.6299999999999999E-2</v>
      </c>
    </row>
    <row r="508" spans="1:64" x14ac:dyDescent="0.25">
      <c r="A508" t="s">
        <v>524</v>
      </c>
      <c r="B508">
        <v>44834</v>
      </c>
      <c r="C508">
        <v>31.67</v>
      </c>
      <c r="D508">
        <v>164.39</v>
      </c>
      <c r="E508" s="67">
        <v>5205.6499999999996</v>
      </c>
      <c r="F508" s="67">
        <v>5015.76</v>
      </c>
      <c r="G508">
        <v>3.44E-2</v>
      </c>
      <c r="H508">
        <v>5.9999999999999995E-4</v>
      </c>
      <c r="I508">
        <v>2.9499999999999998E-2</v>
      </c>
      <c r="J508">
        <v>1E-3</v>
      </c>
      <c r="K508">
        <v>2.6599999999999999E-2</v>
      </c>
      <c r="L508">
        <v>0.87809999999999999</v>
      </c>
      <c r="M508">
        <v>2.9899999999999999E-2</v>
      </c>
      <c r="N508">
        <v>0.17499999999999999</v>
      </c>
      <c r="O508">
        <v>1.6400000000000001E-2</v>
      </c>
      <c r="P508">
        <v>0.1137</v>
      </c>
      <c r="Q508" s="67">
        <v>62299.199999999997</v>
      </c>
      <c r="R508">
        <v>0.25590000000000002</v>
      </c>
      <c r="S508">
        <v>0.20619999999999999</v>
      </c>
      <c r="T508">
        <v>0.53790000000000004</v>
      </c>
      <c r="U508">
        <v>19.72</v>
      </c>
      <c r="V508">
        <v>26.22</v>
      </c>
      <c r="W508" s="67">
        <v>85585.68</v>
      </c>
      <c r="X508">
        <v>195.89</v>
      </c>
      <c r="Y508" s="67">
        <v>186188.58</v>
      </c>
      <c r="Z508">
        <v>0.77949999999999997</v>
      </c>
      <c r="AA508">
        <v>0.1966</v>
      </c>
      <c r="AB508">
        <v>2.3900000000000001E-2</v>
      </c>
      <c r="AC508">
        <v>0.2205</v>
      </c>
      <c r="AD508">
        <v>186.19</v>
      </c>
      <c r="AE508" s="67">
        <v>7643.89</v>
      </c>
      <c r="AF508">
        <v>912.97</v>
      </c>
      <c r="AG508" s="67">
        <v>205446.94</v>
      </c>
      <c r="AH508" t="s">
        <v>628</v>
      </c>
      <c r="AI508" s="67">
        <v>43624</v>
      </c>
      <c r="AJ508" s="67">
        <v>77269.45</v>
      </c>
      <c r="AK508">
        <v>67.62</v>
      </c>
      <c r="AL508">
        <v>39.880000000000003</v>
      </c>
      <c r="AM508">
        <v>41.86</v>
      </c>
      <c r="AN508">
        <v>4.53</v>
      </c>
      <c r="AO508" s="67">
        <v>1218.04</v>
      </c>
      <c r="AP508">
        <v>0.7147</v>
      </c>
      <c r="AQ508" s="67">
        <v>1223.98</v>
      </c>
      <c r="AR508" s="67">
        <v>1939.16</v>
      </c>
      <c r="AS508" s="67">
        <v>6250.16</v>
      </c>
      <c r="AT508">
        <v>601.39</v>
      </c>
      <c r="AU508">
        <v>330.37</v>
      </c>
      <c r="AV508" s="67">
        <v>10345.06</v>
      </c>
      <c r="AW508" s="67">
        <v>2814.35</v>
      </c>
      <c r="AX508">
        <v>0.28589999999999999</v>
      </c>
      <c r="AY508" s="67">
        <v>5952.84</v>
      </c>
      <c r="AZ508">
        <v>0.60470000000000002</v>
      </c>
      <c r="BA508">
        <v>699.23</v>
      </c>
      <c r="BB508">
        <v>7.0999999999999994E-2</v>
      </c>
      <c r="BC508">
        <v>377.97</v>
      </c>
      <c r="BD508">
        <v>3.8399999999999997E-2</v>
      </c>
      <c r="BE508" s="67">
        <v>9844.39</v>
      </c>
      <c r="BF508" s="67">
        <v>1604.54</v>
      </c>
      <c r="BG508">
        <v>0.18429999999999999</v>
      </c>
      <c r="BH508">
        <v>0.58460000000000001</v>
      </c>
      <c r="BI508">
        <v>0.2361</v>
      </c>
      <c r="BJ508">
        <v>0.1235</v>
      </c>
      <c r="BK508">
        <v>3.5099999999999999E-2</v>
      </c>
      <c r="BL508">
        <v>2.07E-2</v>
      </c>
    </row>
    <row r="509" spans="1:64" x14ac:dyDescent="0.25">
      <c r="A509" t="s">
        <v>525</v>
      </c>
      <c r="B509">
        <v>50294</v>
      </c>
      <c r="C509">
        <v>53.48</v>
      </c>
      <c r="D509">
        <v>15.44</v>
      </c>
      <c r="E509">
        <v>825.69</v>
      </c>
      <c r="F509">
        <v>863.54</v>
      </c>
      <c r="G509">
        <v>4.0000000000000001E-3</v>
      </c>
      <c r="H509">
        <v>1E-4</v>
      </c>
      <c r="I509">
        <v>8.2000000000000007E-3</v>
      </c>
      <c r="J509">
        <v>2.8E-3</v>
      </c>
      <c r="K509">
        <v>2.8799999999999999E-2</v>
      </c>
      <c r="L509">
        <v>0.93279999999999996</v>
      </c>
      <c r="M509">
        <v>2.3300000000000001E-2</v>
      </c>
      <c r="N509">
        <v>0.37340000000000001</v>
      </c>
      <c r="O509">
        <v>2.8999999999999998E-3</v>
      </c>
      <c r="P509">
        <v>0.13619999999999999</v>
      </c>
      <c r="Q509" s="67">
        <v>49362.720000000001</v>
      </c>
      <c r="R509">
        <v>0.2492</v>
      </c>
      <c r="S509">
        <v>0.1915</v>
      </c>
      <c r="T509">
        <v>0.55930000000000002</v>
      </c>
      <c r="U509">
        <v>17.84</v>
      </c>
      <c r="V509">
        <v>7.13</v>
      </c>
      <c r="W509" s="67">
        <v>66051.81</v>
      </c>
      <c r="X509">
        <v>111.88</v>
      </c>
      <c r="Y509" s="67">
        <v>134018.03</v>
      </c>
      <c r="Z509">
        <v>0.82340000000000002</v>
      </c>
      <c r="AA509">
        <v>0.1249</v>
      </c>
      <c r="AB509">
        <v>5.1700000000000003E-2</v>
      </c>
      <c r="AC509">
        <v>0.17660000000000001</v>
      </c>
      <c r="AD509">
        <v>134.02000000000001</v>
      </c>
      <c r="AE509" s="67">
        <v>3775.6</v>
      </c>
      <c r="AF509">
        <v>502.57</v>
      </c>
      <c r="AG509" s="67">
        <v>123628.35</v>
      </c>
      <c r="AH509" t="s">
        <v>628</v>
      </c>
      <c r="AI509" s="67">
        <v>32431</v>
      </c>
      <c r="AJ509" s="67">
        <v>47979.8</v>
      </c>
      <c r="AK509">
        <v>45.2</v>
      </c>
      <c r="AL509">
        <v>26.26</v>
      </c>
      <c r="AM509">
        <v>32.08</v>
      </c>
      <c r="AN509">
        <v>4.6900000000000004</v>
      </c>
      <c r="AO509" s="67">
        <v>1533.99</v>
      </c>
      <c r="AP509">
        <v>1.1216999999999999</v>
      </c>
      <c r="AQ509" s="67">
        <v>1409.13</v>
      </c>
      <c r="AR509" s="67">
        <v>1775.72</v>
      </c>
      <c r="AS509" s="67">
        <v>5606.73</v>
      </c>
      <c r="AT509">
        <v>482.77</v>
      </c>
      <c r="AU509">
        <v>297.3</v>
      </c>
      <c r="AV509" s="67">
        <v>9571.65</v>
      </c>
      <c r="AW509" s="67">
        <v>4262.38</v>
      </c>
      <c r="AX509">
        <v>0.43109999999999998</v>
      </c>
      <c r="AY509" s="67">
        <v>3493.56</v>
      </c>
      <c r="AZ509">
        <v>0.3533</v>
      </c>
      <c r="BA509" s="67">
        <v>1453.92</v>
      </c>
      <c r="BB509">
        <v>0.14699999999999999</v>
      </c>
      <c r="BC509">
        <v>677.54</v>
      </c>
      <c r="BD509">
        <v>6.8500000000000005E-2</v>
      </c>
      <c r="BE509" s="67">
        <v>9887.4</v>
      </c>
      <c r="BF509" s="67">
        <v>3998.07</v>
      </c>
      <c r="BG509">
        <v>0.98780000000000001</v>
      </c>
      <c r="BH509">
        <v>0.53680000000000005</v>
      </c>
      <c r="BI509">
        <v>0.2195</v>
      </c>
      <c r="BJ509">
        <v>0.1862</v>
      </c>
      <c r="BK509">
        <v>3.39E-2</v>
      </c>
      <c r="BL509">
        <v>2.35E-2</v>
      </c>
    </row>
    <row r="510" spans="1:64" x14ac:dyDescent="0.25">
      <c r="A510" t="s">
        <v>526</v>
      </c>
      <c r="B510">
        <v>49239</v>
      </c>
      <c r="C510">
        <v>36.9</v>
      </c>
      <c r="D510">
        <v>63.2</v>
      </c>
      <c r="E510" s="67">
        <v>2332.27</v>
      </c>
      <c r="F510" s="67">
        <v>2311.5300000000002</v>
      </c>
      <c r="G510">
        <v>1.8800000000000001E-2</v>
      </c>
      <c r="H510">
        <v>5.0000000000000001E-4</v>
      </c>
      <c r="I510">
        <v>6.0100000000000001E-2</v>
      </c>
      <c r="J510">
        <v>1.6000000000000001E-3</v>
      </c>
      <c r="K510">
        <v>4.19E-2</v>
      </c>
      <c r="L510">
        <v>0.82179999999999997</v>
      </c>
      <c r="M510">
        <v>5.5399999999999998E-2</v>
      </c>
      <c r="N510">
        <v>0.36720000000000003</v>
      </c>
      <c r="O510">
        <v>1.38E-2</v>
      </c>
      <c r="P510">
        <v>0.13</v>
      </c>
      <c r="Q510" s="67">
        <v>59096.07</v>
      </c>
      <c r="R510">
        <v>0.2611</v>
      </c>
      <c r="S510">
        <v>0.1842</v>
      </c>
      <c r="T510">
        <v>0.55469999999999997</v>
      </c>
      <c r="U510">
        <v>17.46</v>
      </c>
      <c r="V510">
        <v>16.11</v>
      </c>
      <c r="W510" s="67">
        <v>79616.429999999993</v>
      </c>
      <c r="X510">
        <v>141.36000000000001</v>
      </c>
      <c r="Y510" s="67">
        <v>186034.48</v>
      </c>
      <c r="Z510">
        <v>0.64610000000000001</v>
      </c>
      <c r="AA510">
        <v>0.30449999999999999</v>
      </c>
      <c r="AB510">
        <v>4.9399999999999999E-2</v>
      </c>
      <c r="AC510">
        <v>0.35389999999999999</v>
      </c>
      <c r="AD510">
        <v>186.03</v>
      </c>
      <c r="AE510" s="67">
        <v>7069.73</v>
      </c>
      <c r="AF510">
        <v>719.47</v>
      </c>
      <c r="AG510" s="67">
        <v>198722.64</v>
      </c>
      <c r="AH510" t="s">
        <v>628</v>
      </c>
      <c r="AI510" s="67">
        <v>34154</v>
      </c>
      <c r="AJ510" s="67">
        <v>55780.35</v>
      </c>
      <c r="AK510">
        <v>57.43</v>
      </c>
      <c r="AL510">
        <v>36.229999999999997</v>
      </c>
      <c r="AM510">
        <v>39.68</v>
      </c>
      <c r="AN510">
        <v>4.88</v>
      </c>
      <c r="AO510" s="67">
        <v>1221.3699999999999</v>
      </c>
      <c r="AP510">
        <v>0.97240000000000004</v>
      </c>
      <c r="AQ510" s="67">
        <v>1369</v>
      </c>
      <c r="AR510" s="67">
        <v>2007.16</v>
      </c>
      <c r="AS510" s="67">
        <v>6425.15</v>
      </c>
      <c r="AT510">
        <v>641.99</v>
      </c>
      <c r="AU510">
        <v>332.88</v>
      </c>
      <c r="AV510" s="67">
        <v>10776.19</v>
      </c>
      <c r="AW510" s="67">
        <v>3253.77</v>
      </c>
      <c r="AX510">
        <v>0.31380000000000002</v>
      </c>
      <c r="AY510" s="67">
        <v>5447.05</v>
      </c>
      <c r="AZ510">
        <v>0.52529999999999999</v>
      </c>
      <c r="BA510" s="67">
        <v>1077.58</v>
      </c>
      <c r="BB510">
        <v>0.10390000000000001</v>
      </c>
      <c r="BC510">
        <v>590.61</v>
      </c>
      <c r="BD510">
        <v>5.7000000000000002E-2</v>
      </c>
      <c r="BE510" s="67">
        <v>10369.01</v>
      </c>
      <c r="BF510" s="67">
        <v>1790.6</v>
      </c>
      <c r="BG510">
        <v>0.30020000000000002</v>
      </c>
      <c r="BH510">
        <v>0.57550000000000001</v>
      </c>
      <c r="BI510">
        <v>0.2213</v>
      </c>
      <c r="BJ510">
        <v>0.14979999999999999</v>
      </c>
      <c r="BK510">
        <v>3.1399999999999997E-2</v>
      </c>
      <c r="BL510">
        <v>2.1999999999999999E-2</v>
      </c>
    </row>
    <row r="511" spans="1:64" x14ac:dyDescent="0.25">
      <c r="A511" t="s">
        <v>527</v>
      </c>
      <c r="B511">
        <v>44842</v>
      </c>
      <c r="C511">
        <v>26.05</v>
      </c>
      <c r="D511">
        <v>222.78</v>
      </c>
      <c r="E511" s="67">
        <v>5802.96</v>
      </c>
      <c r="F511" s="67">
        <v>5607.2</v>
      </c>
      <c r="G511">
        <v>3.7999999999999999E-2</v>
      </c>
      <c r="H511">
        <v>6.9999999999999999E-4</v>
      </c>
      <c r="I511">
        <v>4.3999999999999997E-2</v>
      </c>
      <c r="J511">
        <v>1.1000000000000001E-3</v>
      </c>
      <c r="K511">
        <v>2.6700000000000002E-2</v>
      </c>
      <c r="L511">
        <v>0.85360000000000003</v>
      </c>
      <c r="M511">
        <v>3.5999999999999997E-2</v>
      </c>
      <c r="N511">
        <v>0.22020000000000001</v>
      </c>
      <c r="O511">
        <v>2.29E-2</v>
      </c>
      <c r="P511">
        <v>0.1226</v>
      </c>
      <c r="Q511" s="67">
        <v>65270.27</v>
      </c>
      <c r="R511">
        <v>0.22800000000000001</v>
      </c>
      <c r="S511">
        <v>0.20419999999999999</v>
      </c>
      <c r="T511">
        <v>0.56779999999999997</v>
      </c>
      <c r="U511">
        <v>18.98</v>
      </c>
      <c r="V511">
        <v>30.15</v>
      </c>
      <c r="W511" s="67">
        <v>89744.99</v>
      </c>
      <c r="X511">
        <v>191.02</v>
      </c>
      <c r="Y511" s="67">
        <v>204076.56</v>
      </c>
      <c r="Z511">
        <v>0.75170000000000003</v>
      </c>
      <c r="AA511">
        <v>0.22140000000000001</v>
      </c>
      <c r="AB511">
        <v>2.69E-2</v>
      </c>
      <c r="AC511">
        <v>0.24829999999999999</v>
      </c>
      <c r="AD511">
        <v>204.08</v>
      </c>
      <c r="AE511" s="67">
        <v>8937.2999999999993</v>
      </c>
      <c r="AF511" s="67">
        <v>1025.5</v>
      </c>
      <c r="AG511" s="67">
        <v>230328.95999999999</v>
      </c>
      <c r="AH511" t="s">
        <v>628</v>
      </c>
      <c r="AI511" s="67">
        <v>43624</v>
      </c>
      <c r="AJ511" s="67">
        <v>75220.91</v>
      </c>
      <c r="AK511">
        <v>71.510000000000005</v>
      </c>
      <c r="AL511">
        <v>41.75</v>
      </c>
      <c r="AM511">
        <v>46.39</v>
      </c>
      <c r="AN511">
        <v>4.8899999999999997</v>
      </c>
      <c r="AO511">
        <v>0</v>
      </c>
      <c r="AP511">
        <v>0.77110000000000001</v>
      </c>
      <c r="AQ511" s="67">
        <v>1364.42</v>
      </c>
      <c r="AR511" s="67">
        <v>2141.89</v>
      </c>
      <c r="AS511" s="67">
        <v>6774.37</v>
      </c>
      <c r="AT511">
        <v>669.09</v>
      </c>
      <c r="AU511">
        <v>447.4</v>
      </c>
      <c r="AV511" s="67">
        <v>11397.16</v>
      </c>
      <c r="AW511" s="67">
        <v>2841.9</v>
      </c>
      <c r="AX511">
        <v>0.26300000000000001</v>
      </c>
      <c r="AY511" s="67">
        <v>6888.75</v>
      </c>
      <c r="AZ511">
        <v>0.63749999999999996</v>
      </c>
      <c r="BA511">
        <v>643.5</v>
      </c>
      <c r="BB511">
        <v>5.9499999999999997E-2</v>
      </c>
      <c r="BC511">
        <v>432.18</v>
      </c>
      <c r="BD511">
        <v>0.04</v>
      </c>
      <c r="BE511" s="67">
        <v>10806.33</v>
      </c>
      <c r="BF511" s="67">
        <v>1440.64</v>
      </c>
      <c r="BG511">
        <v>0.15770000000000001</v>
      </c>
      <c r="BH511">
        <v>0.5877</v>
      </c>
      <c r="BI511">
        <v>0.2339</v>
      </c>
      <c r="BJ511">
        <v>0.1234</v>
      </c>
      <c r="BK511">
        <v>3.5099999999999999E-2</v>
      </c>
      <c r="BL511">
        <v>0.02</v>
      </c>
    </row>
    <row r="512" spans="1:64" x14ac:dyDescent="0.25">
      <c r="A512" t="s">
        <v>528</v>
      </c>
      <c r="B512">
        <v>44859</v>
      </c>
      <c r="C512">
        <v>26.25</v>
      </c>
      <c r="D512">
        <v>90.87</v>
      </c>
      <c r="E512" s="67">
        <v>2271.63</v>
      </c>
      <c r="F512" s="67">
        <v>2253.0100000000002</v>
      </c>
      <c r="G512">
        <v>5.1000000000000004E-3</v>
      </c>
      <c r="H512">
        <v>4.0000000000000002E-4</v>
      </c>
      <c r="I512">
        <v>4.6300000000000001E-2</v>
      </c>
      <c r="J512">
        <v>1.6999999999999999E-3</v>
      </c>
      <c r="K512">
        <v>5.45E-2</v>
      </c>
      <c r="L512">
        <v>0.84209999999999996</v>
      </c>
      <c r="M512">
        <v>4.99E-2</v>
      </c>
      <c r="N512">
        <v>0.60029999999999994</v>
      </c>
      <c r="O512">
        <v>1.17E-2</v>
      </c>
      <c r="P512">
        <v>0.16200000000000001</v>
      </c>
      <c r="Q512" s="67">
        <v>51288.49</v>
      </c>
      <c r="R512">
        <v>0.24529999999999999</v>
      </c>
      <c r="S512">
        <v>0.1986</v>
      </c>
      <c r="T512">
        <v>0.55610000000000004</v>
      </c>
      <c r="U512">
        <v>18</v>
      </c>
      <c r="V512">
        <v>15.56</v>
      </c>
      <c r="W512" s="67">
        <v>70419.05</v>
      </c>
      <c r="X512">
        <v>142.86000000000001</v>
      </c>
      <c r="Y512" s="67">
        <v>84906.5</v>
      </c>
      <c r="Z512">
        <v>0.77370000000000005</v>
      </c>
      <c r="AA512">
        <v>0.17810000000000001</v>
      </c>
      <c r="AB512">
        <v>4.82E-2</v>
      </c>
      <c r="AC512">
        <v>0.2263</v>
      </c>
      <c r="AD512">
        <v>84.91</v>
      </c>
      <c r="AE512" s="67">
        <v>2675.63</v>
      </c>
      <c r="AF512">
        <v>407.64</v>
      </c>
      <c r="AG512" s="67">
        <v>79889.95</v>
      </c>
      <c r="AH512" t="s">
        <v>628</v>
      </c>
      <c r="AI512" s="67">
        <v>26768</v>
      </c>
      <c r="AJ512" s="67">
        <v>40918.61</v>
      </c>
      <c r="AK512">
        <v>44.48</v>
      </c>
      <c r="AL512">
        <v>29.47</v>
      </c>
      <c r="AM512">
        <v>33.270000000000003</v>
      </c>
      <c r="AN512">
        <v>4.38</v>
      </c>
      <c r="AO512">
        <v>783.06</v>
      </c>
      <c r="AP512">
        <v>0.92800000000000005</v>
      </c>
      <c r="AQ512" s="67">
        <v>1185.26</v>
      </c>
      <c r="AR512" s="67">
        <v>1871.2</v>
      </c>
      <c r="AS512" s="67">
        <v>5760.09</v>
      </c>
      <c r="AT512">
        <v>509.35</v>
      </c>
      <c r="AU512">
        <v>275.58</v>
      </c>
      <c r="AV512" s="67">
        <v>9601.4699999999993</v>
      </c>
      <c r="AW512" s="67">
        <v>5436.92</v>
      </c>
      <c r="AX512">
        <v>0.5776</v>
      </c>
      <c r="AY512" s="67">
        <v>2081.19</v>
      </c>
      <c r="AZ512">
        <v>0.22109999999999999</v>
      </c>
      <c r="BA512">
        <v>946.09</v>
      </c>
      <c r="BB512">
        <v>0.10050000000000001</v>
      </c>
      <c r="BC512">
        <v>948.59</v>
      </c>
      <c r="BD512">
        <v>0.1008</v>
      </c>
      <c r="BE512" s="67">
        <v>9412.7999999999993</v>
      </c>
      <c r="BF512" s="67">
        <v>5402.23</v>
      </c>
      <c r="BG512">
        <v>2.0087000000000002</v>
      </c>
      <c r="BH512">
        <v>0.53739999999999999</v>
      </c>
      <c r="BI512">
        <v>0.22789999999999999</v>
      </c>
      <c r="BJ512">
        <v>0.18840000000000001</v>
      </c>
      <c r="BK512">
        <v>3.0499999999999999E-2</v>
      </c>
      <c r="BL512">
        <v>1.5900000000000001E-2</v>
      </c>
    </row>
    <row r="513" spans="1:64" x14ac:dyDescent="0.25">
      <c r="A513" t="s">
        <v>529</v>
      </c>
      <c r="B513">
        <v>50658</v>
      </c>
      <c r="C513">
        <v>68.14</v>
      </c>
      <c r="D513">
        <v>10.19</v>
      </c>
      <c r="E513">
        <v>694.56</v>
      </c>
      <c r="F513">
        <v>690.3</v>
      </c>
      <c r="G513">
        <v>4.7000000000000002E-3</v>
      </c>
      <c r="H513">
        <v>4.0000000000000002E-4</v>
      </c>
      <c r="I513">
        <v>7.6E-3</v>
      </c>
      <c r="J513">
        <v>1.4E-3</v>
      </c>
      <c r="K513">
        <v>4.1599999999999998E-2</v>
      </c>
      <c r="L513">
        <v>0.92420000000000002</v>
      </c>
      <c r="M513">
        <v>2.01E-2</v>
      </c>
      <c r="N513">
        <v>0.44700000000000001</v>
      </c>
      <c r="O513">
        <v>3.3E-3</v>
      </c>
      <c r="P513">
        <v>0.1502</v>
      </c>
      <c r="Q513" s="67">
        <v>47515.74</v>
      </c>
      <c r="R513">
        <v>0.26490000000000002</v>
      </c>
      <c r="S513">
        <v>0.1883</v>
      </c>
      <c r="T513">
        <v>0.54679999999999995</v>
      </c>
      <c r="U513">
        <v>15.89</v>
      </c>
      <c r="V513">
        <v>7.42</v>
      </c>
      <c r="W513" s="67">
        <v>60524.84</v>
      </c>
      <c r="X513">
        <v>90.23</v>
      </c>
      <c r="Y513" s="67">
        <v>134046.1</v>
      </c>
      <c r="Z513">
        <v>0.82130000000000003</v>
      </c>
      <c r="AA513">
        <v>0.1079</v>
      </c>
      <c r="AB513">
        <v>7.0900000000000005E-2</v>
      </c>
      <c r="AC513">
        <v>0.1787</v>
      </c>
      <c r="AD513">
        <v>134.05000000000001</v>
      </c>
      <c r="AE513" s="67">
        <v>3661.23</v>
      </c>
      <c r="AF513">
        <v>474.39</v>
      </c>
      <c r="AG513" s="67">
        <v>115322.02</v>
      </c>
      <c r="AH513" t="s">
        <v>628</v>
      </c>
      <c r="AI513" s="67">
        <v>32280</v>
      </c>
      <c r="AJ513" s="67">
        <v>46976.51</v>
      </c>
      <c r="AK513">
        <v>43.65</v>
      </c>
      <c r="AL513">
        <v>25.72</v>
      </c>
      <c r="AM513">
        <v>31.35</v>
      </c>
      <c r="AN513">
        <v>4.13</v>
      </c>
      <c r="AO513" s="67">
        <v>1391.89</v>
      </c>
      <c r="AP513">
        <v>1.2563</v>
      </c>
      <c r="AQ513" s="67">
        <v>1545.84</v>
      </c>
      <c r="AR513" s="67">
        <v>1911.97</v>
      </c>
      <c r="AS513" s="67">
        <v>5981.95</v>
      </c>
      <c r="AT513">
        <v>483.58</v>
      </c>
      <c r="AU513">
        <v>537.36</v>
      </c>
      <c r="AV513" s="67">
        <v>10460.700000000001</v>
      </c>
      <c r="AW513" s="67">
        <v>5242.2700000000004</v>
      </c>
      <c r="AX513">
        <v>0.4728</v>
      </c>
      <c r="AY513" s="67">
        <v>3759.26</v>
      </c>
      <c r="AZ513">
        <v>0.33900000000000002</v>
      </c>
      <c r="BA513" s="67">
        <v>1380.29</v>
      </c>
      <c r="BB513">
        <v>0.1245</v>
      </c>
      <c r="BC513">
        <v>706.91</v>
      </c>
      <c r="BD513">
        <v>6.3799999999999996E-2</v>
      </c>
      <c r="BE513" s="67">
        <v>11088.73</v>
      </c>
      <c r="BF513" s="67">
        <v>4238.88</v>
      </c>
      <c r="BG513">
        <v>1.1913</v>
      </c>
      <c r="BH513">
        <v>0.52</v>
      </c>
      <c r="BI513">
        <v>0.20610000000000001</v>
      </c>
      <c r="BJ513">
        <v>0.2082</v>
      </c>
      <c r="BK513">
        <v>3.5400000000000001E-2</v>
      </c>
      <c r="BL513">
        <v>3.04E-2</v>
      </c>
    </row>
    <row r="514" spans="1:64" x14ac:dyDescent="0.25">
      <c r="A514" t="s">
        <v>530</v>
      </c>
      <c r="B514">
        <v>47274</v>
      </c>
      <c r="C514">
        <v>33.24</v>
      </c>
      <c r="D514">
        <v>103.56</v>
      </c>
      <c r="E514" s="67">
        <v>3442.18</v>
      </c>
      <c r="F514" s="67">
        <v>3350.32</v>
      </c>
      <c r="G514">
        <v>2.7699999999999999E-2</v>
      </c>
      <c r="H514">
        <v>5.0000000000000001E-4</v>
      </c>
      <c r="I514">
        <v>2.3800000000000002E-2</v>
      </c>
      <c r="J514">
        <v>1E-3</v>
      </c>
      <c r="K514">
        <v>2.7799999999999998E-2</v>
      </c>
      <c r="L514">
        <v>0.89370000000000005</v>
      </c>
      <c r="M514">
        <v>2.5499999999999998E-2</v>
      </c>
      <c r="N514">
        <v>0.12970000000000001</v>
      </c>
      <c r="O514">
        <v>1.23E-2</v>
      </c>
      <c r="P514">
        <v>0.1036</v>
      </c>
      <c r="Q514" s="67">
        <v>63195.67</v>
      </c>
      <c r="R514">
        <v>0.21790000000000001</v>
      </c>
      <c r="S514">
        <v>0.2082</v>
      </c>
      <c r="T514">
        <v>0.57389999999999997</v>
      </c>
      <c r="U514">
        <v>19.64</v>
      </c>
      <c r="V514">
        <v>17.39</v>
      </c>
      <c r="W514" s="67">
        <v>86679.63</v>
      </c>
      <c r="X514">
        <v>195.04</v>
      </c>
      <c r="Y514" s="67">
        <v>202361.94</v>
      </c>
      <c r="Z514">
        <v>0.83260000000000001</v>
      </c>
      <c r="AA514">
        <v>0.13919999999999999</v>
      </c>
      <c r="AB514">
        <v>2.8199999999999999E-2</v>
      </c>
      <c r="AC514">
        <v>0.16739999999999999</v>
      </c>
      <c r="AD514">
        <v>202.36</v>
      </c>
      <c r="AE514" s="67">
        <v>8014.09</v>
      </c>
      <c r="AF514">
        <v>978.41</v>
      </c>
      <c r="AG514" s="67">
        <v>231464.25</v>
      </c>
      <c r="AH514" t="s">
        <v>628</v>
      </c>
      <c r="AI514" s="67">
        <v>50694</v>
      </c>
      <c r="AJ514" s="67">
        <v>92146.43</v>
      </c>
      <c r="AK514">
        <v>70.48</v>
      </c>
      <c r="AL514">
        <v>39.49</v>
      </c>
      <c r="AM514">
        <v>42.69</v>
      </c>
      <c r="AN514">
        <v>4.76</v>
      </c>
      <c r="AO514" s="67">
        <v>1409.9</v>
      </c>
      <c r="AP514">
        <v>0.6875</v>
      </c>
      <c r="AQ514" s="67">
        <v>1255.77</v>
      </c>
      <c r="AR514" s="67">
        <v>1877.64</v>
      </c>
      <c r="AS514" s="67">
        <v>6282</v>
      </c>
      <c r="AT514">
        <v>621.08000000000004</v>
      </c>
      <c r="AU514">
        <v>325.67</v>
      </c>
      <c r="AV514" s="67">
        <v>10362.15</v>
      </c>
      <c r="AW514" s="67">
        <v>2648.66</v>
      </c>
      <c r="AX514">
        <v>0.26500000000000001</v>
      </c>
      <c r="AY514" s="67">
        <v>6345.13</v>
      </c>
      <c r="AZ514">
        <v>0.63480000000000003</v>
      </c>
      <c r="BA514">
        <v>677.45</v>
      </c>
      <c r="BB514">
        <v>6.7799999999999999E-2</v>
      </c>
      <c r="BC514">
        <v>324.12</v>
      </c>
      <c r="BD514">
        <v>3.2399999999999998E-2</v>
      </c>
      <c r="BE514" s="67">
        <v>9995.36</v>
      </c>
      <c r="BF514" s="67">
        <v>1448.94</v>
      </c>
      <c r="BG514">
        <v>0.13769999999999999</v>
      </c>
      <c r="BH514">
        <v>0.58850000000000002</v>
      </c>
      <c r="BI514">
        <v>0.21940000000000001</v>
      </c>
      <c r="BJ514">
        <v>0.13389999999999999</v>
      </c>
      <c r="BK514">
        <v>3.8100000000000002E-2</v>
      </c>
      <c r="BL514">
        <v>2.01E-2</v>
      </c>
    </row>
    <row r="515" spans="1:64" x14ac:dyDescent="0.25">
      <c r="A515" t="s">
        <v>531</v>
      </c>
      <c r="B515">
        <v>47092</v>
      </c>
      <c r="C515">
        <v>83.29</v>
      </c>
      <c r="D515">
        <v>20.09</v>
      </c>
      <c r="E515" s="67">
        <v>1673</v>
      </c>
      <c r="F515" s="67">
        <v>1626.37</v>
      </c>
      <c r="G515">
        <v>4.7999999999999996E-3</v>
      </c>
      <c r="H515">
        <v>5.0000000000000001E-4</v>
      </c>
      <c r="I515">
        <v>8.8999999999999999E-3</v>
      </c>
      <c r="J515">
        <v>1.6999999999999999E-3</v>
      </c>
      <c r="K515">
        <v>4.19E-2</v>
      </c>
      <c r="L515">
        <v>0.9143</v>
      </c>
      <c r="M515">
        <v>2.7799999999999998E-2</v>
      </c>
      <c r="N515">
        <v>0.43149999999999999</v>
      </c>
      <c r="O515">
        <v>3.5999999999999999E-3</v>
      </c>
      <c r="P515">
        <v>0.15329999999999999</v>
      </c>
      <c r="Q515" s="67">
        <v>53016.14</v>
      </c>
      <c r="R515">
        <v>0.20660000000000001</v>
      </c>
      <c r="S515">
        <v>0.17419999999999999</v>
      </c>
      <c r="T515">
        <v>0.61919999999999997</v>
      </c>
      <c r="U515">
        <v>18.34</v>
      </c>
      <c r="V515">
        <v>11.66</v>
      </c>
      <c r="W515" s="67">
        <v>67415.41</v>
      </c>
      <c r="X515">
        <v>138.79</v>
      </c>
      <c r="Y515" s="67">
        <v>128723.61</v>
      </c>
      <c r="Z515">
        <v>0.80449999999999999</v>
      </c>
      <c r="AA515">
        <v>0.15690000000000001</v>
      </c>
      <c r="AB515">
        <v>3.8600000000000002E-2</v>
      </c>
      <c r="AC515">
        <v>0.19550000000000001</v>
      </c>
      <c r="AD515">
        <v>128.72</v>
      </c>
      <c r="AE515" s="67">
        <v>3866.95</v>
      </c>
      <c r="AF515">
        <v>523.25</v>
      </c>
      <c r="AG515" s="67">
        <v>128311.27</v>
      </c>
      <c r="AH515" t="s">
        <v>628</v>
      </c>
      <c r="AI515" s="67">
        <v>31160</v>
      </c>
      <c r="AJ515" s="67">
        <v>46983.519999999997</v>
      </c>
      <c r="AK515">
        <v>47.82</v>
      </c>
      <c r="AL515">
        <v>28.56</v>
      </c>
      <c r="AM515">
        <v>35.08</v>
      </c>
      <c r="AN515">
        <v>4.1500000000000004</v>
      </c>
      <c r="AO515" s="67">
        <v>1117.75</v>
      </c>
      <c r="AP515">
        <v>1.1241000000000001</v>
      </c>
      <c r="AQ515" s="67">
        <v>1296.29</v>
      </c>
      <c r="AR515" s="67">
        <v>1845.74</v>
      </c>
      <c r="AS515" s="67">
        <v>5703.89</v>
      </c>
      <c r="AT515">
        <v>573.57000000000005</v>
      </c>
      <c r="AU515">
        <v>291.02</v>
      </c>
      <c r="AV515" s="67">
        <v>9710.51</v>
      </c>
      <c r="AW515" s="67">
        <v>4608.37</v>
      </c>
      <c r="AX515">
        <v>0.46610000000000001</v>
      </c>
      <c r="AY515" s="67">
        <v>3626.28</v>
      </c>
      <c r="AZ515">
        <v>0.36680000000000001</v>
      </c>
      <c r="BA515">
        <v>983.2</v>
      </c>
      <c r="BB515">
        <v>9.9400000000000002E-2</v>
      </c>
      <c r="BC515">
        <v>669.45</v>
      </c>
      <c r="BD515">
        <v>6.7699999999999996E-2</v>
      </c>
      <c r="BE515" s="67">
        <v>9887.2999999999993</v>
      </c>
      <c r="BF515" s="67">
        <v>3597.3</v>
      </c>
      <c r="BG515">
        <v>0.94289999999999996</v>
      </c>
      <c r="BH515">
        <v>0.54679999999999995</v>
      </c>
      <c r="BI515">
        <v>0.21460000000000001</v>
      </c>
      <c r="BJ515">
        <v>0.1827</v>
      </c>
      <c r="BK515">
        <v>3.3599999999999998E-2</v>
      </c>
      <c r="BL515">
        <v>2.23E-2</v>
      </c>
    </row>
    <row r="516" spans="1:64" x14ac:dyDescent="0.25">
      <c r="A516" t="s">
        <v>532</v>
      </c>
      <c r="B516">
        <v>48652</v>
      </c>
      <c r="C516">
        <v>206.71</v>
      </c>
      <c r="D516">
        <v>8.82</v>
      </c>
      <c r="E516" s="67">
        <v>1824.03</v>
      </c>
      <c r="F516" s="67">
        <v>1726.6</v>
      </c>
      <c r="G516">
        <v>1.6999999999999999E-3</v>
      </c>
      <c r="H516">
        <v>2.9999999999999997E-4</v>
      </c>
      <c r="I516">
        <v>6.4999999999999997E-3</v>
      </c>
      <c r="J516">
        <v>8.9999999999999998E-4</v>
      </c>
      <c r="K516">
        <v>8.0999999999999996E-3</v>
      </c>
      <c r="L516">
        <v>0.96740000000000004</v>
      </c>
      <c r="M516">
        <v>1.4999999999999999E-2</v>
      </c>
      <c r="N516">
        <v>0.52859999999999996</v>
      </c>
      <c r="O516">
        <v>1.67E-2</v>
      </c>
      <c r="P516">
        <v>0.16170000000000001</v>
      </c>
      <c r="Q516" s="67">
        <v>49276.54</v>
      </c>
      <c r="R516">
        <v>0.2301</v>
      </c>
      <c r="S516">
        <v>0.18559999999999999</v>
      </c>
      <c r="T516">
        <v>0.58440000000000003</v>
      </c>
      <c r="U516">
        <v>17.170000000000002</v>
      </c>
      <c r="V516">
        <v>14.05</v>
      </c>
      <c r="W516" s="67">
        <v>66998.55</v>
      </c>
      <c r="X516">
        <v>125.13</v>
      </c>
      <c r="Y516" s="67">
        <v>159521.01</v>
      </c>
      <c r="Z516">
        <v>0.62590000000000001</v>
      </c>
      <c r="AA516">
        <v>0.13819999999999999</v>
      </c>
      <c r="AB516">
        <v>0.2359</v>
      </c>
      <c r="AC516">
        <v>0.37409999999999999</v>
      </c>
      <c r="AD516">
        <v>159.52000000000001</v>
      </c>
      <c r="AE516" s="67">
        <v>4251.1899999999996</v>
      </c>
      <c r="AF516">
        <v>381.15</v>
      </c>
      <c r="AG516" s="67">
        <v>138353.29999999999</v>
      </c>
      <c r="AH516" t="s">
        <v>628</v>
      </c>
      <c r="AI516" s="67">
        <v>30235</v>
      </c>
      <c r="AJ516" s="67">
        <v>49485.04</v>
      </c>
      <c r="AK516">
        <v>33.18</v>
      </c>
      <c r="AL516">
        <v>24.32</v>
      </c>
      <c r="AM516">
        <v>26.67</v>
      </c>
      <c r="AN516">
        <v>4.05</v>
      </c>
      <c r="AO516">
        <v>698.87</v>
      </c>
      <c r="AP516">
        <v>0.85070000000000001</v>
      </c>
      <c r="AQ516" s="67">
        <v>1450.12</v>
      </c>
      <c r="AR516" s="67">
        <v>2312.62</v>
      </c>
      <c r="AS516" s="67">
        <v>5996.44</v>
      </c>
      <c r="AT516">
        <v>418.04</v>
      </c>
      <c r="AU516">
        <v>390.08</v>
      </c>
      <c r="AV516" s="67">
        <v>10567.3</v>
      </c>
      <c r="AW516" s="67">
        <v>5520.72</v>
      </c>
      <c r="AX516">
        <v>0.50729999999999997</v>
      </c>
      <c r="AY516" s="67">
        <v>3453.93</v>
      </c>
      <c r="AZ516">
        <v>0.31740000000000002</v>
      </c>
      <c r="BA516">
        <v>841.82</v>
      </c>
      <c r="BB516">
        <v>7.7399999999999997E-2</v>
      </c>
      <c r="BC516" s="67">
        <v>1065.56</v>
      </c>
      <c r="BD516">
        <v>9.7900000000000001E-2</v>
      </c>
      <c r="BE516" s="67">
        <v>10882.03</v>
      </c>
      <c r="BF516" s="67">
        <v>4391.9399999999996</v>
      </c>
      <c r="BG516">
        <v>1.0823</v>
      </c>
      <c r="BH516">
        <v>0.51970000000000005</v>
      </c>
      <c r="BI516">
        <v>0.24030000000000001</v>
      </c>
      <c r="BJ516">
        <v>0.1741</v>
      </c>
      <c r="BK516">
        <v>4.2500000000000003E-2</v>
      </c>
      <c r="BL516">
        <v>2.3400000000000001E-2</v>
      </c>
    </row>
    <row r="517" spans="1:64" x14ac:dyDescent="0.25">
      <c r="A517" t="s">
        <v>533</v>
      </c>
      <c r="B517">
        <v>44867</v>
      </c>
      <c r="C517">
        <v>25.14</v>
      </c>
      <c r="D517">
        <v>203.19</v>
      </c>
      <c r="E517" s="67">
        <v>5108.74</v>
      </c>
      <c r="F517" s="67">
        <v>4963.63</v>
      </c>
      <c r="G517">
        <v>8.0100000000000005E-2</v>
      </c>
      <c r="H517">
        <v>8.0000000000000004E-4</v>
      </c>
      <c r="I517">
        <v>8.0799999999999997E-2</v>
      </c>
      <c r="J517">
        <v>1.1000000000000001E-3</v>
      </c>
      <c r="K517">
        <v>3.8899999999999997E-2</v>
      </c>
      <c r="L517">
        <v>0.75329999999999997</v>
      </c>
      <c r="M517">
        <v>4.4999999999999998E-2</v>
      </c>
      <c r="N517">
        <v>0.16919999999999999</v>
      </c>
      <c r="O517">
        <v>3.9100000000000003E-2</v>
      </c>
      <c r="P517">
        <v>0.1176</v>
      </c>
      <c r="Q517" s="67">
        <v>68510.37</v>
      </c>
      <c r="R517">
        <v>0.26950000000000002</v>
      </c>
      <c r="S517">
        <v>0.20230000000000001</v>
      </c>
      <c r="T517">
        <v>0.52810000000000001</v>
      </c>
      <c r="U517">
        <v>18.46</v>
      </c>
      <c r="V517">
        <v>28.83</v>
      </c>
      <c r="W517" s="67">
        <v>93701.48</v>
      </c>
      <c r="X517">
        <v>175.84</v>
      </c>
      <c r="Y517" s="67">
        <v>236097.77</v>
      </c>
      <c r="Z517">
        <v>0.7298</v>
      </c>
      <c r="AA517">
        <v>0.2492</v>
      </c>
      <c r="AB517">
        <v>2.1000000000000001E-2</v>
      </c>
      <c r="AC517">
        <v>0.2702</v>
      </c>
      <c r="AD517">
        <v>236.1</v>
      </c>
      <c r="AE517" s="67">
        <v>10264.4</v>
      </c>
      <c r="AF517" s="67">
        <v>1091.03</v>
      </c>
      <c r="AG517" s="67">
        <v>283684.64</v>
      </c>
      <c r="AH517" t="s">
        <v>628</v>
      </c>
      <c r="AI517" s="67">
        <v>47903</v>
      </c>
      <c r="AJ517" s="67">
        <v>95638.51</v>
      </c>
      <c r="AK517">
        <v>71.59</v>
      </c>
      <c r="AL517">
        <v>40.25</v>
      </c>
      <c r="AM517">
        <v>45.05</v>
      </c>
      <c r="AN517">
        <v>5.08</v>
      </c>
      <c r="AO517" s="67">
        <v>1218.04</v>
      </c>
      <c r="AP517">
        <v>0.65129999999999999</v>
      </c>
      <c r="AQ517" s="67">
        <v>1482.67</v>
      </c>
      <c r="AR517" s="67">
        <v>2178.77</v>
      </c>
      <c r="AS517" s="67">
        <v>7538.81</v>
      </c>
      <c r="AT517">
        <v>755.58</v>
      </c>
      <c r="AU517">
        <v>483.62</v>
      </c>
      <c r="AV517" s="67">
        <v>12439.46</v>
      </c>
      <c r="AW517" s="67">
        <v>2547.75</v>
      </c>
      <c r="AX517">
        <v>0.21870000000000001</v>
      </c>
      <c r="AY517" s="67">
        <v>8026.34</v>
      </c>
      <c r="AZ517">
        <v>0.68899999999999995</v>
      </c>
      <c r="BA517">
        <v>693.08</v>
      </c>
      <c r="BB517">
        <v>5.9499999999999997E-2</v>
      </c>
      <c r="BC517">
        <v>382.63</v>
      </c>
      <c r="BD517">
        <v>3.2800000000000003E-2</v>
      </c>
      <c r="BE517" s="67">
        <v>11649.8</v>
      </c>
      <c r="BF517">
        <v>992.89</v>
      </c>
      <c r="BG517">
        <v>8.4199999999999997E-2</v>
      </c>
      <c r="BH517">
        <v>0.60760000000000003</v>
      </c>
      <c r="BI517">
        <v>0.22889999999999999</v>
      </c>
      <c r="BJ517">
        <v>0.1096</v>
      </c>
      <c r="BK517">
        <v>3.2599999999999997E-2</v>
      </c>
      <c r="BL517">
        <v>2.1299999999999999E-2</v>
      </c>
    </row>
    <row r="518" spans="1:64" x14ac:dyDescent="0.25">
      <c r="A518" t="s">
        <v>534</v>
      </c>
      <c r="B518">
        <v>44875</v>
      </c>
      <c r="C518">
        <v>33.67</v>
      </c>
      <c r="D518">
        <v>182.35</v>
      </c>
      <c r="E518" s="67">
        <v>6139.02</v>
      </c>
      <c r="F518" s="67">
        <v>5905.51</v>
      </c>
      <c r="G518">
        <v>4.19E-2</v>
      </c>
      <c r="H518">
        <v>6.9999999999999999E-4</v>
      </c>
      <c r="I518">
        <v>4.8599999999999997E-2</v>
      </c>
      <c r="J518">
        <v>1.1000000000000001E-3</v>
      </c>
      <c r="K518">
        <v>3.6400000000000002E-2</v>
      </c>
      <c r="L518">
        <v>0.83379999999999999</v>
      </c>
      <c r="M518">
        <v>3.7499999999999999E-2</v>
      </c>
      <c r="N518">
        <v>0.19889999999999999</v>
      </c>
      <c r="O518">
        <v>2.76E-2</v>
      </c>
      <c r="P518">
        <v>0.1182</v>
      </c>
      <c r="Q518" s="67">
        <v>64329.68</v>
      </c>
      <c r="R518">
        <v>0.2409</v>
      </c>
      <c r="S518">
        <v>0.20280000000000001</v>
      </c>
      <c r="T518">
        <v>0.55630000000000002</v>
      </c>
      <c r="U518">
        <v>19.260000000000002</v>
      </c>
      <c r="V518">
        <v>32.18</v>
      </c>
      <c r="W518" s="67">
        <v>88267.86</v>
      </c>
      <c r="X518">
        <v>188.34</v>
      </c>
      <c r="Y518" s="67">
        <v>184240.73</v>
      </c>
      <c r="Z518">
        <v>0.77249999999999996</v>
      </c>
      <c r="AA518">
        <v>0.20449999999999999</v>
      </c>
      <c r="AB518">
        <v>2.3E-2</v>
      </c>
      <c r="AC518">
        <v>0.22750000000000001</v>
      </c>
      <c r="AD518">
        <v>184.24</v>
      </c>
      <c r="AE518" s="67">
        <v>8041.95</v>
      </c>
      <c r="AF518">
        <v>931.19</v>
      </c>
      <c r="AG518" s="67">
        <v>205366.19</v>
      </c>
      <c r="AH518" t="s">
        <v>628</v>
      </c>
      <c r="AI518" s="67">
        <v>43697</v>
      </c>
      <c r="AJ518" s="67">
        <v>76892.61</v>
      </c>
      <c r="AK518">
        <v>70.22</v>
      </c>
      <c r="AL518">
        <v>41.29</v>
      </c>
      <c r="AM518">
        <v>44.25</v>
      </c>
      <c r="AN518">
        <v>4.4400000000000004</v>
      </c>
      <c r="AO518" s="67">
        <v>1218.04</v>
      </c>
      <c r="AP518">
        <v>0.74550000000000005</v>
      </c>
      <c r="AQ518" s="67">
        <v>1271.23</v>
      </c>
      <c r="AR518" s="67">
        <v>1966.16</v>
      </c>
      <c r="AS518" s="67">
        <v>6609.42</v>
      </c>
      <c r="AT518">
        <v>635.15</v>
      </c>
      <c r="AU518">
        <v>409.94</v>
      </c>
      <c r="AV518" s="67">
        <v>10891.91</v>
      </c>
      <c r="AW518" s="67">
        <v>2945</v>
      </c>
      <c r="AX518">
        <v>0.28499999999999998</v>
      </c>
      <c r="AY518" s="67">
        <v>6288.36</v>
      </c>
      <c r="AZ518">
        <v>0.60850000000000004</v>
      </c>
      <c r="BA518">
        <v>700.8</v>
      </c>
      <c r="BB518">
        <v>6.7799999999999999E-2</v>
      </c>
      <c r="BC518">
        <v>400.2</v>
      </c>
      <c r="BD518">
        <v>3.8699999999999998E-2</v>
      </c>
      <c r="BE518" s="67">
        <v>10334.35</v>
      </c>
      <c r="BF518" s="67">
        <v>1626.82</v>
      </c>
      <c r="BG518">
        <v>0.19089999999999999</v>
      </c>
      <c r="BH518">
        <v>0.59489999999999998</v>
      </c>
      <c r="BI518">
        <v>0.2341</v>
      </c>
      <c r="BJ518">
        <v>0.1174</v>
      </c>
      <c r="BK518">
        <v>3.2899999999999999E-2</v>
      </c>
      <c r="BL518">
        <v>2.07E-2</v>
      </c>
    </row>
    <row r="519" spans="1:64" x14ac:dyDescent="0.25">
      <c r="A519" t="s">
        <v>535</v>
      </c>
      <c r="B519">
        <v>47969</v>
      </c>
      <c r="C519">
        <v>85.38</v>
      </c>
      <c r="D519">
        <v>10.039999999999999</v>
      </c>
      <c r="E519">
        <v>857.31</v>
      </c>
      <c r="F519">
        <v>850.99</v>
      </c>
      <c r="G519">
        <v>1.6999999999999999E-3</v>
      </c>
      <c r="H519">
        <v>1E-4</v>
      </c>
      <c r="I519">
        <v>4.4000000000000003E-3</v>
      </c>
      <c r="J519">
        <v>5.9999999999999995E-4</v>
      </c>
      <c r="K519">
        <v>7.0000000000000001E-3</v>
      </c>
      <c r="L519">
        <v>0.97540000000000004</v>
      </c>
      <c r="M519">
        <v>1.0800000000000001E-2</v>
      </c>
      <c r="N519">
        <v>0.56030000000000002</v>
      </c>
      <c r="O519">
        <v>2.8E-3</v>
      </c>
      <c r="P519">
        <v>0.16059999999999999</v>
      </c>
      <c r="Q519" s="67">
        <v>46704.31</v>
      </c>
      <c r="R519">
        <v>0.25700000000000001</v>
      </c>
      <c r="S519">
        <v>0.1996</v>
      </c>
      <c r="T519">
        <v>0.54339999999999999</v>
      </c>
      <c r="U519">
        <v>16.75</v>
      </c>
      <c r="V519">
        <v>7.62</v>
      </c>
      <c r="W519" s="67">
        <v>62668.08</v>
      </c>
      <c r="X519">
        <v>108.07</v>
      </c>
      <c r="Y519" s="67">
        <v>93506.37</v>
      </c>
      <c r="Z519">
        <v>0.87109999999999999</v>
      </c>
      <c r="AA519">
        <v>5.2400000000000002E-2</v>
      </c>
      <c r="AB519">
        <v>7.6600000000000001E-2</v>
      </c>
      <c r="AC519">
        <v>0.12889999999999999</v>
      </c>
      <c r="AD519">
        <v>93.51</v>
      </c>
      <c r="AE519" s="67">
        <v>2196.66</v>
      </c>
      <c r="AF519">
        <v>312.89999999999998</v>
      </c>
      <c r="AG519" s="67">
        <v>85986.2</v>
      </c>
      <c r="AH519" t="s">
        <v>628</v>
      </c>
      <c r="AI519" s="67">
        <v>30769</v>
      </c>
      <c r="AJ519" s="67">
        <v>43743.85</v>
      </c>
      <c r="AK519">
        <v>31.43</v>
      </c>
      <c r="AL519">
        <v>22.82</v>
      </c>
      <c r="AM519">
        <v>24.43</v>
      </c>
      <c r="AN519">
        <v>4.51</v>
      </c>
      <c r="AO519" s="67">
        <v>1692.93</v>
      </c>
      <c r="AP519">
        <v>1.0679000000000001</v>
      </c>
      <c r="AQ519" s="67">
        <v>1495.28</v>
      </c>
      <c r="AR519" s="67">
        <v>2451.16</v>
      </c>
      <c r="AS519" s="67">
        <v>5881</v>
      </c>
      <c r="AT519">
        <v>444.76</v>
      </c>
      <c r="AU519">
        <v>318.48</v>
      </c>
      <c r="AV519" s="67">
        <v>10590.69</v>
      </c>
      <c r="AW519" s="67">
        <v>6375.69</v>
      </c>
      <c r="AX519">
        <v>0.59599999999999997</v>
      </c>
      <c r="AY519" s="67">
        <v>2138.69</v>
      </c>
      <c r="AZ519">
        <v>0.19989999999999999</v>
      </c>
      <c r="BA519" s="67">
        <v>1099.23</v>
      </c>
      <c r="BB519">
        <v>0.1027</v>
      </c>
      <c r="BC519" s="67">
        <v>1084.69</v>
      </c>
      <c r="BD519">
        <v>0.1014</v>
      </c>
      <c r="BE519" s="67">
        <v>10698.31</v>
      </c>
      <c r="BF519" s="67">
        <v>6324.98</v>
      </c>
      <c r="BG519">
        <v>2.4308999999999998</v>
      </c>
      <c r="BH519">
        <v>0.51259999999999994</v>
      </c>
      <c r="BI519">
        <v>0.21859999999999999</v>
      </c>
      <c r="BJ519">
        <v>0.19700000000000001</v>
      </c>
      <c r="BK519">
        <v>4.53E-2</v>
      </c>
      <c r="BL519">
        <v>2.6499999999999999E-2</v>
      </c>
    </row>
    <row r="520" spans="1:64" x14ac:dyDescent="0.25">
      <c r="A520" t="s">
        <v>536</v>
      </c>
      <c r="B520">
        <v>46151</v>
      </c>
      <c r="C520">
        <v>53.43</v>
      </c>
      <c r="D520">
        <v>49.83</v>
      </c>
      <c r="E520" s="67">
        <v>2662.15</v>
      </c>
      <c r="F520" s="67">
        <v>2641.66</v>
      </c>
      <c r="G520">
        <v>1.34E-2</v>
      </c>
      <c r="H520">
        <v>6.9999999999999999E-4</v>
      </c>
      <c r="I520">
        <v>2.3599999999999999E-2</v>
      </c>
      <c r="J520">
        <v>1.5E-3</v>
      </c>
      <c r="K520">
        <v>3.27E-2</v>
      </c>
      <c r="L520">
        <v>0.88780000000000003</v>
      </c>
      <c r="M520">
        <v>4.0300000000000002E-2</v>
      </c>
      <c r="N520">
        <v>0.37540000000000001</v>
      </c>
      <c r="O520">
        <v>1.35E-2</v>
      </c>
      <c r="P520">
        <v>0.13739999999999999</v>
      </c>
      <c r="Q520" s="67">
        <v>55948.94</v>
      </c>
      <c r="R520">
        <v>0.22589999999999999</v>
      </c>
      <c r="S520">
        <v>0.1777</v>
      </c>
      <c r="T520">
        <v>0.59640000000000004</v>
      </c>
      <c r="U520">
        <v>18.190000000000001</v>
      </c>
      <c r="V520">
        <v>15.71</v>
      </c>
      <c r="W520" s="67">
        <v>76601.7</v>
      </c>
      <c r="X520">
        <v>164.08</v>
      </c>
      <c r="Y520" s="67">
        <v>167253.68</v>
      </c>
      <c r="Z520">
        <v>0.68689999999999996</v>
      </c>
      <c r="AA520">
        <v>0.2515</v>
      </c>
      <c r="AB520">
        <v>6.1699999999999998E-2</v>
      </c>
      <c r="AC520">
        <v>0.31309999999999999</v>
      </c>
      <c r="AD520">
        <v>167.25</v>
      </c>
      <c r="AE520" s="67">
        <v>5801.6</v>
      </c>
      <c r="AF520">
        <v>623.42999999999995</v>
      </c>
      <c r="AG520" s="67">
        <v>175647.39</v>
      </c>
      <c r="AH520" t="s">
        <v>628</v>
      </c>
      <c r="AI520" s="67">
        <v>34154</v>
      </c>
      <c r="AJ520" s="67">
        <v>54290.01</v>
      </c>
      <c r="AK520">
        <v>53.58</v>
      </c>
      <c r="AL520">
        <v>32.72</v>
      </c>
      <c r="AM520">
        <v>37.29</v>
      </c>
      <c r="AN520">
        <v>4.47</v>
      </c>
      <c r="AO520" s="67">
        <v>1296.04</v>
      </c>
      <c r="AP520">
        <v>0.95740000000000003</v>
      </c>
      <c r="AQ520" s="67">
        <v>1222.3399999999999</v>
      </c>
      <c r="AR520" s="67">
        <v>1776.9</v>
      </c>
      <c r="AS520" s="67">
        <v>5892.04</v>
      </c>
      <c r="AT520">
        <v>561.91</v>
      </c>
      <c r="AU520">
        <v>294.98</v>
      </c>
      <c r="AV520" s="67">
        <v>9748.17</v>
      </c>
      <c r="AW520" s="67">
        <v>3361.89</v>
      </c>
      <c r="AX520">
        <v>0.35220000000000001</v>
      </c>
      <c r="AY520" s="67">
        <v>4598.72</v>
      </c>
      <c r="AZ520">
        <v>0.48180000000000001</v>
      </c>
      <c r="BA520">
        <v>988.18</v>
      </c>
      <c r="BB520">
        <v>0.10349999999999999</v>
      </c>
      <c r="BC520">
        <v>596.44000000000005</v>
      </c>
      <c r="BD520">
        <v>6.25E-2</v>
      </c>
      <c r="BE520" s="67">
        <v>9545.23</v>
      </c>
      <c r="BF520" s="67">
        <v>2451.02</v>
      </c>
      <c r="BG520">
        <v>0.45860000000000001</v>
      </c>
      <c r="BH520">
        <v>0.55640000000000001</v>
      </c>
      <c r="BI520">
        <v>0.22409999999999999</v>
      </c>
      <c r="BJ520">
        <v>0.1636</v>
      </c>
      <c r="BK520">
        <v>3.2800000000000003E-2</v>
      </c>
      <c r="BL520">
        <v>2.3099999999999999E-2</v>
      </c>
    </row>
    <row r="521" spans="1:64" x14ac:dyDescent="0.25">
      <c r="A521" t="s">
        <v>537</v>
      </c>
      <c r="B521">
        <v>44883</v>
      </c>
      <c r="C521">
        <v>39.950000000000003</v>
      </c>
      <c r="D521">
        <v>81.44</v>
      </c>
      <c r="E521" s="67">
        <v>3253.77</v>
      </c>
      <c r="F521" s="67">
        <v>3108.38</v>
      </c>
      <c r="G521">
        <v>1.6E-2</v>
      </c>
      <c r="H521">
        <v>6.9999999999999999E-4</v>
      </c>
      <c r="I521">
        <v>2.29E-2</v>
      </c>
      <c r="J521">
        <v>1.6000000000000001E-3</v>
      </c>
      <c r="K521">
        <v>3.6799999999999999E-2</v>
      </c>
      <c r="L521">
        <v>0.8871</v>
      </c>
      <c r="M521">
        <v>3.4799999999999998E-2</v>
      </c>
      <c r="N521">
        <v>0.22670000000000001</v>
      </c>
      <c r="O521">
        <v>1.55E-2</v>
      </c>
      <c r="P521">
        <v>0.1222</v>
      </c>
      <c r="Q521" s="67">
        <v>57622.32</v>
      </c>
      <c r="R521">
        <v>0.22040000000000001</v>
      </c>
      <c r="S521">
        <v>0.20910000000000001</v>
      </c>
      <c r="T521">
        <v>0.57050000000000001</v>
      </c>
      <c r="U521">
        <v>19.96</v>
      </c>
      <c r="V521">
        <v>19.23</v>
      </c>
      <c r="W521" s="67">
        <v>78167.429999999993</v>
      </c>
      <c r="X521">
        <v>165.58</v>
      </c>
      <c r="Y521" s="67">
        <v>166770.99</v>
      </c>
      <c r="Z521">
        <v>0.80889999999999995</v>
      </c>
      <c r="AA521">
        <v>0.1583</v>
      </c>
      <c r="AB521">
        <v>3.2800000000000003E-2</v>
      </c>
      <c r="AC521">
        <v>0.19109999999999999</v>
      </c>
      <c r="AD521">
        <v>166.77</v>
      </c>
      <c r="AE521" s="67">
        <v>6393.04</v>
      </c>
      <c r="AF521">
        <v>810.07</v>
      </c>
      <c r="AG521" s="67">
        <v>180845.51</v>
      </c>
      <c r="AH521" t="s">
        <v>628</v>
      </c>
      <c r="AI521" s="67">
        <v>39326</v>
      </c>
      <c r="AJ521" s="67">
        <v>65456.43</v>
      </c>
      <c r="AK521">
        <v>58.07</v>
      </c>
      <c r="AL521">
        <v>37.950000000000003</v>
      </c>
      <c r="AM521">
        <v>39.51</v>
      </c>
      <c r="AN521">
        <v>5</v>
      </c>
      <c r="AO521" s="67">
        <v>1422.18</v>
      </c>
      <c r="AP521">
        <v>0.86880000000000002</v>
      </c>
      <c r="AQ521" s="67">
        <v>1240.1400000000001</v>
      </c>
      <c r="AR521" s="67">
        <v>1839.88</v>
      </c>
      <c r="AS521" s="67">
        <v>5648.72</v>
      </c>
      <c r="AT521">
        <v>549.74</v>
      </c>
      <c r="AU521">
        <v>281.02999999999997</v>
      </c>
      <c r="AV521" s="67">
        <v>9559.51</v>
      </c>
      <c r="AW521" s="67">
        <v>3229.95</v>
      </c>
      <c r="AX521">
        <v>0.33960000000000001</v>
      </c>
      <c r="AY521" s="67">
        <v>5055.7299999999996</v>
      </c>
      <c r="AZ521">
        <v>0.53149999999999997</v>
      </c>
      <c r="BA521">
        <v>786.47</v>
      </c>
      <c r="BB521">
        <v>8.2699999999999996E-2</v>
      </c>
      <c r="BC521">
        <v>439.21</v>
      </c>
      <c r="BD521">
        <v>4.6199999999999998E-2</v>
      </c>
      <c r="BE521" s="67">
        <v>9511.36</v>
      </c>
      <c r="BF521" s="67">
        <v>2055.41</v>
      </c>
      <c r="BG521">
        <v>0.30370000000000003</v>
      </c>
      <c r="BH521">
        <v>0.56340000000000001</v>
      </c>
      <c r="BI521">
        <v>0.22370000000000001</v>
      </c>
      <c r="BJ521">
        <v>0.16339999999999999</v>
      </c>
      <c r="BK521">
        <v>3.0800000000000001E-2</v>
      </c>
      <c r="BL521">
        <v>1.8800000000000001E-2</v>
      </c>
    </row>
    <row r="522" spans="1:64" x14ac:dyDescent="0.25">
      <c r="A522" t="s">
        <v>538</v>
      </c>
      <c r="B522">
        <v>49098</v>
      </c>
      <c r="C522">
        <v>94.24</v>
      </c>
      <c r="D522">
        <v>29.37</v>
      </c>
      <c r="E522" s="67">
        <v>2767.96</v>
      </c>
      <c r="F522" s="67">
        <v>2714.19</v>
      </c>
      <c r="G522">
        <v>6.1999999999999998E-3</v>
      </c>
      <c r="H522">
        <v>5.9999999999999995E-4</v>
      </c>
      <c r="I522">
        <v>1.11E-2</v>
      </c>
      <c r="J522">
        <v>1.4E-3</v>
      </c>
      <c r="K522">
        <v>1.9699999999999999E-2</v>
      </c>
      <c r="L522">
        <v>0.93600000000000005</v>
      </c>
      <c r="M522">
        <v>2.5000000000000001E-2</v>
      </c>
      <c r="N522">
        <v>0.35560000000000003</v>
      </c>
      <c r="O522">
        <v>6.7999999999999996E-3</v>
      </c>
      <c r="P522">
        <v>0.13139999999999999</v>
      </c>
      <c r="Q522" s="67">
        <v>54423.99</v>
      </c>
      <c r="R522">
        <v>0.22889999999999999</v>
      </c>
      <c r="S522">
        <v>0.18890000000000001</v>
      </c>
      <c r="T522">
        <v>0.58220000000000005</v>
      </c>
      <c r="U522">
        <v>19.62</v>
      </c>
      <c r="V522">
        <v>16.920000000000002</v>
      </c>
      <c r="W522" s="67">
        <v>75004.52</v>
      </c>
      <c r="X522">
        <v>158.46</v>
      </c>
      <c r="Y522" s="67">
        <v>136097.57</v>
      </c>
      <c r="Z522">
        <v>0.78420000000000001</v>
      </c>
      <c r="AA522">
        <v>0.152</v>
      </c>
      <c r="AB522">
        <v>6.3700000000000007E-2</v>
      </c>
      <c r="AC522">
        <v>0.21579999999999999</v>
      </c>
      <c r="AD522">
        <v>136.1</v>
      </c>
      <c r="AE522" s="67">
        <v>4150.0200000000004</v>
      </c>
      <c r="AF522">
        <v>513.16999999999996</v>
      </c>
      <c r="AG522" s="67">
        <v>141342.09</v>
      </c>
      <c r="AH522" t="s">
        <v>628</v>
      </c>
      <c r="AI522" s="67">
        <v>35863</v>
      </c>
      <c r="AJ522" s="67">
        <v>52687.74</v>
      </c>
      <c r="AK522">
        <v>47.69</v>
      </c>
      <c r="AL522">
        <v>28.81</v>
      </c>
      <c r="AM522">
        <v>31.85</v>
      </c>
      <c r="AN522">
        <v>4.24</v>
      </c>
      <c r="AO522">
        <v>989.15</v>
      </c>
      <c r="AP522">
        <v>0.90490000000000004</v>
      </c>
      <c r="AQ522" s="67">
        <v>1176.47</v>
      </c>
      <c r="AR522" s="67">
        <v>1750.01</v>
      </c>
      <c r="AS522" s="67">
        <v>5504</v>
      </c>
      <c r="AT522">
        <v>446.77</v>
      </c>
      <c r="AU522">
        <v>258.43</v>
      </c>
      <c r="AV522" s="67">
        <v>9135.68</v>
      </c>
      <c r="AW522" s="67">
        <v>4215.54</v>
      </c>
      <c r="AX522">
        <v>0.46489999999999998</v>
      </c>
      <c r="AY522" s="67">
        <v>3528.55</v>
      </c>
      <c r="AZ522">
        <v>0.3891</v>
      </c>
      <c r="BA522">
        <v>770.49</v>
      </c>
      <c r="BB522">
        <v>8.5000000000000006E-2</v>
      </c>
      <c r="BC522">
        <v>553.29999999999995</v>
      </c>
      <c r="BD522">
        <v>6.0999999999999999E-2</v>
      </c>
      <c r="BE522" s="67">
        <v>9067.8700000000008</v>
      </c>
      <c r="BF522" s="67">
        <v>3557.65</v>
      </c>
      <c r="BG522">
        <v>0.80449999999999999</v>
      </c>
      <c r="BH522">
        <v>0.5413</v>
      </c>
      <c r="BI522">
        <v>0.23719999999999999</v>
      </c>
      <c r="BJ522">
        <v>0.15709999999999999</v>
      </c>
      <c r="BK522">
        <v>3.7999999999999999E-2</v>
      </c>
      <c r="BL522">
        <v>2.64E-2</v>
      </c>
    </row>
    <row r="523" spans="1:64" x14ac:dyDescent="0.25">
      <c r="A523" t="s">
        <v>539</v>
      </c>
      <c r="B523">
        <v>46243</v>
      </c>
      <c r="C523">
        <v>48.24</v>
      </c>
      <c r="D523">
        <v>52.36</v>
      </c>
      <c r="E523" s="67">
        <v>2525.86</v>
      </c>
      <c r="F523" s="67">
        <v>2508.0700000000002</v>
      </c>
      <c r="G523">
        <v>5.4999999999999997E-3</v>
      </c>
      <c r="H523">
        <v>5.0000000000000001E-4</v>
      </c>
      <c r="I523">
        <v>3.1E-2</v>
      </c>
      <c r="J523">
        <v>1.8E-3</v>
      </c>
      <c r="K523">
        <v>5.1499999999999997E-2</v>
      </c>
      <c r="L523">
        <v>0.86199999999999999</v>
      </c>
      <c r="M523">
        <v>4.7899999999999998E-2</v>
      </c>
      <c r="N523">
        <v>0.52839999999999998</v>
      </c>
      <c r="O523">
        <v>1.0699999999999999E-2</v>
      </c>
      <c r="P523">
        <v>0.14710000000000001</v>
      </c>
      <c r="Q523" s="67">
        <v>52503.45</v>
      </c>
      <c r="R523">
        <v>0.23080000000000001</v>
      </c>
      <c r="S523">
        <v>0.19689999999999999</v>
      </c>
      <c r="T523">
        <v>0.57220000000000004</v>
      </c>
      <c r="U523">
        <v>18.79</v>
      </c>
      <c r="V523">
        <v>16.95</v>
      </c>
      <c r="W523" s="67">
        <v>69073.56</v>
      </c>
      <c r="X523">
        <v>145.19999999999999</v>
      </c>
      <c r="Y523" s="67">
        <v>98942.96</v>
      </c>
      <c r="Z523">
        <v>0.78659999999999997</v>
      </c>
      <c r="AA523">
        <v>0.17510000000000001</v>
      </c>
      <c r="AB523">
        <v>3.8300000000000001E-2</v>
      </c>
      <c r="AC523">
        <v>0.21340000000000001</v>
      </c>
      <c r="AD523">
        <v>98.94</v>
      </c>
      <c r="AE523" s="67">
        <v>3133.44</v>
      </c>
      <c r="AF523">
        <v>451.5</v>
      </c>
      <c r="AG523" s="67">
        <v>97731.37</v>
      </c>
      <c r="AH523" t="s">
        <v>628</v>
      </c>
      <c r="AI523" s="67">
        <v>28239</v>
      </c>
      <c r="AJ523" s="67">
        <v>44045.17</v>
      </c>
      <c r="AK523">
        <v>47.29</v>
      </c>
      <c r="AL523">
        <v>29.62</v>
      </c>
      <c r="AM523">
        <v>35.07</v>
      </c>
      <c r="AN523">
        <v>4.04</v>
      </c>
      <c r="AO523">
        <v>900.09</v>
      </c>
      <c r="AP523">
        <v>1.0146999999999999</v>
      </c>
      <c r="AQ523" s="67">
        <v>1193.7</v>
      </c>
      <c r="AR523" s="67">
        <v>1830.25</v>
      </c>
      <c r="AS523" s="67">
        <v>5773.28</v>
      </c>
      <c r="AT523">
        <v>484.08</v>
      </c>
      <c r="AU523">
        <v>255.91</v>
      </c>
      <c r="AV523" s="67">
        <v>9537.2199999999993</v>
      </c>
      <c r="AW523" s="67">
        <v>4985.8</v>
      </c>
      <c r="AX523">
        <v>0.5252</v>
      </c>
      <c r="AY523" s="67">
        <v>2701.55</v>
      </c>
      <c r="AZ523">
        <v>0.28460000000000002</v>
      </c>
      <c r="BA523">
        <v>970.82</v>
      </c>
      <c r="BB523">
        <v>0.1023</v>
      </c>
      <c r="BC523">
        <v>834.75</v>
      </c>
      <c r="BD523">
        <v>8.7900000000000006E-2</v>
      </c>
      <c r="BE523" s="67">
        <v>9492.91</v>
      </c>
      <c r="BF523" s="67">
        <v>4668.88</v>
      </c>
      <c r="BG523">
        <v>1.4495</v>
      </c>
      <c r="BH523">
        <v>0.54690000000000005</v>
      </c>
      <c r="BI523">
        <v>0.22570000000000001</v>
      </c>
      <c r="BJ523">
        <v>0.1835</v>
      </c>
      <c r="BK523">
        <v>3.0700000000000002E-2</v>
      </c>
      <c r="BL523">
        <v>1.32E-2</v>
      </c>
    </row>
    <row r="524" spans="1:64" x14ac:dyDescent="0.25">
      <c r="A524" t="s">
        <v>540</v>
      </c>
      <c r="B524">
        <v>47399</v>
      </c>
      <c r="C524">
        <v>49.29</v>
      </c>
      <c r="D524">
        <v>43.95</v>
      </c>
      <c r="E524" s="67">
        <v>2166.3000000000002</v>
      </c>
      <c r="F524" s="67">
        <v>2179.36</v>
      </c>
      <c r="G524">
        <v>1.43E-2</v>
      </c>
      <c r="H524">
        <v>6.9999999999999999E-4</v>
      </c>
      <c r="I524">
        <v>2.5899999999999999E-2</v>
      </c>
      <c r="J524">
        <v>1.6999999999999999E-3</v>
      </c>
      <c r="K524">
        <v>2.4799999999999999E-2</v>
      </c>
      <c r="L524">
        <v>0.89390000000000003</v>
      </c>
      <c r="M524">
        <v>3.8600000000000002E-2</v>
      </c>
      <c r="N524">
        <v>0.36770000000000003</v>
      </c>
      <c r="O524">
        <v>9.7999999999999997E-3</v>
      </c>
      <c r="P524">
        <v>0.1308</v>
      </c>
      <c r="Q524" s="67">
        <v>54573.38</v>
      </c>
      <c r="R524">
        <v>0.2271</v>
      </c>
      <c r="S524">
        <v>0.1772</v>
      </c>
      <c r="T524">
        <v>0.59570000000000001</v>
      </c>
      <c r="U524">
        <v>18.510000000000002</v>
      </c>
      <c r="V524">
        <v>13.7</v>
      </c>
      <c r="W524" s="67">
        <v>73663.789999999994</v>
      </c>
      <c r="X524">
        <v>153.30000000000001</v>
      </c>
      <c r="Y524" s="67">
        <v>178211.17</v>
      </c>
      <c r="Z524">
        <v>0.69850000000000001</v>
      </c>
      <c r="AA524">
        <v>0.249</v>
      </c>
      <c r="AB524">
        <v>5.2499999999999998E-2</v>
      </c>
      <c r="AC524">
        <v>0.30149999999999999</v>
      </c>
      <c r="AD524">
        <v>178.21</v>
      </c>
      <c r="AE524" s="67">
        <v>6007.84</v>
      </c>
      <c r="AF524">
        <v>660.29</v>
      </c>
      <c r="AG524" s="67">
        <v>183775.82</v>
      </c>
      <c r="AH524" t="s">
        <v>628</v>
      </c>
      <c r="AI524" s="67">
        <v>34292</v>
      </c>
      <c r="AJ524" s="67">
        <v>56501.43</v>
      </c>
      <c r="AK524">
        <v>53.1</v>
      </c>
      <c r="AL524">
        <v>32.24</v>
      </c>
      <c r="AM524">
        <v>36.049999999999997</v>
      </c>
      <c r="AN524">
        <v>4.57</v>
      </c>
      <c r="AO524" s="67">
        <v>1592.56</v>
      </c>
      <c r="AP524">
        <v>0.90880000000000005</v>
      </c>
      <c r="AQ524" s="67">
        <v>1271.93</v>
      </c>
      <c r="AR524" s="67">
        <v>1829.79</v>
      </c>
      <c r="AS524" s="67">
        <v>5683.55</v>
      </c>
      <c r="AT524">
        <v>549.12</v>
      </c>
      <c r="AU524">
        <v>337.31</v>
      </c>
      <c r="AV524" s="67">
        <v>9671.7099999999991</v>
      </c>
      <c r="AW524" s="67">
        <v>3266.3</v>
      </c>
      <c r="AX524">
        <v>0.33850000000000002</v>
      </c>
      <c r="AY524" s="67">
        <v>4598.55</v>
      </c>
      <c r="AZ524">
        <v>0.47649999999999998</v>
      </c>
      <c r="BA524" s="67">
        <v>1200.01</v>
      </c>
      <c r="BB524">
        <v>0.1244</v>
      </c>
      <c r="BC524">
        <v>585.13</v>
      </c>
      <c r="BD524">
        <v>6.0600000000000001E-2</v>
      </c>
      <c r="BE524" s="67">
        <v>9650</v>
      </c>
      <c r="BF524" s="67">
        <v>2295.14</v>
      </c>
      <c r="BG524">
        <v>0.39539999999999997</v>
      </c>
      <c r="BH524">
        <v>0.51910000000000001</v>
      </c>
      <c r="BI524">
        <v>0.23350000000000001</v>
      </c>
      <c r="BJ524">
        <v>0.18759999999999999</v>
      </c>
      <c r="BK524">
        <v>3.4799999999999998E-2</v>
      </c>
      <c r="BL524">
        <v>2.5000000000000001E-2</v>
      </c>
    </row>
    <row r="525" spans="1:64" x14ac:dyDescent="0.25">
      <c r="A525" t="s">
        <v>541</v>
      </c>
      <c r="B525">
        <v>44891</v>
      </c>
      <c r="C525">
        <v>55.43</v>
      </c>
      <c r="D525">
        <v>46.93</v>
      </c>
      <c r="E525" s="67">
        <v>2601.33</v>
      </c>
      <c r="F525" s="67">
        <v>2532.85</v>
      </c>
      <c r="G525">
        <v>7.0000000000000001E-3</v>
      </c>
      <c r="H525">
        <v>6.9999999999999999E-4</v>
      </c>
      <c r="I525">
        <v>2.0799999999999999E-2</v>
      </c>
      <c r="J525">
        <v>1.1000000000000001E-3</v>
      </c>
      <c r="K525">
        <v>3.5700000000000003E-2</v>
      </c>
      <c r="L525">
        <v>0.89119999999999999</v>
      </c>
      <c r="M525">
        <v>4.36E-2</v>
      </c>
      <c r="N525">
        <v>0.48420000000000002</v>
      </c>
      <c r="O525">
        <v>1.2E-2</v>
      </c>
      <c r="P525">
        <v>0.156</v>
      </c>
      <c r="Q525" s="67">
        <v>53325.45</v>
      </c>
      <c r="R525">
        <v>0.18809999999999999</v>
      </c>
      <c r="S525">
        <v>0.1958</v>
      </c>
      <c r="T525">
        <v>0.61609999999999998</v>
      </c>
      <c r="U525">
        <v>18.29</v>
      </c>
      <c r="V525">
        <v>16.36</v>
      </c>
      <c r="W525" s="67">
        <v>73738.460000000006</v>
      </c>
      <c r="X525">
        <v>154.13999999999999</v>
      </c>
      <c r="Y525" s="67">
        <v>122418.63</v>
      </c>
      <c r="Z525">
        <v>0.75280000000000002</v>
      </c>
      <c r="AA525">
        <v>0.2099</v>
      </c>
      <c r="AB525">
        <v>3.73E-2</v>
      </c>
      <c r="AC525">
        <v>0.2472</v>
      </c>
      <c r="AD525">
        <v>122.42</v>
      </c>
      <c r="AE525" s="67">
        <v>3961.15</v>
      </c>
      <c r="AF525">
        <v>515.25</v>
      </c>
      <c r="AG525" s="67">
        <v>123873.79</v>
      </c>
      <c r="AH525" t="s">
        <v>628</v>
      </c>
      <c r="AI525" s="67">
        <v>29545</v>
      </c>
      <c r="AJ525" s="67">
        <v>47604.84</v>
      </c>
      <c r="AK525">
        <v>51.57</v>
      </c>
      <c r="AL525">
        <v>30.1</v>
      </c>
      <c r="AM525">
        <v>36.6</v>
      </c>
      <c r="AN525">
        <v>3.99</v>
      </c>
      <c r="AO525" s="67">
        <v>1169.96</v>
      </c>
      <c r="AP525">
        <v>1.0389999999999999</v>
      </c>
      <c r="AQ525" s="67">
        <v>1269.92</v>
      </c>
      <c r="AR525" s="67">
        <v>1696.78</v>
      </c>
      <c r="AS525" s="67">
        <v>5694.18</v>
      </c>
      <c r="AT525">
        <v>479.64</v>
      </c>
      <c r="AU525">
        <v>255.8</v>
      </c>
      <c r="AV525" s="67">
        <v>9396.32</v>
      </c>
      <c r="AW525" s="67">
        <v>4242.08</v>
      </c>
      <c r="AX525">
        <v>0.45879999999999999</v>
      </c>
      <c r="AY525" s="67">
        <v>3349.28</v>
      </c>
      <c r="AZ525">
        <v>0.36220000000000002</v>
      </c>
      <c r="BA525">
        <v>863.85</v>
      </c>
      <c r="BB525">
        <v>9.3399999999999997E-2</v>
      </c>
      <c r="BC525">
        <v>790.7</v>
      </c>
      <c r="BD525">
        <v>8.5500000000000007E-2</v>
      </c>
      <c r="BE525" s="67">
        <v>9245.9</v>
      </c>
      <c r="BF525" s="67">
        <v>3506.6</v>
      </c>
      <c r="BG525">
        <v>0.87019999999999997</v>
      </c>
      <c r="BH525">
        <v>0.54759999999999998</v>
      </c>
      <c r="BI525">
        <v>0.22109999999999999</v>
      </c>
      <c r="BJ525">
        <v>0.1825</v>
      </c>
      <c r="BK525">
        <v>2.93E-2</v>
      </c>
      <c r="BL525">
        <v>1.95E-2</v>
      </c>
    </row>
    <row r="526" spans="1:64" x14ac:dyDescent="0.25">
      <c r="A526" t="s">
        <v>542</v>
      </c>
      <c r="B526">
        <v>45617</v>
      </c>
      <c r="C526">
        <v>46.05</v>
      </c>
      <c r="D526">
        <v>60.78</v>
      </c>
      <c r="E526" s="67">
        <v>2798.58</v>
      </c>
      <c r="F526" s="67">
        <v>2715.37</v>
      </c>
      <c r="G526">
        <v>1.6899999999999998E-2</v>
      </c>
      <c r="H526">
        <v>6.9999999999999999E-4</v>
      </c>
      <c r="I526">
        <v>1.3899999999999999E-2</v>
      </c>
      <c r="J526">
        <v>1.5E-3</v>
      </c>
      <c r="K526">
        <v>1.89E-2</v>
      </c>
      <c r="L526">
        <v>0.92420000000000002</v>
      </c>
      <c r="M526">
        <v>2.3699999999999999E-2</v>
      </c>
      <c r="N526">
        <v>0.2034</v>
      </c>
      <c r="O526">
        <v>9.5999999999999992E-3</v>
      </c>
      <c r="P526">
        <v>0.1171</v>
      </c>
      <c r="Q526" s="67">
        <v>58925.52</v>
      </c>
      <c r="R526">
        <v>0.22059999999999999</v>
      </c>
      <c r="S526">
        <v>0.20630000000000001</v>
      </c>
      <c r="T526">
        <v>0.57310000000000005</v>
      </c>
      <c r="U526">
        <v>19.43</v>
      </c>
      <c r="V526">
        <v>15.75</v>
      </c>
      <c r="W526" s="67">
        <v>80781.3</v>
      </c>
      <c r="X526">
        <v>174.81</v>
      </c>
      <c r="Y526" s="67">
        <v>173700.31</v>
      </c>
      <c r="Z526">
        <v>0.81789999999999996</v>
      </c>
      <c r="AA526">
        <v>0.1462</v>
      </c>
      <c r="AB526">
        <v>3.5999999999999997E-2</v>
      </c>
      <c r="AC526">
        <v>0.18210000000000001</v>
      </c>
      <c r="AD526">
        <v>173.7</v>
      </c>
      <c r="AE526" s="67">
        <v>6542.05</v>
      </c>
      <c r="AF526">
        <v>822.09</v>
      </c>
      <c r="AG526" s="67">
        <v>187928.74</v>
      </c>
      <c r="AH526" t="s">
        <v>628</v>
      </c>
      <c r="AI526" s="67">
        <v>40882</v>
      </c>
      <c r="AJ526" s="67">
        <v>68898.759999999995</v>
      </c>
      <c r="AK526">
        <v>58.42</v>
      </c>
      <c r="AL526">
        <v>35.96</v>
      </c>
      <c r="AM526">
        <v>38.619999999999997</v>
      </c>
      <c r="AN526">
        <v>4.53</v>
      </c>
      <c r="AO526" s="67">
        <v>1773.72</v>
      </c>
      <c r="AP526">
        <v>0.88029999999999997</v>
      </c>
      <c r="AQ526" s="67">
        <v>1293.06</v>
      </c>
      <c r="AR526" s="67">
        <v>1756.45</v>
      </c>
      <c r="AS526" s="67">
        <v>5793.47</v>
      </c>
      <c r="AT526">
        <v>550.12</v>
      </c>
      <c r="AU526">
        <v>333.32</v>
      </c>
      <c r="AV526" s="67">
        <v>9726.41</v>
      </c>
      <c r="AW526" s="67">
        <v>2946.58</v>
      </c>
      <c r="AX526">
        <v>0.32290000000000002</v>
      </c>
      <c r="AY526" s="67">
        <v>5200.49</v>
      </c>
      <c r="AZ526">
        <v>0.56979999999999997</v>
      </c>
      <c r="BA526">
        <v>627.37</v>
      </c>
      <c r="BB526">
        <v>6.8699999999999997E-2</v>
      </c>
      <c r="BC526">
        <v>352.24</v>
      </c>
      <c r="BD526">
        <v>3.8600000000000002E-2</v>
      </c>
      <c r="BE526" s="67">
        <v>9126.68</v>
      </c>
      <c r="BF526" s="67">
        <v>2195.92</v>
      </c>
      <c r="BG526">
        <v>0.30719999999999997</v>
      </c>
      <c r="BH526">
        <v>0.55649999999999999</v>
      </c>
      <c r="BI526">
        <v>0.2369</v>
      </c>
      <c r="BJ526">
        <v>0.1472</v>
      </c>
      <c r="BK526">
        <v>3.78E-2</v>
      </c>
      <c r="BL526">
        <v>2.1600000000000001E-2</v>
      </c>
    </row>
    <row r="527" spans="1:64" x14ac:dyDescent="0.25">
      <c r="A527" t="s">
        <v>543</v>
      </c>
      <c r="B527">
        <v>44909</v>
      </c>
      <c r="C527">
        <v>46.07</v>
      </c>
      <c r="D527">
        <v>492.8</v>
      </c>
      <c r="E527" s="67">
        <v>21282.9</v>
      </c>
      <c r="F527" s="67">
        <v>15327.29</v>
      </c>
      <c r="G527">
        <v>1.7399999999999999E-2</v>
      </c>
      <c r="H527">
        <v>5.9999999999999995E-4</v>
      </c>
      <c r="I527">
        <v>0.48259999999999997</v>
      </c>
      <c r="J527">
        <v>1.4E-3</v>
      </c>
      <c r="K527">
        <v>8.9599999999999999E-2</v>
      </c>
      <c r="L527">
        <v>0.34639999999999999</v>
      </c>
      <c r="M527">
        <v>6.1899999999999997E-2</v>
      </c>
      <c r="N527">
        <v>0.82869999999999999</v>
      </c>
      <c r="O527">
        <v>6.5100000000000005E-2</v>
      </c>
      <c r="P527">
        <v>0.18920000000000001</v>
      </c>
      <c r="Q527" s="67">
        <v>61106.38</v>
      </c>
      <c r="R527">
        <v>0.1986</v>
      </c>
      <c r="S527">
        <v>0.16520000000000001</v>
      </c>
      <c r="T527">
        <v>0.63619999999999999</v>
      </c>
      <c r="U527">
        <v>19.02</v>
      </c>
      <c r="V527">
        <v>119.93</v>
      </c>
      <c r="W527" s="67">
        <v>82074.259999999995</v>
      </c>
      <c r="X527">
        <v>177.04</v>
      </c>
      <c r="Y527" s="67">
        <v>100119.33</v>
      </c>
      <c r="Z527">
        <v>0.60909999999999997</v>
      </c>
      <c r="AA527">
        <v>0.34379999999999999</v>
      </c>
      <c r="AB527">
        <v>4.7199999999999999E-2</v>
      </c>
      <c r="AC527">
        <v>0.39090000000000003</v>
      </c>
      <c r="AD527">
        <v>100.12</v>
      </c>
      <c r="AE527" s="67">
        <v>4755.4399999999996</v>
      </c>
      <c r="AF527">
        <v>509.3</v>
      </c>
      <c r="AG527" s="67">
        <v>97955</v>
      </c>
      <c r="AH527" t="s">
        <v>628</v>
      </c>
      <c r="AI527" s="67">
        <v>24808</v>
      </c>
      <c r="AJ527" s="67">
        <v>41611.79</v>
      </c>
      <c r="AK527">
        <v>68.38</v>
      </c>
      <c r="AL527">
        <v>43.66</v>
      </c>
      <c r="AM527">
        <v>53.96</v>
      </c>
      <c r="AN527">
        <v>4.3</v>
      </c>
      <c r="AO527">
        <v>0</v>
      </c>
      <c r="AP527">
        <v>1.2346999999999999</v>
      </c>
      <c r="AQ527" s="67">
        <v>1794.01</v>
      </c>
      <c r="AR527" s="67">
        <v>2616.9299999999998</v>
      </c>
      <c r="AS527" s="67">
        <v>7366.56</v>
      </c>
      <c r="AT527">
        <v>873.56</v>
      </c>
      <c r="AU527">
        <v>709.97</v>
      </c>
      <c r="AV527" s="67">
        <v>13361.03</v>
      </c>
      <c r="AW527" s="67">
        <v>6914.48</v>
      </c>
      <c r="AX527">
        <v>0.50090000000000001</v>
      </c>
      <c r="AY527" s="67">
        <v>4753.6400000000003</v>
      </c>
      <c r="AZ527">
        <v>0.34429999999999999</v>
      </c>
      <c r="BA527">
        <v>516.16</v>
      </c>
      <c r="BB527">
        <v>3.7400000000000003E-2</v>
      </c>
      <c r="BC527" s="67">
        <v>1620.98</v>
      </c>
      <c r="BD527">
        <v>0.1174</v>
      </c>
      <c r="BE527" s="67">
        <v>13805.26</v>
      </c>
      <c r="BF527" s="67">
        <v>3386.13</v>
      </c>
      <c r="BG527">
        <v>1.1129</v>
      </c>
      <c r="BH527">
        <v>0.47460000000000002</v>
      </c>
      <c r="BI527">
        <v>0.19070000000000001</v>
      </c>
      <c r="BJ527">
        <v>0.29880000000000001</v>
      </c>
      <c r="BK527">
        <v>2.29E-2</v>
      </c>
      <c r="BL527">
        <v>1.2999999999999999E-2</v>
      </c>
    </row>
    <row r="528" spans="1:64" x14ac:dyDescent="0.25">
      <c r="A528" t="s">
        <v>544</v>
      </c>
      <c r="B528">
        <v>44917</v>
      </c>
      <c r="C528">
        <v>34.9</v>
      </c>
      <c r="D528">
        <v>31.48</v>
      </c>
      <c r="E528" s="67">
        <v>1046.26</v>
      </c>
      <c r="F528" s="67">
        <v>1005.33</v>
      </c>
      <c r="G528">
        <v>3.2000000000000002E-3</v>
      </c>
      <c r="H528">
        <v>4.0000000000000002E-4</v>
      </c>
      <c r="I528">
        <v>2.2200000000000001E-2</v>
      </c>
      <c r="J528">
        <v>1E-3</v>
      </c>
      <c r="K528">
        <v>1.6500000000000001E-2</v>
      </c>
      <c r="L528">
        <v>0.92190000000000005</v>
      </c>
      <c r="M528">
        <v>3.4799999999999998E-2</v>
      </c>
      <c r="N528">
        <v>0.59089999999999998</v>
      </c>
      <c r="O528">
        <v>6.9999999999999999E-4</v>
      </c>
      <c r="P528">
        <v>0.1787</v>
      </c>
      <c r="Q528" s="67">
        <v>46754.03</v>
      </c>
      <c r="R528">
        <v>0.26950000000000002</v>
      </c>
      <c r="S528">
        <v>0.17630000000000001</v>
      </c>
      <c r="T528">
        <v>0.55420000000000003</v>
      </c>
      <c r="U528">
        <v>17.27</v>
      </c>
      <c r="V528">
        <v>8.5500000000000007</v>
      </c>
      <c r="W528" s="67">
        <v>61012.37</v>
      </c>
      <c r="X528">
        <v>118.19</v>
      </c>
      <c r="Y528" s="67">
        <v>94080.61</v>
      </c>
      <c r="Z528">
        <v>0.78590000000000004</v>
      </c>
      <c r="AA528">
        <v>0.14699999999999999</v>
      </c>
      <c r="AB528">
        <v>6.7100000000000007E-2</v>
      </c>
      <c r="AC528">
        <v>0.21410000000000001</v>
      </c>
      <c r="AD528">
        <v>94.08</v>
      </c>
      <c r="AE528" s="67">
        <v>2721.26</v>
      </c>
      <c r="AF528">
        <v>403.37</v>
      </c>
      <c r="AG528" s="67">
        <v>92182.65</v>
      </c>
      <c r="AH528" t="s">
        <v>628</v>
      </c>
      <c r="AI528" s="67">
        <v>28336</v>
      </c>
      <c r="AJ528" s="67">
        <v>42377.33</v>
      </c>
      <c r="AK528">
        <v>42.98</v>
      </c>
      <c r="AL528">
        <v>27</v>
      </c>
      <c r="AM528">
        <v>32.869999999999997</v>
      </c>
      <c r="AN528">
        <v>4.05</v>
      </c>
      <c r="AO528">
        <v>597.80999999999995</v>
      </c>
      <c r="AP528">
        <v>0.8871</v>
      </c>
      <c r="AQ528" s="67">
        <v>1401.1</v>
      </c>
      <c r="AR528" s="67">
        <v>2005.19</v>
      </c>
      <c r="AS528" s="67">
        <v>5615.28</v>
      </c>
      <c r="AT528">
        <v>467.64</v>
      </c>
      <c r="AU528">
        <v>236.51</v>
      </c>
      <c r="AV528" s="67">
        <v>9725.73</v>
      </c>
      <c r="AW528" s="67">
        <v>5651.31</v>
      </c>
      <c r="AX528">
        <v>0.57450000000000001</v>
      </c>
      <c r="AY528" s="67">
        <v>2131.66</v>
      </c>
      <c r="AZ528">
        <v>0.2167</v>
      </c>
      <c r="BA528" s="67">
        <v>1093.81</v>
      </c>
      <c r="BB528">
        <v>0.11119999999999999</v>
      </c>
      <c r="BC528">
        <v>960.05</v>
      </c>
      <c r="BD528">
        <v>9.7600000000000006E-2</v>
      </c>
      <c r="BE528" s="67">
        <v>9836.83</v>
      </c>
      <c r="BF528" s="67">
        <v>5121.22</v>
      </c>
      <c r="BG528">
        <v>1.7189000000000001</v>
      </c>
      <c r="BH528">
        <v>0.50049999999999994</v>
      </c>
      <c r="BI528">
        <v>0.22090000000000001</v>
      </c>
      <c r="BJ528">
        <v>0.22339999999999999</v>
      </c>
      <c r="BK528">
        <v>3.2599999999999997E-2</v>
      </c>
      <c r="BL528">
        <v>2.2599999999999999E-2</v>
      </c>
    </row>
    <row r="529" spans="1:64" x14ac:dyDescent="0.25">
      <c r="A529" t="s">
        <v>545</v>
      </c>
      <c r="B529">
        <v>91397</v>
      </c>
      <c r="C529">
        <v>89</v>
      </c>
      <c r="D529">
        <v>12.75</v>
      </c>
      <c r="E529" s="67">
        <v>1134.44</v>
      </c>
      <c r="F529" s="67">
        <v>1107.27</v>
      </c>
      <c r="G529">
        <v>2.5999999999999999E-3</v>
      </c>
      <c r="H529">
        <v>2.9999999999999997E-4</v>
      </c>
      <c r="I529">
        <v>4.4999999999999997E-3</v>
      </c>
      <c r="J529">
        <v>1.4E-3</v>
      </c>
      <c r="K529">
        <v>1.09E-2</v>
      </c>
      <c r="L529">
        <v>0.96609999999999996</v>
      </c>
      <c r="M529">
        <v>1.4200000000000001E-2</v>
      </c>
      <c r="N529">
        <v>0.44640000000000002</v>
      </c>
      <c r="O529">
        <v>4.0000000000000002E-4</v>
      </c>
      <c r="P529">
        <v>0.1424</v>
      </c>
      <c r="Q529" s="67">
        <v>48397.96</v>
      </c>
      <c r="R529">
        <v>0.24049999999999999</v>
      </c>
      <c r="S529">
        <v>0.17730000000000001</v>
      </c>
      <c r="T529">
        <v>0.58220000000000005</v>
      </c>
      <c r="U529">
        <v>17.66</v>
      </c>
      <c r="V529">
        <v>8.74</v>
      </c>
      <c r="W529" s="67">
        <v>64146.1</v>
      </c>
      <c r="X529">
        <v>125.03</v>
      </c>
      <c r="Y529" s="67">
        <v>118343.98</v>
      </c>
      <c r="Z529">
        <v>0.84340000000000004</v>
      </c>
      <c r="AA529">
        <v>8.5300000000000001E-2</v>
      </c>
      <c r="AB529">
        <v>7.1400000000000005E-2</v>
      </c>
      <c r="AC529">
        <v>0.15659999999999999</v>
      </c>
      <c r="AD529">
        <v>118.34</v>
      </c>
      <c r="AE529" s="67">
        <v>3301.79</v>
      </c>
      <c r="AF529">
        <v>440.89</v>
      </c>
      <c r="AG529" s="67">
        <v>116290.31</v>
      </c>
      <c r="AH529" t="s">
        <v>628</v>
      </c>
      <c r="AI529" s="67">
        <v>32280</v>
      </c>
      <c r="AJ529" s="67">
        <v>46050.78</v>
      </c>
      <c r="AK529">
        <v>39.659999999999997</v>
      </c>
      <c r="AL529">
        <v>26.1</v>
      </c>
      <c r="AM529">
        <v>29.82</v>
      </c>
      <c r="AN529">
        <v>4.0199999999999996</v>
      </c>
      <c r="AO529" s="67">
        <v>1068.1099999999999</v>
      </c>
      <c r="AP529">
        <v>1.0779000000000001</v>
      </c>
      <c r="AQ529" s="67">
        <v>1322.93</v>
      </c>
      <c r="AR529" s="67">
        <v>1983.33</v>
      </c>
      <c r="AS529" s="67">
        <v>5514.1</v>
      </c>
      <c r="AT529">
        <v>508.7</v>
      </c>
      <c r="AU529">
        <v>255.08</v>
      </c>
      <c r="AV529" s="67">
        <v>9584.14</v>
      </c>
      <c r="AW529" s="67">
        <v>5175.58</v>
      </c>
      <c r="AX529">
        <v>0.52659999999999996</v>
      </c>
      <c r="AY529" s="67">
        <v>2857.04</v>
      </c>
      <c r="AZ529">
        <v>0.29070000000000001</v>
      </c>
      <c r="BA529" s="67">
        <v>1032.48</v>
      </c>
      <c r="BB529">
        <v>0.105</v>
      </c>
      <c r="BC529">
        <v>763.66</v>
      </c>
      <c r="BD529">
        <v>7.7700000000000005E-2</v>
      </c>
      <c r="BE529" s="67">
        <v>9828.77</v>
      </c>
      <c r="BF529" s="67">
        <v>4680.07</v>
      </c>
      <c r="BG529">
        <v>1.3926000000000001</v>
      </c>
      <c r="BH529">
        <v>0.51339999999999997</v>
      </c>
      <c r="BI529">
        <v>0.22370000000000001</v>
      </c>
      <c r="BJ529">
        <v>0.20300000000000001</v>
      </c>
      <c r="BK529">
        <v>3.73E-2</v>
      </c>
      <c r="BL529">
        <v>2.2599999999999999E-2</v>
      </c>
    </row>
    <row r="530" spans="1:64" x14ac:dyDescent="0.25">
      <c r="A530" t="s">
        <v>546</v>
      </c>
      <c r="B530">
        <v>48876</v>
      </c>
      <c r="C530">
        <v>120.9</v>
      </c>
      <c r="D530">
        <v>20.71</v>
      </c>
      <c r="E530" s="67">
        <v>2503.35</v>
      </c>
      <c r="F530" s="67">
        <v>2391.21</v>
      </c>
      <c r="G530">
        <v>5.5999999999999999E-3</v>
      </c>
      <c r="H530">
        <v>6.9999999999999999E-4</v>
      </c>
      <c r="I530">
        <v>9.5999999999999992E-3</v>
      </c>
      <c r="J530">
        <v>1.1999999999999999E-3</v>
      </c>
      <c r="K530">
        <v>1.9699999999999999E-2</v>
      </c>
      <c r="L530">
        <v>0.93879999999999997</v>
      </c>
      <c r="M530">
        <v>2.4400000000000002E-2</v>
      </c>
      <c r="N530">
        <v>0.44500000000000001</v>
      </c>
      <c r="O530">
        <v>9.4999999999999998E-3</v>
      </c>
      <c r="P530">
        <v>0.14860000000000001</v>
      </c>
      <c r="Q530" s="67">
        <v>53310.879999999997</v>
      </c>
      <c r="R530">
        <v>0.21179999999999999</v>
      </c>
      <c r="S530">
        <v>0.17710000000000001</v>
      </c>
      <c r="T530">
        <v>0.61109999999999998</v>
      </c>
      <c r="U530">
        <v>18.59</v>
      </c>
      <c r="V530">
        <v>16.43</v>
      </c>
      <c r="W530" s="67">
        <v>72634.509999999995</v>
      </c>
      <c r="X530">
        <v>148.02000000000001</v>
      </c>
      <c r="Y530" s="67">
        <v>125623.11</v>
      </c>
      <c r="Z530">
        <v>0.79090000000000005</v>
      </c>
      <c r="AA530">
        <v>0.1623</v>
      </c>
      <c r="AB530">
        <v>4.6800000000000001E-2</v>
      </c>
      <c r="AC530">
        <v>0.20910000000000001</v>
      </c>
      <c r="AD530">
        <v>125.62</v>
      </c>
      <c r="AE530" s="67">
        <v>3644.21</v>
      </c>
      <c r="AF530">
        <v>485.42</v>
      </c>
      <c r="AG530" s="67">
        <v>126830.51</v>
      </c>
      <c r="AH530" t="s">
        <v>628</v>
      </c>
      <c r="AI530" s="67">
        <v>31090</v>
      </c>
      <c r="AJ530" s="67">
        <v>47768.3</v>
      </c>
      <c r="AK530">
        <v>42.1</v>
      </c>
      <c r="AL530">
        <v>27.63</v>
      </c>
      <c r="AM530">
        <v>31.12</v>
      </c>
      <c r="AN530">
        <v>4.05</v>
      </c>
      <c r="AO530">
        <v>930.12</v>
      </c>
      <c r="AP530">
        <v>1.0761000000000001</v>
      </c>
      <c r="AQ530" s="67">
        <v>1386.51</v>
      </c>
      <c r="AR530" s="67">
        <v>1853.28</v>
      </c>
      <c r="AS530" s="67">
        <v>5739.59</v>
      </c>
      <c r="AT530">
        <v>458.83</v>
      </c>
      <c r="AU530">
        <v>279.37</v>
      </c>
      <c r="AV530" s="67">
        <v>9717.59</v>
      </c>
      <c r="AW530" s="67">
        <v>4675.83</v>
      </c>
      <c r="AX530">
        <v>0.49669999999999997</v>
      </c>
      <c r="AY530" s="67">
        <v>3314.16</v>
      </c>
      <c r="AZ530">
        <v>0.35210000000000002</v>
      </c>
      <c r="BA530">
        <v>693.7</v>
      </c>
      <c r="BB530">
        <v>7.3700000000000002E-2</v>
      </c>
      <c r="BC530">
        <v>729.16</v>
      </c>
      <c r="BD530">
        <v>7.7499999999999999E-2</v>
      </c>
      <c r="BE530" s="67">
        <v>9412.85</v>
      </c>
      <c r="BF530" s="67">
        <v>3855.12</v>
      </c>
      <c r="BG530">
        <v>0.98399999999999999</v>
      </c>
      <c r="BH530">
        <v>0.5494</v>
      </c>
      <c r="BI530">
        <v>0.22889999999999999</v>
      </c>
      <c r="BJ530">
        <v>0.15490000000000001</v>
      </c>
      <c r="BK530">
        <v>3.6200000000000003E-2</v>
      </c>
      <c r="BL530">
        <v>3.0599999999999999E-2</v>
      </c>
    </row>
    <row r="531" spans="1:64" x14ac:dyDescent="0.25">
      <c r="A531" t="s">
        <v>547</v>
      </c>
      <c r="B531">
        <v>46680</v>
      </c>
      <c r="C531">
        <v>91.95</v>
      </c>
      <c r="D531">
        <v>10.18</v>
      </c>
      <c r="E531">
        <v>891.33</v>
      </c>
      <c r="F531">
        <v>873.08</v>
      </c>
      <c r="G531">
        <v>3.5000000000000001E-3</v>
      </c>
      <c r="H531">
        <v>2.0000000000000001E-4</v>
      </c>
      <c r="I531">
        <v>4.1000000000000003E-3</v>
      </c>
      <c r="J531">
        <v>1.5E-3</v>
      </c>
      <c r="K531">
        <v>0.02</v>
      </c>
      <c r="L531">
        <v>0.95099999999999996</v>
      </c>
      <c r="M531">
        <v>1.9599999999999999E-2</v>
      </c>
      <c r="N531">
        <v>0.44629999999999997</v>
      </c>
      <c r="O531">
        <v>1.5E-3</v>
      </c>
      <c r="P531">
        <v>0.13880000000000001</v>
      </c>
      <c r="Q531" s="67">
        <v>47696.49</v>
      </c>
      <c r="R531">
        <v>0.2213</v>
      </c>
      <c r="S531">
        <v>0.18659999999999999</v>
      </c>
      <c r="T531">
        <v>0.59209999999999996</v>
      </c>
      <c r="U531">
        <v>16.3</v>
      </c>
      <c r="V531">
        <v>7.57</v>
      </c>
      <c r="W531" s="67">
        <v>63899.93</v>
      </c>
      <c r="X531">
        <v>112.46</v>
      </c>
      <c r="Y531" s="67">
        <v>132251.15</v>
      </c>
      <c r="Z531">
        <v>0.8498</v>
      </c>
      <c r="AA531">
        <v>8.7400000000000005E-2</v>
      </c>
      <c r="AB531">
        <v>6.2899999999999998E-2</v>
      </c>
      <c r="AC531">
        <v>0.1502</v>
      </c>
      <c r="AD531">
        <v>132.25</v>
      </c>
      <c r="AE531" s="67">
        <v>3535.19</v>
      </c>
      <c r="AF531">
        <v>459.4</v>
      </c>
      <c r="AG531" s="67">
        <v>122460.62</v>
      </c>
      <c r="AH531" t="s">
        <v>628</v>
      </c>
      <c r="AI531" s="67">
        <v>32656</v>
      </c>
      <c r="AJ531" s="67">
        <v>48395</v>
      </c>
      <c r="AK531">
        <v>41.5</v>
      </c>
      <c r="AL531">
        <v>25.1</v>
      </c>
      <c r="AM531">
        <v>30.21</v>
      </c>
      <c r="AN531">
        <v>4.37</v>
      </c>
      <c r="AO531" s="67">
        <v>1408.04</v>
      </c>
      <c r="AP531">
        <v>1.2435</v>
      </c>
      <c r="AQ531" s="67">
        <v>1490.7</v>
      </c>
      <c r="AR531" s="67">
        <v>2001.44</v>
      </c>
      <c r="AS531" s="67">
        <v>5660</v>
      </c>
      <c r="AT531">
        <v>551.41999999999996</v>
      </c>
      <c r="AU531">
        <v>281.2</v>
      </c>
      <c r="AV531" s="67">
        <v>9984.76</v>
      </c>
      <c r="AW531" s="67">
        <v>4985.24</v>
      </c>
      <c r="AX531">
        <v>0.47970000000000002</v>
      </c>
      <c r="AY531" s="67">
        <v>3543.05</v>
      </c>
      <c r="AZ531">
        <v>0.34089999999999998</v>
      </c>
      <c r="BA531" s="67">
        <v>1172.1600000000001</v>
      </c>
      <c r="BB531">
        <v>0.1128</v>
      </c>
      <c r="BC531">
        <v>691.26</v>
      </c>
      <c r="BD531">
        <v>6.6500000000000004E-2</v>
      </c>
      <c r="BE531" s="67">
        <v>10391.719999999999</v>
      </c>
      <c r="BF531" s="67">
        <v>4170.4399999999996</v>
      </c>
      <c r="BG531">
        <v>1.1100000000000001</v>
      </c>
      <c r="BH531">
        <v>0.50790000000000002</v>
      </c>
      <c r="BI531">
        <v>0.2157</v>
      </c>
      <c r="BJ531">
        <v>0.21410000000000001</v>
      </c>
      <c r="BK531">
        <v>3.7499999999999999E-2</v>
      </c>
      <c r="BL531">
        <v>2.47E-2</v>
      </c>
    </row>
    <row r="532" spans="1:64" x14ac:dyDescent="0.25">
      <c r="A532" t="s">
        <v>548</v>
      </c>
      <c r="B532">
        <v>46201</v>
      </c>
      <c r="C532">
        <v>93.05</v>
      </c>
      <c r="D532">
        <v>11.59</v>
      </c>
      <c r="E532" s="67">
        <v>1027.18</v>
      </c>
      <c r="F532" s="67">
        <v>1003.92</v>
      </c>
      <c r="G532">
        <v>2.5000000000000001E-3</v>
      </c>
      <c r="H532">
        <v>5.0000000000000001E-4</v>
      </c>
      <c r="I532">
        <v>5.5999999999999999E-3</v>
      </c>
      <c r="J532">
        <v>1.1000000000000001E-3</v>
      </c>
      <c r="K532">
        <v>1.4800000000000001E-2</v>
      </c>
      <c r="L532">
        <v>0.95530000000000004</v>
      </c>
      <c r="M532">
        <v>2.0299999999999999E-2</v>
      </c>
      <c r="N532">
        <v>0.36709999999999998</v>
      </c>
      <c r="O532">
        <v>8.9999999999999998E-4</v>
      </c>
      <c r="P532">
        <v>0.13189999999999999</v>
      </c>
      <c r="Q532" s="67">
        <v>50447.93</v>
      </c>
      <c r="R532">
        <v>0.2321</v>
      </c>
      <c r="S532">
        <v>0.19070000000000001</v>
      </c>
      <c r="T532">
        <v>0.57720000000000005</v>
      </c>
      <c r="U532">
        <v>17.829999999999998</v>
      </c>
      <c r="V532">
        <v>8.09</v>
      </c>
      <c r="W532" s="67">
        <v>63983.8</v>
      </c>
      <c r="X532">
        <v>122.76</v>
      </c>
      <c r="Y532" s="67">
        <v>118497.46</v>
      </c>
      <c r="Z532">
        <v>0.90759999999999996</v>
      </c>
      <c r="AA532">
        <v>4.9299999999999997E-2</v>
      </c>
      <c r="AB532">
        <v>4.3099999999999999E-2</v>
      </c>
      <c r="AC532">
        <v>9.2399999999999996E-2</v>
      </c>
      <c r="AD532">
        <v>118.5</v>
      </c>
      <c r="AE532" s="67">
        <v>2921.78</v>
      </c>
      <c r="AF532">
        <v>430.07</v>
      </c>
      <c r="AG532" s="67">
        <v>111495.82</v>
      </c>
      <c r="AH532" t="s">
        <v>628</v>
      </c>
      <c r="AI532" s="67">
        <v>34846</v>
      </c>
      <c r="AJ532" s="67">
        <v>51455.85</v>
      </c>
      <c r="AK532">
        <v>36.200000000000003</v>
      </c>
      <c r="AL532">
        <v>24.03</v>
      </c>
      <c r="AM532">
        <v>27.11</v>
      </c>
      <c r="AN532">
        <v>4.55</v>
      </c>
      <c r="AO532" s="67">
        <v>1214.6500000000001</v>
      </c>
      <c r="AP532">
        <v>1.0965</v>
      </c>
      <c r="AQ532" s="67">
        <v>1344.21</v>
      </c>
      <c r="AR532" s="67">
        <v>1974.58</v>
      </c>
      <c r="AS532" s="67">
        <v>5592.91</v>
      </c>
      <c r="AT532">
        <v>428.16</v>
      </c>
      <c r="AU532">
        <v>264.67</v>
      </c>
      <c r="AV532" s="67">
        <v>9604.5400000000009</v>
      </c>
      <c r="AW532" s="67">
        <v>5292.06</v>
      </c>
      <c r="AX532">
        <v>0.52990000000000004</v>
      </c>
      <c r="AY532" s="67">
        <v>2980.98</v>
      </c>
      <c r="AZ532">
        <v>0.29849999999999999</v>
      </c>
      <c r="BA532" s="67">
        <v>1057.24</v>
      </c>
      <c r="BB532">
        <v>0.10589999999999999</v>
      </c>
      <c r="BC532">
        <v>656.84</v>
      </c>
      <c r="BD532">
        <v>6.5799999999999997E-2</v>
      </c>
      <c r="BE532" s="67">
        <v>9987.1299999999992</v>
      </c>
      <c r="BF532" s="67">
        <v>4733.6899999999996</v>
      </c>
      <c r="BG532">
        <v>1.2565</v>
      </c>
      <c r="BH532">
        <v>0.53049999999999997</v>
      </c>
      <c r="BI532">
        <v>0.20860000000000001</v>
      </c>
      <c r="BJ532">
        <v>0.1981</v>
      </c>
      <c r="BK532">
        <v>3.9800000000000002E-2</v>
      </c>
      <c r="BL532">
        <v>2.3E-2</v>
      </c>
    </row>
    <row r="533" spans="1:64" x14ac:dyDescent="0.25">
      <c r="A533" t="s">
        <v>549</v>
      </c>
      <c r="B533">
        <v>45922</v>
      </c>
      <c r="C533">
        <v>90.38</v>
      </c>
      <c r="D533">
        <v>11.61</v>
      </c>
      <c r="E533" s="67">
        <v>1049.1400000000001</v>
      </c>
      <c r="F533" s="67">
        <v>1015.23</v>
      </c>
      <c r="G533">
        <v>1.2999999999999999E-3</v>
      </c>
      <c r="H533">
        <v>2.0000000000000001E-4</v>
      </c>
      <c r="I533">
        <v>4.4999999999999997E-3</v>
      </c>
      <c r="J533">
        <v>1E-3</v>
      </c>
      <c r="K533">
        <v>8.6E-3</v>
      </c>
      <c r="L533">
        <v>0.97099999999999997</v>
      </c>
      <c r="M533">
        <v>1.34E-2</v>
      </c>
      <c r="N533">
        <v>0.60829999999999995</v>
      </c>
      <c r="O533">
        <v>2.2000000000000001E-3</v>
      </c>
      <c r="P533">
        <v>0.16919999999999999</v>
      </c>
      <c r="Q533" s="67">
        <v>48720.7</v>
      </c>
      <c r="R533">
        <v>0.22170000000000001</v>
      </c>
      <c r="S533">
        <v>0.2074</v>
      </c>
      <c r="T533">
        <v>0.57089999999999996</v>
      </c>
      <c r="U533">
        <v>17.22</v>
      </c>
      <c r="V533">
        <v>8.57</v>
      </c>
      <c r="W533" s="67">
        <v>63859.64</v>
      </c>
      <c r="X533">
        <v>117.29</v>
      </c>
      <c r="Y533" s="67">
        <v>82690.320000000007</v>
      </c>
      <c r="Z533">
        <v>0.89749999999999996</v>
      </c>
      <c r="AA533">
        <v>4.5900000000000003E-2</v>
      </c>
      <c r="AB533">
        <v>5.6599999999999998E-2</v>
      </c>
      <c r="AC533">
        <v>0.10249999999999999</v>
      </c>
      <c r="AD533">
        <v>82.69</v>
      </c>
      <c r="AE533" s="67">
        <v>1977.67</v>
      </c>
      <c r="AF533">
        <v>292.27999999999997</v>
      </c>
      <c r="AG533" s="67">
        <v>77913.02</v>
      </c>
      <c r="AH533" t="s">
        <v>628</v>
      </c>
      <c r="AI533" s="67">
        <v>29795</v>
      </c>
      <c r="AJ533" s="67">
        <v>44287.33</v>
      </c>
      <c r="AK533">
        <v>32.47</v>
      </c>
      <c r="AL533">
        <v>23.28</v>
      </c>
      <c r="AM533">
        <v>25.3</v>
      </c>
      <c r="AN533">
        <v>4.59</v>
      </c>
      <c r="AO533" s="67">
        <v>1546.06</v>
      </c>
      <c r="AP533">
        <v>0.93359999999999999</v>
      </c>
      <c r="AQ533" s="67">
        <v>1362.86</v>
      </c>
      <c r="AR533" s="67">
        <v>2463.73</v>
      </c>
      <c r="AS533" s="67">
        <v>5941</v>
      </c>
      <c r="AT533">
        <v>467.54</v>
      </c>
      <c r="AU533">
        <v>288.85000000000002</v>
      </c>
      <c r="AV533" s="67">
        <v>10523.97</v>
      </c>
      <c r="AW533" s="67">
        <v>6746.75</v>
      </c>
      <c r="AX533">
        <v>0.64259999999999995</v>
      </c>
      <c r="AY533" s="67">
        <v>1735.45</v>
      </c>
      <c r="AZ533">
        <v>0.1653</v>
      </c>
      <c r="BA533" s="67">
        <v>1017.45</v>
      </c>
      <c r="BB533">
        <v>9.69E-2</v>
      </c>
      <c r="BC533" s="67">
        <v>1000.17</v>
      </c>
      <c r="BD533">
        <v>9.5299999999999996E-2</v>
      </c>
      <c r="BE533" s="67">
        <v>10499.82</v>
      </c>
      <c r="BF533" s="67">
        <v>6608.76</v>
      </c>
      <c r="BG533">
        <v>2.5417999999999998</v>
      </c>
      <c r="BH533">
        <v>0.51719999999999999</v>
      </c>
      <c r="BI533">
        <v>0.219</v>
      </c>
      <c r="BJ533">
        <v>0.19350000000000001</v>
      </c>
      <c r="BK533">
        <v>4.5499999999999999E-2</v>
      </c>
      <c r="BL533">
        <v>2.4799999999999999E-2</v>
      </c>
    </row>
    <row r="534" spans="1:64" x14ac:dyDescent="0.25">
      <c r="A534" t="s">
        <v>550</v>
      </c>
      <c r="B534">
        <v>50591</v>
      </c>
      <c r="C534">
        <v>96.52</v>
      </c>
      <c r="D534">
        <v>19.16</v>
      </c>
      <c r="E534" s="67">
        <v>1849.6</v>
      </c>
      <c r="F534" s="67">
        <v>1791.03</v>
      </c>
      <c r="G534">
        <v>4.5999999999999999E-3</v>
      </c>
      <c r="H534">
        <v>2.9999999999999997E-4</v>
      </c>
      <c r="I534">
        <v>7.1999999999999998E-3</v>
      </c>
      <c r="J534">
        <v>1.1999999999999999E-3</v>
      </c>
      <c r="K534">
        <v>1.41E-2</v>
      </c>
      <c r="L534">
        <v>0.95369999999999999</v>
      </c>
      <c r="M534">
        <v>1.89E-2</v>
      </c>
      <c r="N534">
        <v>0.38879999999999998</v>
      </c>
      <c r="O534">
        <v>6.8999999999999999E-3</v>
      </c>
      <c r="P534">
        <v>0.13500000000000001</v>
      </c>
      <c r="Q534" s="67">
        <v>52742.29</v>
      </c>
      <c r="R534">
        <v>0.22620000000000001</v>
      </c>
      <c r="S534">
        <v>0.18240000000000001</v>
      </c>
      <c r="T534">
        <v>0.59140000000000004</v>
      </c>
      <c r="U534">
        <v>18.57</v>
      </c>
      <c r="V534">
        <v>11.89</v>
      </c>
      <c r="W534" s="67">
        <v>71024.429999999993</v>
      </c>
      <c r="X534">
        <v>150.19999999999999</v>
      </c>
      <c r="Y534" s="67">
        <v>136752.26999999999</v>
      </c>
      <c r="Z534">
        <v>0.80640000000000001</v>
      </c>
      <c r="AA534">
        <v>0.13089999999999999</v>
      </c>
      <c r="AB534">
        <v>6.2799999999999995E-2</v>
      </c>
      <c r="AC534">
        <v>0.19359999999999999</v>
      </c>
      <c r="AD534">
        <v>136.75</v>
      </c>
      <c r="AE534" s="67">
        <v>3900.2</v>
      </c>
      <c r="AF534">
        <v>497.52</v>
      </c>
      <c r="AG534" s="67">
        <v>137306.12</v>
      </c>
      <c r="AH534" t="s">
        <v>628</v>
      </c>
      <c r="AI534" s="67">
        <v>33379</v>
      </c>
      <c r="AJ534" s="67">
        <v>48906.45</v>
      </c>
      <c r="AK534">
        <v>44.19</v>
      </c>
      <c r="AL534">
        <v>27.25</v>
      </c>
      <c r="AM534">
        <v>30.96</v>
      </c>
      <c r="AN534">
        <v>4.58</v>
      </c>
      <c r="AO534" s="67">
        <v>1144.1400000000001</v>
      </c>
      <c r="AP534">
        <v>1.0359</v>
      </c>
      <c r="AQ534" s="67">
        <v>1193.5999999999999</v>
      </c>
      <c r="AR534" s="67">
        <v>2016.19</v>
      </c>
      <c r="AS534" s="67">
        <v>5662.22</v>
      </c>
      <c r="AT534">
        <v>447.65</v>
      </c>
      <c r="AU534">
        <v>240.59</v>
      </c>
      <c r="AV534" s="67">
        <v>9560.25</v>
      </c>
      <c r="AW534" s="67">
        <v>4772.07</v>
      </c>
      <c r="AX534">
        <v>0.48480000000000001</v>
      </c>
      <c r="AY534" s="67">
        <v>3539.56</v>
      </c>
      <c r="AZ534">
        <v>0.35959999999999998</v>
      </c>
      <c r="BA534">
        <v>881.52</v>
      </c>
      <c r="BB534">
        <v>8.9599999999999999E-2</v>
      </c>
      <c r="BC534">
        <v>650.32000000000005</v>
      </c>
      <c r="BD534">
        <v>6.6100000000000006E-2</v>
      </c>
      <c r="BE534" s="67">
        <v>9843.4699999999993</v>
      </c>
      <c r="BF534" s="67">
        <v>3802.68</v>
      </c>
      <c r="BG534">
        <v>0.92230000000000001</v>
      </c>
      <c r="BH534">
        <v>0.53649999999999998</v>
      </c>
      <c r="BI534">
        <v>0.22489999999999999</v>
      </c>
      <c r="BJ534">
        <v>0.1769</v>
      </c>
      <c r="BK534">
        <v>3.7100000000000001E-2</v>
      </c>
      <c r="BL534">
        <v>2.46E-2</v>
      </c>
    </row>
    <row r="535" spans="1:64" x14ac:dyDescent="0.25">
      <c r="A535" t="s">
        <v>551</v>
      </c>
      <c r="B535">
        <v>48694</v>
      </c>
      <c r="C535">
        <v>18.57</v>
      </c>
      <c r="D535">
        <v>172.58</v>
      </c>
      <c r="E535" s="67">
        <v>3205.05</v>
      </c>
      <c r="F535" s="67">
        <v>2731.4</v>
      </c>
      <c r="G535">
        <v>5.7999999999999996E-3</v>
      </c>
      <c r="H535">
        <v>6.9999999999999999E-4</v>
      </c>
      <c r="I535">
        <v>0.40210000000000001</v>
      </c>
      <c r="J535">
        <v>1.1999999999999999E-3</v>
      </c>
      <c r="K535">
        <v>9.3899999999999997E-2</v>
      </c>
      <c r="L535">
        <v>0.39910000000000001</v>
      </c>
      <c r="M535">
        <v>9.7100000000000006E-2</v>
      </c>
      <c r="N535">
        <v>0.82299999999999995</v>
      </c>
      <c r="O535">
        <v>4.0300000000000002E-2</v>
      </c>
      <c r="P535">
        <v>0.17599999999999999</v>
      </c>
      <c r="Q535" s="67">
        <v>55551.93</v>
      </c>
      <c r="R535">
        <v>0.26540000000000002</v>
      </c>
      <c r="S535">
        <v>0.18290000000000001</v>
      </c>
      <c r="T535">
        <v>0.55169999999999997</v>
      </c>
      <c r="U535">
        <v>18.260000000000002</v>
      </c>
      <c r="V535">
        <v>21.88</v>
      </c>
      <c r="W535" s="67">
        <v>77697.460000000006</v>
      </c>
      <c r="X535">
        <v>143.82</v>
      </c>
      <c r="Y535" s="67">
        <v>84034.51</v>
      </c>
      <c r="Z535">
        <v>0.67510000000000003</v>
      </c>
      <c r="AA535">
        <v>0.27150000000000002</v>
      </c>
      <c r="AB535">
        <v>5.33E-2</v>
      </c>
      <c r="AC535">
        <v>0.32490000000000002</v>
      </c>
      <c r="AD535">
        <v>84.03</v>
      </c>
      <c r="AE535" s="67">
        <v>3392.37</v>
      </c>
      <c r="AF535">
        <v>445.2</v>
      </c>
      <c r="AG535" s="67">
        <v>83530.259999999995</v>
      </c>
      <c r="AH535" t="s">
        <v>628</v>
      </c>
      <c r="AI535" s="67">
        <v>24087</v>
      </c>
      <c r="AJ535" s="67">
        <v>37938.620000000003</v>
      </c>
      <c r="AK535">
        <v>59.61</v>
      </c>
      <c r="AL535">
        <v>38.81</v>
      </c>
      <c r="AM535">
        <v>44.06</v>
      </c>
      <c r="AN535">
        <v>4.71</v>
      </c>
      <c r="AO535" s="67">
        <v>1679.42</v>
      </c>
      <c r="AP535">
        <v>1.2521</v>
      </c>
      <c r="AQ535" s="67">
        <v>1615.25</v>
      </c>
      <c r="AR535" s="67">
        <v>2080.0100000000002</v>
      </c>
      <c r="AS535" s="67">
        <v>6312.12</v>
      </c>
      <c r="AT535">
        <v>673.72</v>
      </c>
      <c r="AU535">
        <v>503.29</v>
      </c>
      <c r="AV535" s="67">
        <v>11184.39</v>
      </c>
      <c r="AW535" s="67">
        <v>6231.67</v>
      </c>
      <c r="AX535">
        <v>0.55589999999999995</v>
      </c>
      <c r="AY535" s="67">
        <v>2931.27</v>
      </c>
      <c r="AZ535">
        <v>0.26150000000000001</v>
      </c>
      <c r="BA535">
        <v>717.54</v>
      </c>
      <c r="BB535">
        <v>6.4000000000000001E-2</v>
      </c>
      <c r="BC535" s="67">
        <v>1328.82</v>
      </c>
      <c r="BD535">
        <v>0.11849999999999999</v>
      </c>
      <c r="BE535" s="67">
        <v>11209.29</v>
      </c>
      <c r="BF535" s="67">
        <v>4555.93</v>
      </c>
      <c r="BG535">
        <v>1.9879</v>
      </c>
      <c r="BH535">
        <v>0.51070000000000004</v>
      </c>
      <c r="BI535">
        <v>0.19850000000000001</v>
      </c>
      <c r="BJ535">
        <v>0.2495</v>
      </c>
      <c r="BK535">
        <v>2.6100000000000002E-2</v>
      </c>
      <c r="BL535">
        <v>1.5100000000000001E-2</v>
      </c>
    </row>
    <row r="536" spans="1:64" x14ac:dyDescent="0.25">
      <c r="A536" t="s">
        <v>552</v>
      </c>
      <c r="B536">
        <v>44925</v>
      </c>
      <c r="C536">
        <v>38.29</v>
      </c>
      <c r="D536">
        <v>108.45</v>
      </c>
      <c r="E536" s="67">
        <v>4152.22</v>
      </c>
      <c r="F536" s="67">
        <v>4015.68</v>
      </c>
      <c r="G536">
        <v>1.5299999999999999E-2</v>
      </c>
      <c r="H536">
        <v>8.0000000000000004E-4</v>
      </c>
      <c r="I536">
        <v>6.2899999999999998E-2</v>
      </c>
      <c r="J536">
        <v>1.2999999999999999E-3</v>
      </c>
      <c r="K536">
        <v>4.2500000000000003E-2</v>
      </c>
      <c r="L536">
        <v>0.82189999999999996</v>
      </c>
      <c r="M536">
        <v>5.5300000000000002E-2</v>
      </c>
      <c r="N536">
        <v>0.42649999999999999</v>
      </c>
      <c r="O536">
        <v>1.44E-2</v>
      </c>
      <c r="P536">
        <v>0.14399999999999999</v>
      </c>
      <c r="Q536" s="67">
        <v>56848.9</v>
      </c>
      <c r="R536">
        <v>0.22239999999999999</v>
      </c>
      <c r="S536">
        <v>0.2006</v>
      </c>
      <c r="T536">
        <v>0.57699999999999996</v>
      </c>
      <c r="U536">
        <v>18.38</v>
      </c>
      <c r="V536">
        <v>25.94</v>
      </c>
      <c r="W536" s="67">
        <v>79431.14</v>
      </c>
      <c r="X536">
        <v>156.94999999999999</v>
      </c>
      <c r="Y536" s="67">
        <v>142437.82999999999</v>
      </c>
      <c r="Z536">
        <v>0.70309999999999995</v>
      </c>
      <c r="AA536">
        <v>0.26200000000000001</v>
      </c>
      <c r="AB536">
        <v>3.49E-2</v>
      </c>
      <c r="AC536">
        <v>0.2969</v>
      </c>
      <c r="AD536">
        <v>142.44</v>
      </c>
      <c r="AE536" s="67">
        <v>5798.14</v>
      </c>
      <c r="AF536">
        <v>676.92</v>
      </c>
      <c r="AG536" s="67">
        <v>151005.54</v>
      </c>
      <c r="AH536" t="s">
        <v>628</v>
      </c>
      <c r="AI536" s="67">
        <v>32134</v>
      </c>
      <c r="AJ536" s="67">
        <v>52210.41</v>
      </c>
      <c r="AK536">
        <v>63.19</v>
      </c>
      <c r="AL536">
        <v>38.19</v>
      </c>
      <c r="AM536">
        <v>44.3</v>
      </c>
      <c r="AN536">
        <v>4.75</v>
      </c>
      <c r="AO536" s="67">
        <v>1461.93</v>
      </c>
      <c r="AP536">
        <v>0.98409999999999997</v>
      </c>
      <c r="AQ536" s="67">
        <v>1248.02</v>
      </c>
      <c r="AR536" s="67">
        <v>1784.09</v>
      </c>
      <c r="AS536" s="67">
        <v>6043.25</v>
      </c>
      <c r="AT536">
        <v>558.94000000000005</v>
      </c>
      <c r="AU536">
        <v>247.31</v>
      </c>
      <c r="AV536" s="67">
        <v>9881.6200000000008</v>
      </c>
      <c r="AW536" s="67">
        <v>3545.85</v>
      </c>
      <c r="AX536">
        <v>0.37430000000000002</v>
      </c>
      <c r="AY536" s="67">
        <v>4604.47</v>
      </c>
      <c r="AZ536">
        <v>0.48609999999999998</v>
      </c>
      <c r="BA536">
        <v>652.79999999999995</v>
      </c>
      <c r="BB536">
        <v>6.8900000000000003E-2</v>
      </c>
      <c r="BC536">
        <v>668.93</v>
      </c>
      <c r="BD536">
        <v>7.0599999999999996E-2</v>
      </c>
      <c r="BE536" s="67">
        <v>9472.0499999999993</v>
      </c>
      <c r="BF536" s="67">
        <v>2346.7800000000002</v>
      </c>
      <c r="BG536">
        <v>0.47399999999999998</v>
      </c>
      <c r="BH536">
        <v>0.57130000000000003</v>
      </c>
      <c r="BI536">
        <v>0.22559999999999999</v>
      </c>
      <c r="BJ536">
        <v>0.15060000000000001</v>
      </c>
      <c r="BK536">
        <v>3.1600000000000003E-2</v>
      </c>
      <c r="BL536">
        <v>2.0899999999999998E-2</v>
      </c>
    </row>
    <row r="537" spans="1:64" x14ac:dyDescent="0.25">
      <c r="A537" t="s">
        <v>553</v>
      </c>
      <c r="B537">
        <v>50302</v>
      </c>
      <c r="C537">
        <v>76.290000000000006</v>
      </c>
      <c r="D537">
        <v>20.5</v>
      </c>
      <c r="E537" s="67">
        <v>1563.58</v>
      </c>
      <c r="F537" s="67">
        <v>1568.77</v>
      </c>
      <c r="G537">
        <v>4.8999999999999998E-3</v>
      </c>
      <c r="H537">
        <v>2.9999999999999997E-4</v>
      </c>
      <c r="I537">
        <v>5.7999999999999996E-3</v>
      </c>
      <c r="J537">
        <v>1.8E-3</v>
      </c>
      <c r="K537">
        <v>1.6299999999999999E-2</v>
      </c>
      <c r="L537">
        <v>0.95089999999999997</v>
      </c>
      <c r="M537">
        <v>0.02</v>
      </c>
      <c r="N537">
        <v>0.32550000000000001</v>
      </c>
      <c r="O537">
        <v>3.7000000000000002E-3</v>
      </c>
      <c r="P537">
        <v>0.1222</v>
      </c>
      <c r="Q537" s="67">
        <v>52983.91</v>
      </c>
      <c r="R537">
        <v>0.26779999999999998</v>
      </c>
      <c r="S537">
        <v>0.18</v>
      </c>
      <c r="T537">
        <v>0.55220000000000002</v>
      </c>
      <c r="U537">
        <v>19.55</v>
      </c>
      <c r="V537">
        <v>11.68</v>
      </c>
      <c r="W537" s="67">
        <v>66849.47</v>
      </c>
      <c r="X537">
        <v>129.02000000000001</v>
      </c>
      <c r="Y537" s="67">
        <v>137586.12</v>
      </c>
      <c r="Z537">
        <v>0.83250000000000002</v>
      </c>
      <c r="AA537">
        <v>0.11409999999999999</v>
      </c>
      <c r="AB537">
        <v>5.3400000000000003E-2</v>
      </c>
      <c r="AC537">
        <v>0.16750000000000001</v>
      </c>
      <c r="AD537">
        <v>137.59</v>
      </c>
      <c r="AE537" s="67">
        <v>3943.63</v>
      </c>
      <c r="AF537">
        <v>507.68</v>
      </c>
      <c r="AG537" s="67">
        <v>139497.51</v>
      </c>
      <c r="AH537" t="s">
        <v>628</v>
      </c>
      <c r="AI537" s="67">
        <v>34292</v>
      </c>
      <c r="AJ537" s="67">
        <v>52711.98</v>
      </c>
      <c r="AK537">
        <v>46.07</v>
      </c>
      <c r="AL537">
        <v>27.35</v>
      </c>
      <c r="AM537">
        <v>30.92</v>
      </c>
      <c r="AN537">
        <v>4.79</v>
      </c>
      <c r="AO537" s="67">
        <v>1073.18</v>
      </c>
      <c r="AP537">
        <v>0.9617</v>
      </c>
      <c r="AQ537" s="67">
        <v>1204.3699999999999</v>
      </c>
      <c r="AR537" s="67">
        <v>1871.44</v>
      </c>
      <c r="AS537" s="67">
        <v>5433.22</v>
      </c>
      <c r="AT537">
        <v>427.81</v>
      </c>
      <c r="AU537">
        <v>289.2</v>
      </c>
      <c r="AV537" s="67">
        <v>9226.0400000000009</v>
      </c>
      <c r="AW537" s="67">
        <v>4427.05</v>
      </c>
      <c r="AX537">
        <v>0.47060000000000002</v>
      </c>
      <c r="AY537" s="67">
        <v>3445.16</v>
      </c>
      <c r="AZ537">
        <v>0.36620000000000003</v>
      </c>
      <c r="BA537">
        <v>960.48</v>
      </c>
      <c r="BB537">
        <v>0.1021</v>
      </c>
      <c r="BC537">
        <v>575.11</v>
      </c>
      <c r="BD537">
        <v>6.1100000000000002E-2</v>
      </c>
      <c r="BE537" s="67">
        <v>9407.7900000000009</v>
      </c>
      <c r="BF537" s="67">
        <v>3909.21</v>
      </c>
      <c r="BG537">
        <v>0.87280000000000002</v>
      </c>
      <c r="BH537">
        <v>0.54849999999999999</v>
      </c>
      <c r="BI537">
        <v>0.2268</v>
      </c>
      <c r="BJ537">
        <v>0.16120000000000001</v>
      </c>
      <c r="BK537">
        <v>0.04</v>
      </c>
      <c r="BL537">
        <v>2.3400000000000001E-2</v>
      </c>
    </row>
    <row r="538" spans="1:64" x14ac:dyDescent="0.25">
      <c r="A538" t="s">
        <v>554</v>
      </c>
      <c r="B538">
        <v>49957</v>
      </c>
      <c r="C538">
        <v>73.099999999999994</v>
      </c>
      <c r="D538">
        <v>20.87</v>
      </c>
      <c r="E538" s="67">
        <v>1525.51</v>
      </c>
      <c r="F538" s="67">
        <v>1541.43</v>
      </c>
      <c r="G538">
        <v>3.3E-3</v>
      </c>
      <c r="H538">
        <v>6.9999999999999999E-4</v>
      </c>
      <c r="I538">
        <v>5.8999999999999999E-3</v>
      </c>
      <c r="J538">
        <v>1.1999999999999999E-3</v>
      </c>
      <c r="K538">
        <v>7.6E-3</v>
      </c>
      <c r="L538">
        <v>0.96599999999999997</v>
      </c>
      <c r="M538">
        <v>1.5299999999999999E-2</v>
      </c>
      <c r="N538">
        <v>0.32300000000000001</v>
      </c>
      <c r="O538">
        <v>1.6999999999999999E-3</v>
      </c>
      <c r="P538">
        <v>0.1244</v>
      </c>
      <c r="Q538" s="67">
        <v>52339.63</v>
      </c>
      <c r="R538">
        <v>0.27350000000000002</v>
      </c>
      <c r="S538">
        <v>0.1837</v>
      </c>
      <c r="T538">
        <v>0.54290000000000005</v>
      </c>
      <c r="U538">
        <v>19.28</v>
      </c>
      <c r="V538">
        <v>11.84</v>
      </c>
      <c r="W538" s="67">
        <v>66345.73</v>
      </c>
      <c r="X538">
        <v>124.88</v>
      </c>
      <c r="Y538" s="67">
        <v>124362.88</v>
      </c>
      <c r="Z538">
        <v>0.85540000000000005</v>
      </c>
      <c r="AA538">
        <v>8.77E-2</v>
      </c>
      <c r="AB538">
        <v>5.6899999999999999E-2</v>
      </c>
      <c r="AC538">
        <v>0.14460000000000001</v>
      </c>
      <c r="AD538">
        <v>124.36</v>
      </c>
      <c r="AE538" s="67">
        <v>3620.87</v>
      </c>
      <c r="AF538">
        <v>476.5</v>
      </c>
      <c r="AG538" s="67">
        <v>122330.37</v>
      </c>
      <c r="AH538" t="s">
        <v>628</v>
      </c>
      <c r="AI538" s="67">
        <v>34681</v>
      </c>
      <c r="AJ538" s="67">
        <v>51085.07</v>
      </c>
      <c r="AK538">
        <v>45.61</v>
      </c>
      <c r="AL538">
        <v>28.15</v>
      </c>
      <c r="AM538">
        <v>31.68</v>
      </c>
      <c r="AN538">
        <v>4.95</v>
      </c>
      <c r="AO538" s="67">
        <v>1189.7</v>
      </c>
      <c r="AP538">
        <v>0.95909999999999995</v>
      </c>
      <c r="AQ538" s="67">
        <v>1181.0899999999999</v>
      </c>
      <c r="AR538" s="67">
        <v>1901.13</v>
      </c>
      <c r="AS538" s="67">
        <v>5510.5</v>
      </c>
      <c r="AT538">
        <v>439.02</v>
      </c>
      <c r="AU538">
        <v>258.93</v>
      </c>
      <c r="AV538" s="67">
        <v>9290.67</v>
      </c>
      <c r="AW538" s="67">
        <v>4859.05</v>
      </c>
      <c r="AX538">
        <v>0.51</v>
      </c>
      <c r="AY538" s="67">
        <v>3154.06</v>
      </c>
      <c r="AZ538">
        <v>0.33100000000000002</v>
      </c>
      <c r="BA538">
        <v>984.66</v>
      </c>
      <c r="BB538">
        <v>0.1033</v>
      </c>
      <c r="BC538">
        <v>530.17999999999995</v>
      </c>
      <c r="BD538">
        <v>5.5599999999999997E-2</v>
      </c>
      <c r="BE538" s="67">
        <v>9527.9500000000007</v>
      </c>
      <c r="BF538" s="67">
        <v>4635.22</v>
      </c>
      <c r="BG538">
        <v>1.1406000000000001</v>
      </c>
      <c r="BH538">
        <v>0.5585</v>
      </c>
      <c r="BI538">
        <v>0.22339999999999999</v>
      </c>
      <c r="BJ538">
        <v>0.15620000000000001</v>
      </c>
      <c r="BK538">
        <v>4.1099999999999998E-2</v>
      </c>
      <c r="BL538">
        <v>2.0799999999999999E-2</v>
      </c>
    </row>
    <row r="539" spans="1:64" x14ac:dyDescent="0.25">
      <c r="A539" t="s">
        <v>555</v>
      </c>
      <c r="B539">
        <v>49296</v>
      </c>
      <c r="C539">
        <v>103.05</v>
      </c>
      <c r="D539">
        <v>10.63</v>
      </c>
      <c r="E539" s="67">
        <v>1095.29</v>
      </c>
      <c r="F539" s="67">
        <v>1060.5</v>
      </c>
      <c r="G539">
        <v>2.3999999999999998E-3</v>
      </c>
      <c r="H539">
        <v>2.9999999999999997E-4</v>
      </c>
      <c r="I539">
        <v>4.7000000000000002E-3</v>
      </c>
      <c r="J539">
        <v>8.0000000000000004E-4</v>
      </c>
      <c r="K539">
        <v>1.2200000000000001E-2</v>
      </c>
      <c r="L539">
        <v>0.9657</v>
      </c>
      <c r="M539">
        <v>1.3899999999999999E-2</v>
      </c>
      <c r="N539">
        <v>0.44779999999999998</v>
      </c>
      <c r="O539">
        <v>8.0000000000000004E-4</v>
      </c>
      <c r="P539">
        <v>0.13469999999999999</v>
      </c>
      <c r="Q539" s="67">
        <v>49963.1</v>
      </c>
      <c r="R539">
        <v>0.21360000000000001</v>
      </c>
      <c r="S539">
        <v>0.1883</v>
      </c>
      <c r="T539">
        <v>0.59819999999999995</v>
      </c>
      <c r="U539">
        <v>17.59</v>
      </c>
      <c r="V539">
        <v>9.0399999999999991</v>
      </c>
      <c r="W539" s="67">
        <v>63339.97</v>
      </c>
      <c r="X539">
        <v>116.26</v>
      </c>
      <c r="Y539" s="67">
        <v>120618.2</v>
      </c>
      <c r="Z539">
        <v>0.87390000000000001</v>
      </c>
      <c r="AA539">
        <v>6.3600000000000004E-2</v>
      </c>
      <c r="AB539">
        <v>6.25E-2</v>
      </c>
      <c r="AC539">
        <v>0.12609999999999999</v>
      </c>
      <c r="AD539">
        <v>120.62</v>
      </c>
      <c r="AE539" s="67">
        <v>3104.64</v>
      </c>
      <c r="AF539">
        <v>422.34</v>
      </c>
      <c r="AG539" s="67">
        <v>116369.12</v>
      </c>
      <c r="AH539" t="s">
        <v>628</v>
      </c>
      <c r="AI539" s="67">
        <v>32840</v>
      </c>
      <c r="AJ539" s="67">
        <v>48073.77</v>
      </c>
      <c r="AK539">
        <v>37.409999999999997</v>
      </c>
      <c r="AL539">
        <v>24.27</v>
      </c>
      <c r="AM539">
        <v>27.71</v>
      </c>
      <c r="AN539">
        <v>4.1500000000000004</v>
      </c>
      <c r="AO539" s="67">
        <v>1224.67</v>
      </c>
      <c r="AP539">
        <v>1.0991</v>
      </c>
      <c r="AQ539" s="67">
        <v>1406.93</v>
      </c>
      <c r="AR539" s="67">
        <v>2044.92</v>
      </c>
      <c r="AS539" s="67">
        <v>5781.78</v>
      </c>
      <c r="AT539">
        <v>430.66</v>
      </c>
      <c r="AU539">
        <v>299.67</v>
      </c>
      <c r="AV539" s="67">
        <v>9963.9699999999993</v>
      </c>
      <c r="AW539" s="67">
        <v>5409.15</v>
      </c>
      <c r="AX539">
        <v>0.53590000000000004</v>
      </c>
      <c r="AY539" s="67">
        <v>2938.71</v>
      </c>
      <c r="AZ539">
        <v>0.29110000000000003</v>
      </c>
      <c r="BA539" s="67">
        <v>1004.85</v>
      </c>
      <c r="BB539">
        <v>9.9500000000000005E-2</v>
      </c>
      <c r="BC539">
        <v>741.29</v>
      </c>
      <c r="BD539">
        <v>7.3400000000000007E-2</v>
      </c>
      <c r="BE539" s="67">
        <v>10094</v>
      </c>
      <c r="BF539" s="67">
        <v>4812.84</v>
      </c>
      <c r="BG539">
        <v>1.3562000000000001</v>
      </c>
      <c r="BH539">
        <v>0.51819999999999999</v>
      </c>
      <c r="BI539">
        <v>0.22359999999999999</v>
      </c>
      <c r="BJ539">
        <v>0.19889999999999999</v>
      </c>
      <c r="BK539">
        <v>3.73E-2</v>
      </c>
      <c r="BL539">
        <v>2.1899999999999999E-2</v>
      </c>
    </row>
    <row r="540" spans="1:64" x14ac:dyDescent="0.25">
      <c r="A540" t="s">
        <v>556</v>
      </c>
      <c r="B540">
        <v>50070</v>
      </c>
      <c r="C540">
        <v>28.86</v>
      </c>
      <c r="D540">
        <v>158.66</v>
      </c>
      <c r="E540" s="67">
        <v>4578.3500000000004</v>
      </c>
      <c r="F540" s="67">
        <v>4438.9799999999996</v>
      </c>
      <c r="G540">
        <v>4.87E-2</v>
      </c>
      <c r="H540">
        <v>5.0000000000000001E-4</v>
      </c>
      <c r="I540">
        <v>9.35E-2</v>
      </c>
      <c r="J540">
        <v>1.1999999999999999E-3</v>
      </c>
      <c r="K540">
        <v>3.3500000000000002E-2</v>
      </c>
      <c r="L540">
        <v>0.78010000000000002</v>
      </c>
      <c r="M540">
        <v>4.2599999999999999E-2</v>
      </c>
      <c r="N540">
        <v>0.20319999999999999</v>
      </c>
      <c r="O540">
        <v>2.52E-2</v>
      </c>
      <c r="P540">
        <v>0.12330000000000001</v>
      </c>
      <c r="Q540" s="67">
        <v>63634.12</v>
      </c>
      <c r="R540">
        <v>0.25590000000000002</v>
      </c>
      <c r="S540">
        <v>0.20860000000000001</v>
      </c>
      <c r="T540">
        <v>0.53539999999999999</v>
      </c>
      <c r="U540">
        <v>19.18</v>
      </c>
      <c r="V540">
        <v>25.6</v>
      </c>
      <c r="W540" s="67">
        <v>88352.18</v>
      </c>
      <c r="X540">
        <v>176.94</v>
      </c>
      <c r="Y540" s="67">
        <v>198363.79</v>
      </c>
      <c r="Z540">
        <v>0.75160000000000005</v>
      </c>
      <c r="AA540">
        <v>0.2258</v>
      </c>
      <c r="AB540">
        <v>2.2599999999999999E-2</v>
      </c>
      <c r="AC540">
        <v>0.24840000000000001</v>
      </c>
      <c r="AD540">
        <v>198.36</v>
      </c>
      <c r="AE540" s="67">
        <v>8367.8799999999992</v>
      </c>
      <c r="AF540">
        <v>957.92</v>
      </c>
      <c r="AG540" s="67">
        <v>215886.83</v>
      </c>
      <c r="AH540" t="s">
        <v>628</v>
      </c>
      <c r="AI540" s="67">
        <v>44446</v>
      </c>
      <c r="AJ540" s="67">
        <v>79290.490000000005</v>
      </c>
      <c r="AK540">
        <v>64.099999999999994</v>
      </c>
      <c r="AL540">
        <v>40.57</v>
      </c>
      <c r="AM540">
        <v>42.4</v>
      </c>
      <c r="AN540">
        <v>5.05</v>
      </c>
      <c r="AO540" s="67">
        <v>1125.3499999999999</v>
      </c>
      <c r="AP540">
        <v>0.76770000000000005</v>
      </c>
      <c r="AQ540" s="67">
        <v>1327.06</v>
      </c>
      <c r="AR540" s="67">
        <v>2008.93</v>
      </c>
      <c r="AS540" s="67">
        <v>6600.71</v>
      </c>
      <c r="AT540">
        <v>640.19000000000005</v>
      </c>
      <c r="AU540">
        <v>378.82</v>
      </c>
      <c r="AV540" s="67">
        <v>10955.71</v>
      </c>
      <c r="AW540" s="67">
        <v>2723.43</v>
      </c>
      <c r="AX540">
        <v>0.26369999999999999</v>
      </c>
      <c r="AY540" s="67">
        <v>6435.23</v>
      </c>
      <c r="AZ540">
        <v>0.623</v>
      </c>
      <c r="BA540">
        <v>758.45</v>
      </c>
      <c r="BB540">
        <v>7.3400000000000007E-2</v>
      </c>
      <c r="BC540">
        <v>412.27</v>
      </c>
      <c r="BD540">
        <v>3.9899999999999998E-2</v>
      </c>
      <c r="BE540" s="67">
        <v>10329.39</v>
      </c>
      <c r="BF540" s="67">
        <v>1377.63</v>
      </c>
      <c r="BG540">
        <v>0.1512</v>
      </c>
      <c r="BH540">
        <v>0.59009999999999996</v>
      </c>
      <c r="BI540">
        <v>0.22489999999999999</v>
      </c>
      <c r="BJ540">
        <v>0.1303</v>
      </c>
      <c r="BK540">
        <v>3.3700000000000001E-2</v>
      </c>
      <c r="BL540">
        <v>2.1000000000000001E-2</v>
      </c>
    </row>
    <row r="541" spans="1:64" x14ac:dyDescent="0.25">
      <c r="A541" t="s">
        <v>557</v>
      </c>
      <c r="B541">
        <v>46011</v>
      </c>
      <c r="C541">
        <v>100.62</v>
      </c>
      <c r="D541">
        <v>15.52</v>
      </c>
      <c r="E541" s="67">
        <v>1561.58</v>
      </c>
      <c r="F541" s="67">
        <v>1577.67</v>
      </c>
      <c r="G541">
        <v>2.8E-3</v>
      </c>
      <c r="H541">
        <v>2.9999999999999997E-4</v>
      </c>
      <c r="I541">
        <v>4.7000000000000002E-3</v>
      </c>
      <c r="J541">
        <v>8.9999999999999998E-4</v>
      </c>
      <c r="K541">
        <v>5.8999999999999999E-3</v>
      </c>
      <c r="L541">
        <v>0.97389999999999999</v>
      </c>
      <c r="M541">
        <v>1.15E-2</v>
      </c>
      <c r="N541">
        <v>0.38329999999999997</v>
      </c>
      <c r="O541">
        <v>1E-3</v>
      </c>
      <c r="P541">
        <v>0.13639999999999999</v>
      </c>
      <c r="Q541" s="67">
        <v>52397.75</v>
      </c>
      <c r="R541">
        <v>0.20979999999999999</v>
      </c>
      <c r="S541">
        <v>0.18729999999999999</v>
      </c>
      <c r="T541">
        <v>0.60289999999999999</v>
      </c>
      <c r="U541">
        <v>18.39</v>
      </c>
      <c r="V541">
        <v>12.09</v>
      </c>
      <c r="W541" s="67">
        <v>67107.600000000006</v>
      </c>
      <c r="X541">
        <v>124.51</v>
      </c>
      <c r="Y541" s="67">
        <v>129358.13</v>
      </c>
      <c r="Z541">
        <v>0.82499999999999996</v>
      </c>
      <c r="AA541">
        <v>0.1026</v>
      </c>
      <c r="AB541">
        <v>7.2300000000000003E-2</v>
      </c>
      <c r="AC541">
        <v>0.17499999999999999</v>
      </c>
      <c r="AD541">
        <v>129.36000000000001</v>
      </c>
      <c r="AE541" s="67">
        <v>3745.55</v>
      </c>
      <c r="AF541">
        <v>484.51</v>
      </c>
      <c r="AG541" s="67">
        <v>125316.36</v>
      </c>
      <c r="AH541" t="s">
        <v>628</v>
      </c>
      <c r="AI541" s="67">
        <v>33377</v>
      </c>
      <c r="AJ541" s="67">
        <v>47936.37</v>
      </c>
      <c r="AK541">
        <v>45.9</v>
      </c>
      <c r="AL541">
        <v>28.52</v>
      </c>
      <c r="AM541">
        <v>32.450000000000003</v>
      </c>
      <c r="AN541">
        <v>4.7699999999999996</v>
      </c>
      <c r="AO541" s="67">
        <v>1140.6099999999999</v>
      </c>
      <c r="AP541">
        <v>1.0286999999999999</v>
      </c>
      <c r="AQ541" s="67">
        <v>1222.97</v>
      </c>
      <c r="AR541" s="67">
        <v>2052.58</v>
      </c>
      <c r="AS541" s="67">
        <v>5600.06</v>
      </c>
      <c r="AT541">
        <v>433</v>
      </c>
      <c r="AU541">
        <v>296.93</v>
      </c>
      <c r="AV541" s="67">
        <v>9605.5499999999993</v>
      </c>
      <c r="AW541" s="67">
        <v>5104.6899999999996</v>
      </c>
      <c r="AX541">
        <v>0.51349999999999996</v>
      </c>
      <c r="AY541" s="67">
        <v>3133.27</v>
      </c>
      <c r="AZ541">
        <v>0.31519999999999998</v>
      </c>
      <c r="BA541" s="67">
        <v>1050.71</v>
      </c>
      <c r="BB541">
        <v>0.1057</v>
      </c>
      <c r="BC541">
        <v>651.47</v>
      </c>
      <c r="BD541">
        <v>6.5500000000000003E-2</v>
      </c>
      <c r="BE541" s="67">
        <v>9940.1299999999992</v>
      </c>
      <c r="BF541" s="67">
        <v>4527.76</v>
      </c>
      <c r="BG541">
        <v>1.1528</v>
      </c>
      <c r="BH541">
        <v>0.54900000000000004</v>
      </c>
      <c r="BI541">
        <v>0.22500000000000001</v>
      </c>
      <c r="BJ541">
        <v>0.1663</v>
      </c>
      <c r="BK541">
        <v>4.02E-2</v>
      </c>
      <c r="BL541">
        <v>1.95E-2</v>
      </c>
    </row>
    <row r="542" spans="1:64" x14ac:dyDescent="0.25">
      <c r="A542" t="s">
        <v>558</v>
      </c>
      <c r="B542">
        <v>49536</v>
      </c>
      <c r="C542">
        <v>53.29</v>
      </c>
      <c r="D542">
        <v>37.909999999999997</v>
      </c>
      <c r="E542" s="67">
        <v>2020</v>
      </c>
      <c r="F542" s="67">
        <v>2028.26</v>
      </c>
      <c r="G542">
        <v>4.1999999999999997E-3</v>
      </c>
      <c r="H542">
        <v>2.0000000000000001E-4</v>
      </c>
      <c r="I542">
        <v>1.7399999999999999E-2</v>
      </c>
      <c r="J542">
        <v>1.1999999999999999E-3</v>
      </c>
      <c r="K542">
        <v>4.5199999999999997E-2</v>
      </c>
      <c r="L542">
        <v>0.89829999999999999</v>
      </c>
      <c r="M542">
        <v>3.3300000000000003E-2</v>
      </c>
      <c r="N542">
        <v>0.4819</v>
      </c>
      <c r="O542">
        <v>1.11E-2</v>
      </c>
      <c r="P542">
        <v>0.14910000000000001</v>
      </c>
      <c r="Q542" s="67">
        <v>52101.49</v>
      </c>
      <c r="R542">
        <v>0.2324</v>
      </c>
      <c r="S542">
        <v>0.1893</v>
      </c>
      <c r="T542">
        <v>0.57830000000000004</v>
      </c>
      <c r="U542">
        <v>18.66</v>
      </c>
      <c r="V542">
        <v>13.05</v>
      </c>
      <c r="W542" s="67">
        <v>68878.73</v>
      </c>
      <c r="X542">
        <v>149.41999999999999</v>
      </c>
      <c r="Y542" s="67">
        <v>105129.1</v>
      </c>
      <c r="Z542">
        <v>0.82879999999999998</v>
      </c>
      <c r="AA542">
        <v>0.13389999999999999</v>
      </c>
      <c r="AB542">
        <v>3.73E-2</v>
      </c>
      <c r="AC542">
        <v>0.17119999999999999</v>
      </c>
      <c r="AD542">
        <v>105.13</v>
      </c>
      <c r="AE542" s="67">
        <v>3089.1</v>
      </c>
      <c r="AF542">
        <v>456.91</v>
      </c>
      <c r="AG542" s="67">
        <v>106161.65</v>
      </c>
      <c r="AH542" t="s">
        <v>628</v>
      </c>
      <c r="AI542" s="67">
        <v>30034</v>
      </c>
      <c r="AJ542" s="67">
        <v>45323.48</v>
      </c>
      <c r="AK542">
        <v>45.45</v>
      </c>
      <c r="AL542">
        <v>27.77</v>
      </c>
      <c r="AM542">
        <v>33.200000000000003</v>
      </c>
      <c r="AN542">
        <v>4.1399999999999997</v>
      </c>
      <c r="AO542">
        <v>810.07</v>
      </c>
      <c r="AP542">
        <v>1.0001</v>
      </c>
      <c r="AQ542" s="67">
        <v>1227.18</v>
      </c>
      <c r="AR542" s="67">
        <v>1877.4</v>
      </c>
      <c r="AS542" s="67">
        <v>5617.27</v>
      </c>
      <c r="AT542">
        <v>494.95</v>
      </c>
      <c r="AU542">
        <v>215.39</v>
      </c>
      <c r="AV542" s="67">
        <v>9432.18</v>
      </c>
      <c r="AW542" s="67">
        <v>4847.1099999999997</v>
      </c>
      <c r="AX542">
        <v>0.52400000000000002</v>
      </c>
      <c r="AY542" s="67">
        <v>2645.01</v>
      </c>
      <c r="AZ542">
        <v>0.28589999999999999</v>
      </c>
      <c r="BA542">
        <v>980.9</v>
      </c>
      <c r="BB542">
        <v>0.106</v>
      </c>
      <c r="BC542">
        <v>777.16</v>
      </c>
      <c r="BD542">
        <v>8.4000000000000005E-2</v>
      </c>
      <c r="BE542" s="67">
        <v>9250.18</v>
      </c>
      <c r="BF542" s="67">
        <v>4670.04</v>
      </c>
      <c r="BG542">
        <v>1.389</v>
      </c>
      <c r="BH542">
        <v>0.54239999999999999</v>
      </c>
      <c r="BI542">
        <v>0.2225</v>
      </c>
      <c r="BJ542">
        <v>0.18559999999999999</v>
      </c>
      <c r="BK542">
        <v>3.2399999999999998E-2</v>
      </c>
      <c r="BL542">
        <v>1.7000000000000001E-2</v>
      </c>
    </row>
    <row r="543" spans="1:64" x14ac:dyDescent="0.25">
      <c r="A543" t="s">
        <v>559</v>
      </c>
      <c r="B543">
        <v>46458</v>
      </c>
      <c r="C543">
        <v>90.14</v>
      </c>
      <c r="D543">
        <v>13.61</v>
      </c>
      <c r="E543" s="67">
        <v>1226.52</v>
      </c>
      <c r="F543" s="67">
        <v>1209.27</v>
      </c>
      <c r="G543">
        <v>2.3999999999999998E-3</v>
      </c>
      <c r="H543">
        <v>5.0000000000000001E-4</v>
      </c>
      <c r="I543">
        <v>5.4999999999999997E-3</v>
      </c>
      <c r="J543">
        <v>8.0000000000000004E-4</v>
      </c>
      <c r="K543">
        <v>1.12E-2</v>
      </c>
      <c r="L543">
        <v>0.96719999999999995</v>
      </c>
      <c r="M543">
        <v>1.24E-2</v>
      </c>
      <c r="N543">
        <v>0.44059999999999999</v>
      </c>
      <c r="O543">
        <v>6.9999999999999999E-4</v>
      </c>
      <c r="P543">
        <v>0.13919999999999999</v>
      </c>
      <c r="Q543" s="67">
        <v>50212.68</v>
      </c>
      <c r="R543">
        <v>0.22689999999999999</v>
      </c>
      <c r="S543">
        <v>0.18809999999999999</v>
      </c>
      <c r="T543">
        <v>0.58499999999999996</v>
      </c>
      <c r="U543">
        <v>18.28</v>
      </c>
      <c r="V543">
        <v>10.14</v>
      </c>
      <c r="W543" s="67">
        <v>64526.52</v>
      </c>
      <c r="X543">
        <v>116.87</v>
      </c>
      <c r="Y543" s="67">
        <v>117418.01</v>
      </c>
      <c r="Z543">
        <v>0.88</v>
      </c>
      <c r="AA543">
        <v>6.2199999999999998E-2</v>
      </c>
      <c r="AB543">
        <v>5.7799999999999997E-2</v>
      </c>
      <c r="AC543">
        <v>0.12</v>
      </c>
      <c r="AD543">
        <v>117.42</v>
      </c>
      <c r="AE543" s="67">
        <v>3072</v>
      </c>
      <c r="AF543">
        <v>422.55</v>
      </c>
      <c r="AG543" s="67">
        <v>113858.23</v>
      </c>
      <c r="AH543" t="s">
        <v>628</v>
      </c>
      <c r="AI543" s="67">
        <v>32840</v>
      </c>
      <c r="AJ543" s="67">
        <v>47815.22</v>
      </c>
      <c r="AK543">
        <v>40.07</v>
      </c>
      <c r="AL543">
        <v>24.65</v>
      </c>
      <c r="AM543">
        <v>27.71</v>
      </c>
      <c r="AN543">
        <v>4.07</v>
      </c>
      <c r="AO543" s="67">
        <v>1054.96</v>
      </c>
      <c r="AP543">
        <v>1.0720000000000001</v>
      </c>
      <c r="AQ543" s="67">
        <v>1284.04</v>
      </c>
      <c r="AR543" s="67">
        <v>2003.29</v>
      </c>
      <c r="AS543" s="67">
        <v>5621.06</v>
      </c>
      <c r="AT543">
        <v>408.71</v>
      </c>
      <c r="AU543">
        <v>291.86</v>
      </c>
      <c r="AV543" s="67">
        <v>9608.9599999999991</v>
      </c>
      <c r="AW543" s="67">
        <v>5260.3</v>
      </c>
      <c r="AX543">
        <v>0.54269999999999996</v>
      </c>
      <c r="AY543" s="67">
        <v>2776.59</v>
      </c>
      <c r="AZ543">
        <v>0.28639999999999999</v>
      </c>
      <c r="BA543">
        <v>975.86</v>
      </c>
      <c r="BB543">
        <v>0.1007</v>
      </c>
      <c r="BC543">
        <v>680.9</v>
      </c>
      <c r="BD543">
        <v>7.0199999999999999E-2</v>
      </c>
      <c r="BE543" s="67">
        <v>9693.65</v>
      </c>
      <c r="BF543" s="67">
        <v>4987.58</v>
      </c>
      <c r="BG543">
        <v>1.4151</v>
      </c>
      <c r="BH543">
        <v>0.52749999999999997</v>
      </c>
      <c r="BI543">
        <v>0.2316</v>
      </c>
      <c r="BJ543">
        <v>0.18260000000000001</v>
      </c>
      <c r="BK543">
        <v>3.6999999999999998E-2</v>
      </c>
      <c r="BL543">
        <v>2.1299999999999999E-2</v>
      </c>
    </row>
    <row r="544" spans="1:64" x14ac:dyDescent="0.25">
      <c r="A544" t="s">
        <v>560</v>
      </c>
      <c r="B544">
        <v>44933</v>
      </c>
      <c r="C544">
        <v>27</v>
      </c>
      <c r="D544">
        <v>209.13</v>
      </c>
      <c r="E544" s="67">
        <v>5646.52</v>
      </c>
      <c r="F544" s="67">
        <v>5532.88</v>
      </c>
      <c r="G544">
        <v>7.8799999999999995E-2</v>
      </c>
      <c r="H544">
        <v>5.0000000000000001E-4</v>
      </c>
      <c r="I544">
        <v>3.1E-2</v>
      </c>
      <c r="J544">
        <v>1E-3</v>
      </c>
      <c r="K544">
        <v>2.9600000000000001E-2</v>
      </c>
      <c r="L544">
        <v>0.8236</v>
      </c>
      <c r="M544">
        <v>3.5499999999999997E-2</v>
      </c>
      <c r="N544">
        <v>9.9099999999999994E-2</v>
      </c>
      <c r="O544">
        <v>2.5700000000000001E-2</v>
      </c>
      <c r="P544">
        <v>0.1089</v>
      </c>
      <c r="Q544" s="67">
        <v>66137.62</v>
      </c>
      <c r="R544">
        <v>0.2011</v>
      </c>
      <c r="S544">
        <v>0.21260000000000001</v>
      </c>
      <c r="T544">
        <v>0.58620000000000005</v>
      </c>
      <c r="U544">
        <v>18.59</v>
      </c>
      <c r="V544">
        <v>28.88</v>
      </c>
      <c r="W544" s="67">
        <v>88923.35</v>
      </c>
      <c r="X544">
        <v>194.2</v>
      </c>
      <c r="Y544" s="67">
        <v>195933.5</v>
      </c>
      <c r="Z544">
        <v>0.82389999999999997</v>
      </c>
      <c r="AA544">
        <v>0.15290000000000001</v>
      </c>
      <c r="AB544">
        <v>2.3199999999999998E-2</v>
      </c>
      <c r="AC544">
        <v>0.17610000000000001</v>
      </c>
      <c r="AD544">
        <v>195.93</v>
      </c>
      <c r="AE544" s="67">
        <v>8920.77</v>
      </c>
      <c r="AF544" s="67">
        <v>1071.97</v>
      </c>
      <c r="AG544" s="67">
        <v>233386.41</v>
      </c>
      <c r="AH544" t="s">
        <v>628</v>
      </c>
      <c r="AI544" s="67">
        <v>59006</v>
      </c>
      <c r="AJ544" s="67">
        <v>111789.54</v>
      </c>
      <c r="AK544">
        <v>78.73</v>
      </c>
      <c r="AL544">
        <v>43.9</v>
      </c>
      <c r="AM544">
        <v>49.98</v>
      </c>
      <c r="AN544">
        <v>4.8899999999999997</v>
      </c>
      <c r="AO544" s="67">
        <v>1822.88</v>
      </c>
      <c r="AP544">
        <v>0.59350000000000003</v>
      </c>
      <c r="AQ544" s="67">
        <v>1248.22</v>
      </c>
      <c r="AR544" s="67">
        <v>1879.93</v>
      </c>
      <c r="AS544" s="67">
        <v>6923.66</v>
      </c>
      <c r="AT544">
        <v>684.02</v>
      </c>
      <c r="AU544">
        <v>419.8</v>
      </c>
      <c r="AV544" s="67">
        <v>11155.62</v>
      </c>
      <c r="AW544" s="67">
        <v>2344.59</v>
      </c>
      <c r="AX544">
        <v>0.22420000000000001</v>
      </c>
      <c r="AY544" s="67">
        <v>6969.83</v>
      </c>
      <c r="AZ544">
        <v>0.66649999999999998</v>
      </c>
      <c r="BA544">
        <v>841.27</v>
      </c>
      <c r="BB544">
        <v>8.0399999999999999E-2</v>
      </c>
      <c r="BC544">
        <v>302.06</v>
      </c>
      <c r="BD544">
        <v>2.8899999999999999E-2</v>
      </c>
      <c r="BE544" s="67">
        <v>10457.76</v>
      </c>
      <c r="BF544" s="67">
        <v>1244.3499999999999</v>
      </c>
      <c r="BG544">
        <v>0.1061</v>
      </c>
      <c r="BH544">
        <v>0.60950000000000004</v>
      </c>
      <c r="BI544">
        <v>0.23350000000000001</v>
      </c>
      <c r="BJ544">
        <v>9.9699999999999997E-2</v>
      </c>
      <c r="BK544">
        <v>3.4099999999999998E-2</v>
      </c>
      <c r="BL544">
        <v>2.3300000000000001E-2</v>
      </c>
    </row>
    <row r="545" spans="1:64" x14ac:dyDescent="0.25">
      <c r="A545" t="s">
        <v>561</v>
      </c>
      <c r="B545">
        <v>45625</v>
      </c>
      <c r="C545">
        <v>113.24</v>
      </c>
      <c r="D545">
        <v>14.86</v>
      </c>
      <c r="E545" s="67">
        <v>1682.64</v>
      </c>
      <c r="F545" s="67">
        <v>1629.1</v>
      </c>
      <c r="G545">
        <v>5.7999999999999996E-3</v>
      </c>
      <c r="H545">
        <v>5.9999999999999995E-4</v>
      </c>
      <c r="I545">
        <v>9.4999999999999998E-3</v>
      </c>
      <c r="J545">
        <v>1.6000000000000001E-3</v>
      </c>
      <c r="K545">
        <v>3.7900000000000003E-2</v>
      </c>
      <c r="L545">
        <v>0.91749999999999998</v>
      </c>
      <c r="M545">
        <v>2.7199999999999998E-2</v>
      </c>
      <c r="N545">
        <v>0.40110000000000001</v>
      </c>
      <c r="O545">
        <v>4.4999999999999997E-3</v>
      </c>
      <c r="P545">
        <v>0.15079999999999999</v>
      </c>
      <c r="Q545" s="67">
        <v>52096.26</v>
      </c>
      <c r="R545">
        <v>0.21940000000000001</v>
      </c>
      <c r="S545">
        <v>0.17419999999999999</v>
      </c>
      <c r="T545">
        <v>0.60640000000000005</v>
      </c>
      <c r="U545">
        <v>18.48</v>
      </c>
      <c r="V545">
        <v>12.57</v>
      </c>
      <c r="W545" s="67">
        <v>68874.03</v>
      </c>
      <c r="X545">
        <v>129.54</v>
      </c>
      <c r="Y545" s="67">
        <v>142007.76999999999</v>
      </c>
      <c r="Z545">
        <v>0.8075</v>
      </c>
      <c r="AA545">
        <v>0.15229999999999999</v>
      </c>
      <c r="AB545">
        <v>4.0300000000000002E-2</v>
      </c>
      <c r="AC545">
        <v>0.1925</v>
      </c>
      <c r="AD545">
        <v>142.01</v>
      </c>
      <c r="AE545" s="67">
        <v>4072.36</v>
      </c>
      <c r="AF545">
        <v>523.29</v>
      </c>
      <c r="AG545" s="67">
        <v>141209.45000000001</v>
      </c>
      <c r="AH545" t="s">
        <v>628</v>
      </c>
      <c r="AI545" s="67">
        <v>32110</v>
      </c>
      <c r="AJ545" s="67">
        <v>49681.89</v>
      </c>
      <c r="AK545">
        <v>45.05</v>
      </c>
      <c r="AL545">
        <v>27.37</v>
      </c>
      <c r="AM545">
        <v>32.82</v>
      </c>
      <c r="AN545">
        <v>4.0599999999999996</v>
      </c>
      <c r="AO545" s="67">
        <v>1363.01</v>
      </c>
      <c r="AP545">
        <v>1.1383000000000001</v>
      </c>
      <c r="AQ545" s="67">
        <v>1341.75</v>
      </c>
      <c r="AR545" s="67">
        <v>1981</v>
      </c>
      <c r="AS545" s="67">
        <v>5755.55</v>
      </c>
      <c r="AT545">
        <v>543.54</v>
      </c>
      <c r="AU545">
        <v>319.89</v>
      </c>
      <c r="AV545" s="67">
        <v>9941.73</v>
      </c>
      <c r="AW545" s="67">
        <v>4477.1099999999997</v>
      </c>
      <c r="AX545">
        <v>0.45390000000000003</v>
      </c>
      <c r="AY545" s="67">
        <v>3752.69</v>
      </c>
      <c r="AZ545">
        <v>0.38040000000000002</v>
      </c>
      <c r="BA545">
        <v>985.94</v>
      </c>
      <c r="BB545">
        <v>0.1</v>
      </c>
      <c r="BC545">
        <v>648.35</v>
      </c>
      <c r="BD545">
        <v>6.5699999999999995E-2</v>
      </c>
      <c r="BE545" s="67">
        <v>9864.08</v>
      </c>
      <c r="BF545" s="67">
        <v>3485.51</v>
      </c>
      <c r="BG545">
        <v>0.84409999999999996</v>
      </c>
      <c r="BH545">
        <v>0.54659999999999997</v>
      </c>
      <c r="BI545">
        <v>0.21410000000000001</v>
      </c>
      <c r="BJ545">
        <v>0.1782</v>
      </c>
      <c r="BK545">
        <v>3.8800000000000001E-2</v>
      </c>
      <c r="BL545">
        <v>2.24E-2</v>
      </c>
    </row>
    <row r="546" spans="1:64" x14ac:dyDescent="0.25">
      <c r="A546" t="s">
        <v>562</v>
      </c>
      <c r="B546">
        <v>47522</v>
      </c>
      <c r="C546">
        <v>89.86</v>
      </c>
      <c r="D546">
        <v>8.4600000000000009</v>
      </c>
      <c r="E546">
        <v>760.14</v>
      </c>
      <c r="F546">
        <v>745.84</v>
      </c>
      <c r="G546">
        <v>2.5000000000000001E-3</v>
      </c>
      <c r="H546">
        <v>2.0000000000000001E-4</v>
      </c>
      <c r="I546">
        <v>5.0000000000000001E-3</v>
      </c>
      <c r="J546">
        <v>1.4E-3</v>
      </c>
      <c r="K546">
        <v>1.9800000000000002E-2</v>
      </c>
      <c r="L546">
        <v>0.9516</v>
      </c>
      <c r="M546">
        <v>1.95E-2</v>
      </c>
      <c r="N546">
        <v>0.47310000000000002</v>
      </c>
      <c r="O546">
        <v>1.6999999999999999E-3</v>
      </c>
      <c r="P546">
        <v>0.15279999999999999</v>
      </c>
      <c r="Q546" s="67">
        <v>46863.45</v>
      </c>
      <c r="R546">
        <v>0.22170000000000001</v>
      </c>
      <c r="S546">
        <v>0.1953</v>
      </c>
      <c r="T546">
        <v>0.58299999999999996</v>
      </c>
      <c r="U546">
        <v>16.61</v>
      </c>
      <c r="V546">
        <v>6.97</v>
      </c>
      <c r="W546" s="67">
        <v>58004.77</v>
      </c>
      <c r="X546">
        <v>105.31</v>
      </c>
      <c r="Y546" s="67">
        <v>107992.59</v>
      </c>
      <c r="Z546">
        <v>0.8851</v>
      </c>
      <c r="AA546">
        <v>5.91E-2</v>
      </c>
      <c r="AB546">
        <v>5.57E-2</v>
      </c>
      <c r="AC546">
        <v>0.1149</v>
      </c>
      <c r="AD546">
        <v>107.99</v>
      </c>
      <c r="AE546" s="67">
        <v>2629.12</v>
      </c>
      <c r="AF546">
        <v>391.68</v>
      </c>
      <c r="AG546" s="67">
        <v>98843.85</v>
      </c>
      <c r="AH546" t="s">
        <v>628</v>
      </c>
      <c r="AI546" s="67">
        <v>30934</v>
      </c>
      <c r="AJ546" s="67">
        <v>46729.08</v>
      </c>
      <c r="AK546">
        <v>36.54</v>
      </c>
      <c r="AL546">
        <v>23.45</v>
      </c>
      <c r="AM546">
        <v>26.63</v>
      </c>
      <c r="AN546">
        <v>4.13</v>
      </c>
      <c r="AO546" s="67">
        <v>1430.36</v>
      </c>
      <c r="AP546">
        <v>1.2906</v>
      </c>
      <c r="AQ546" s="67">
        <v>1414.66</v>
      </c>
      <c r="AR546" s="67">
        <v>2188.39</v>
      </c>
      <c r="AS546" s="67">
        <v>5630.55</v>
      </c>
      <c r="AT546">
        <v>477.53</v>
      </c>
      <c r="AU546">
        <v>289.32</v>
      </c>
      <c r="AV546" s="67">
        <v>10000.44</v>
      </c>
      <c r="AW546" s="67">
        <v>5716.12</v>
      </c>
      <c r="AX546">
        <v>0.55079999999999996</v>
      </c>
      <c r="AY546" s="67">
        <v>2758.14</v>
      </c>
      <c r="AZ546">
        <v>0.26579999999999998</v>
      </c>
      <c r="BA546" s="67">
        <v>1061.54</v>
      </c>
      <c r="BB546">
        <v>0.1023</v>
      </c>
      <c r="BC546">
        <v>841.53</v>
      </c>
      <c r="BD546">
        <v>8.1100000000000005E-2</v>
      </c>
      <c r="BE546" s="67">
        <v>10377.33</v>
      </c>
      <c r="BF546" s="67">
        <v>5236.32</v>
      </c>
      <c r="BG546">
        <v>1.603</v>
      </c>
      <c r="BH546">
        <v>0.50829999999999997</v>
      </c>
      <c r="BI546">
        <v>0.2162</v>
      </c>
      <c r="BJ546">
        <v>0.21829999999999999</v>
      </c>
      <c r="BK546">
        <v>3.5999999999999997E-2</v>
      </c>
      <c r="BL546">
        <v>2.1100000000000001E-2</v>
      </c>
    </row>
    <row r="547" spans="1:64" x14ac:dyDescent="0.25">
      <c r="A547" t="s">
        <v>563</v>
      </c>
      <c r="B547">
        <v>44941</v>
      </c>
      <c r="C547">
        <v>61.29</v>
      </c>
      <c r="D547">
        <v>40.18</v>
      </c>
      <c r="E547" s="67">
        <v>2462.67</v>
      </c>
      <c r="F547" s="67">
        <v>2326.02</v>
      </c>
      <c r="G547">
        <v>7.9000000000000008E-3</v>
      </c>
      <c r="H547">
        <v>5.0000000000000001E-4</v>
      </c>
      <c r="I547">
        <v>3.0700000000000002E-2</v>
      </c>
      <c r="J547">
        <v>1.1999999999999999E-3</v>
      </c>
      <c r="K547">
        <v>4.3200000000000002E-2</v>
      </c>
      <c r="L547">
        <v>0.86499999999999999</v>
      </c>
      <c r="M547">
        <v>5.1499999999999997E-2</v>
      </c>
      <c r="N547">
        <v>0.51529999999999998</v>
      </c>
      <c r="O547">
        <v>1.18E-2</v>
      </c>
      <c r="P547">
        <v>0.1593</v>
      </c>
      <c r="Q547" s="67">
        <v>53310.76</v>
      </c>
      <c r="R547">
        <v>0.22</v>
      </c>
      <c r="S547">
        <v>0.1817</v>
      </c>
      <c r="T547">
        <v>0.59830000000000005</v>
      </c>
      <c r="U547">
        <v>18.43</v>
      </c>
      <c r="V547">
        <v>16.079999999999998</v>
      </c>
      <c r="W547" s="67">
        <v>73347.86</v>
      </c>
      <c r="X547">
        <v>148.25</v>
      </c>
      <c r="Y547" s="67">
        <v>118096.2</v>
      </c>
      <c r="Z547">
        <v>0.72</v>
      </c>
      <c r="AA547">
        <v>0.2293</v>
      </c>
      <c r="AB547">
        <v>5.0700000000000002E-2</v>
      </c>
      <c r="AC547">
        <v>0.28000000000000003</v>
      </c>
      <c r="AD547">
        <v>118.1</v>
      </c>
      <c r="AE547" s="67">
        <v>3695.7</v>
      </c>
      <c r="AF547">
        <v>463.81</v>
      </c>
      <c r="AG547" s="67">
        <v>121395.53</v>
      </c>
      <c r="AH547" t="s">
        <v>628</v>
      </c>
      <c r="AI547" s="67">
        <v>28905</v>
      </c>
      <c r="AJ547" s="67">
        <v>45942.79</v>
      </c>
      <c r="AK547">
        <v>47.31</v>
      </c>
      <c r="AL547">
        <v>28.94</v>
      </c>
      <c r="AM547">
        <v>35.869999999999997</v>
      </c>
      <c r="AN547">
        <v>3.97</v>
      </c>
      <c r="AO547" s="67">
        <v>1049.6199999999999</v>
      </c>
      <c r="AP547">
        <v>1.0193000000000001</v>
      </c>
      <c r="AQ547" s="67">
        <v>1247.9000000000001</v>
      </c>
      <c r="AR547" s="67">
        <v>1753.83</v>
      </c>
      <c r="AS547" s="67">
        <v>5835.1</v>
      </c>
      <c r="AT547">
        <v>515.11</v>
      </c>
      <c r="AU547">
        <v>287.62</v>
      </c>
      <c r="AV547" s="67">
        <v>9639.56</v>
      </c>
      <c r="AW547" s="67">
        <v>4640.79</v>
      </c>
      <c r="AX547">
        <v>0.48680000000000001</v>
      </c>
      <c r="AY547" s="67">
        <v>3286.55</v>
      </c>
      <c r="AZ547">
        <v>0.34470000000000001</v>
      </c>
      <c r="BA547">
        <v>766.07</v>
      </c>
      <c r="BB547">
        <v>8.0399999999999999E-2</v>
      </c>
      <c r="BC547">
        <v>840.36</v>
      </c>
      <c r="BD547">
        <v>8.8099999999999998E-2</v>
      </c>
      <c r="BE547" s="67">
        <v>9533.76</v>
      </c>
      <c r="BF547" s="67">
        <v>3533.87</v>
      </c>
      <c r="BG547">
        <v>0.95889999999999997</v>
      </c>
      <c r="BH547">
        <v>0.55110000000000003</v>
      </c>
      <c r="BI547">
        <v>0.21809999999999999</v>
      </c>
      <c r="BJ547">
        <v>0.183</v>
      </c>
      <c r="BK547">
        <v>3.1699999999999999E-2</v>
      </c>
      <c r="BL547">
        <v>1.61E-2</v>
      </c>
    </row>
    <row r="548" spans="1:64" x14ac:dyDescent="0.25">
      <c r="A548" t="s">
        <v>564</v>
      </c>
      <c r="B548">
        <v>49643</v>
      </c>
      <c r="C548">
        <v>85.8</v>
      </c>
      <c r="D548">
        <v>14.21</v>
      </c>
      <c r="E548" s="67">
        <v>1161.29</v>
      </c>
      <c r="F548" s="67">
        <v>1125.24</v>
      </c>
      <c r="G548">
        <v>1.5E-3</v>
      </c>
      <c r="H548">
        <v>2.0000000000000001E-4</v>
      </c>
      <c r="I548">
        <v>6.3E-3</v>
      </c>
      <c r="J548">
        <v>1.1000000000000001E-3</v>
      </c>
      <c r="K548">
        <v>1.0800000000000001E-2</v>
      </c>
      <c r="L548">
        <v>0.9637</v>
      </c>
      <c r="M548">
        <v>1.6400000000000001E-2</v>
      </c>
      <c r="N548">
        <v>0.56920000000000004</v>
      </c>
      <c r="O548">
        <v>2.9999999999999997E-4</v>
      </c>
      <c r="P548">
        <v>0.1656</v>
      </c>
      <c r="Q548" s="67">
        <v>48399.12</v>
      </c>
      <c r="R548">
        <v>0.22850000000000001</v>
      </c>
      <c r="S548">
        <v>0.1953</v>
      </c>
      <c r="T548">
        <v>0.57620000000000005</v>
      </c>
      <c r="U548">
        <v>17.93</v>
      </c>
      <c r="V548">
        <v>8.7899999999999991</v>
      </c>
      <c r="W548" s="67">
        <v>63650.89</v>
      </c>
      <c r="X548">
        <v>126.67</v>
      </c>
      <c r="Y548" s="67">
        <v>95563.02</v>
      </c>
      <c r="Z548">
        <v>0.87229999999999996</v>
      </c>
      <c r="AA548">
        <v>6.3100000000000003E-2</v>
      </c>
      <c r="AB548">
        <v>6.4600000000000005E-2</v>
      </c>
      <c r="AC548">
        <v>0.12770000000000001</v>
      </c>
      <c r="AD548">
        <v>95.56</v>
      </c>
      <c r="AE548" s="67">
        <v>2234.33</v>
      </c>
      <c r="AF548">
        <v>325.86</v>
      </c>
      <c r="AG548" s="67">
        <v>89134.43</v>
      </c>
      <c r="AH548" t="s">
        <v>628</v>
      </c>
      <c r="AI548" s="67">
        <v>30279</v>
      </c>
      <c r="AJ548" s="67">
        <v>45849.25</v>
      </c>
      <c r="AK548">
        <v>32.03</v>
      </c>
      <c r="AL548">
        <v>22.75</v>
      </c>
      <c r="AM548">
        <v>24.58</v>
      </c>
      <c r="AN548">
        <v>4.17</v>
      </c>
      <c r="AO548">
        <v>797.46</v>
      </c>
      <c r="AP548">
        <v>0.84299999999999997</v>
      </c>
      <c r="AQ548" s="67">
        <v>1334.61</v>
      </c>
      <c r="AR548" s="67">
        <v>2362.0300000000002</v>
      </c>
      <c r="AS548" s="67">
        <v>5699.32</v>
      </c>
      <c r="AT548">
        <v>428.84</v>
      </c>
      <c r="AU548">
        <v>279.73</v>
      </c>
      <c r="AV548" s="67">
        <v>10104.530000000001</v>
      </c>
      <c r="AW548" s="67">
        <v>6288.57</v>
      </c>
      <c r="AX548">
        <v>0.62690000000000001</v>
      </c>
      <c r="AY548" s="67">
        <v>1816.78</v>
      </c>
      <c r="AZ548">
        <v>0.18110000000000001</v>
      </c>
      <c r="BA548">
        <v>990.53</v>
      </c>
      <c r="BB548">
        <v>9.8699999999999996E-2</v>
      </c>
      <c r="BC548">
        <v>935.91</v>
      </c>
      <c r="BD548">
        <v>9.3299999999999994E-2</v>
      </c>
      <c r="BE548" s="67">
        <v>10031.799999999999</v>
      </c>
      <c r="BF548" s="67">
        <v>6048.62</v>
      </c>
      <c r="BG548">
        <v>2.0333000000000001</v>
      </c>
      <c r="BH548">
        <v>0.50429999999999997</v>
      </c>
      <c r="BI548">
        <v>0.2228</v>
      </c>
      <c r="BJ548">
        <v>0.2049</v>
      </c>
      <c r="BK548">
        <v>4.0899999999999999E-2</v>
      </c>
      <c r="BL548">
        <v>2.7E-2</v>
      </c>
    </row>
    <row r="549" spans="1:64" x14ac:dyDescent="0.25">
      <c r="A549" t="s">
        <v>565</v>
      </c>
      <c r="B549">
        <v>48744</v>
      </c>
      <c r="C549">
        <v>84.19</v>
      </c>
      <c r="D549">
        <v>20.100000000000001</v>
      </c>
      <c r="E549" s="67">
        <v>1692.41</v>
      </c>
      <c r="F549" s="67">
        <v>1680.25</v>
      </c>
      <c r="G549">
        <v>4.1999999999999997E-3</v>
      </c>
      <c r="H549">
        <v>5.0000000000000001E-4</v>
      </c>
      <c r="I549">
        <v>5.8999999999999999E-3</v>
      </c>
      <c r="J549">
        <v>1.4E-3</v>
      </c>
      <c r="K549">
        <v>1.38E-2</v>
      </c>
      <c r="L549">
        <v>0.95669999999999999</v>
      </c>
      <c r="M549">
        <v>1.7600000000000001E-2</v>
      </c>
      <c r="N549">
        <v>0.27689999999999998</v>
      </c>
      <c r="O549">
        <v>3.2000000000000002E-3</v>
      </c>
      <c r="P549">
        <v>0.12180000000000001</v>
      </c>
      <c r="Q549" s="67">
        <v>52622.7</v>
      </c>
      <c r="R549">
        <v>0.29430000000000001</v>
      </c>
      <c r="S549">
        <v>0.1847</v>
      </c>
      <c r="T549">
        <v>0.52110000000000001</v>
      </c>
      <c r="U549">
        <v>19.61</v>
      </c>
      <c r="V549">
        <v>11.83</v>
      </c>
      <c r="W549" s="67">
        <v>70884.19</v>
      </c>
      <c r="X549">
        <v>138.38999999999999</v>
      </c>
      <c r="Y549" s="67">
        <v>141273.25</v>
      </c>
      <c r="Z549">
        <v>0.87539999999999996</v>
      </c>
      <c r="AA549">
        <v>7.0300000000000001E-2</v>
      </c>
      <c r="AB549">
        <v>5.4300000000000001E-2</v>
      </c>
      <c r="AC549">
        <v>0.1246</v>
      </c>
      <c r="AD549">
        <v>141.27000000000001</v>
      </c>
      <c r="AE549" s="67">
        <v>4097.38</v>
      </c>
      <c r="AF549">
        <v>544.57000000000005</v>
      </c>
      <c r="AG549" s="67">
        <v>144195</v>
      </c>
      <c r="AH549" t="s">
        <v>628</v>
      </c>
      <c r="AI549" s="67">
        <v>36746</v>
      </c>
      <c r="AJ549" s="67">
        <v>55699.01</v>
      </c>
      <c r="AK549">
        <v>45.6</v>
      </c>
      <c r="AL549">
        <v>28.92</v>
      </c>
      <c r="AM549">
        <v>31.58</v>
      </c>
      <c r="AN549">
        <v>4.5999999999999996</v>
      </c>
      <c r="AO549" s="67">
        <v>1301.5999999999999</v>
      </c>
      <c r="AP549">
        <v>1.0021</v>
      </c>
      <c r="AQ549" s="67">
        <v>1230.71</v>
      </c>
      <c r="AR549" s="67">
        <v>1943.35</v>
      </c>
      <c r="AS549" s="67">
        <v>5537.16</v>
      </c>
      <c r="AT549">
        <v>449.49</v>
      </c>
      <c r="AU549">
        <v>252.99</v>
      </c>
      <c r="AV549" s="67">
        <v>9413.7000000000007</v>
      </c>
      <c r="AW549" s="67">
        <v>4488.16</v>
      </c>
      <c r="AX549">
        <v>0.46879999999999999</v>
      </c>
      <c r="AY549" s="67">
        <v>3756.57</v>
      </c>
      <c r="AZ549">
        <v>0.39240000000000003</v>
      </c>
      <c r="BA549">
        <v>857.57</v>
      </c>
      <c r="BB549">
        <v>8.9599999999999999E-2</v>
      </c>
      <c r="BC549">
        <v>471.68</v>
      </c>
      <c r="BD549">
        <v>4.9299999999999997E-2</v>
      </c>
      <c r="BE549" s="67">
        <v>9573.9699999999993</v>
      </c>
      <c r="BF549" s="67">
        <v>4014.65</v>
      </c>
      <c r="BG549">
        <v>0.84930000000000005</v>
      </c>
      <c r="BH549">
        <v>0.55000000000000004</v>
      </c>
      <c r="BI549">
        <v>0.2208</v>
      </c>
      <c r="BJ549">
        <v>0.15870000000000001</v>
      </c>
      <c r="BK549">
        <v>4.2200000000000001E-2</v>
      </c>
      <c r="BL549">
        <v>2.8299999999999999E-2</v>
      </c>
    </row>
    <row r="550" spans="1:64" x14ac:dyDescent="0.25">
      <c r="A550" t="s">
        <v>566</v>
      </c>
      <c r="B550">
        <v>47464</v>
      </c>
      <c r="C550">
        <v>48.43</v>
      </c>
      <c r="D550">
        <v>28.15</v>
      </c>
      <c r="E550" s="67">
        <v>1363.33</v>
      </c>
      <c r="F550" s="67">
        <v>1399.02</v>
      </c>
      <c r="G550">
        <v>9.4999999999999998E-3</v>
      </c>
      <c r="H550">
        <v>2.9999999999999997E-4</v>
      </c>
      <c r="I550">
        <v>1.38E-2</v>
      </c>
      <c r="J550">
        <v>1.1000000000000001E-3</v>
      </c>
      <c r="K550">
        <v>3.7600000000000001E-2</v>
      </c>
      <c r="L550">
        <v>0.90900000000000003</v>
      </c>
      <c r="M550">
        <v>2.87E-2</v>
      </c>
      <c r="N550">
        <v>0.26379999999999998</v>
      </c>
      <c r="O550">
        <v>8.3999999999999995E-3</v>
      </c>
      <c r="P550">
        <v>0.1144</v>
      </c>
      <c r="Q550" s="67">
        <v>58158.7</v>
      </c>
      <c r="R550">
        <v>0.2175</v>
      </c>
      <c r="S550">
        <v>0.1978</v>
      </c>
      <c r="T550">
        <v>0.5847</v>
      </c>
      <c r="U550">
        <v>17.920000000000002</v>
      </c>
      <c r="V550">
        <v>9.56</v>
      </c>
      <c r="W550" s="67">
        <v>76093.83</v>
      </c>
      <c r="X550">
        <v>138.51</v>
      </c>
      <c r="Y550" s="67">
        <v>217523</v>
      </c>
      <c r="Z550">
        <v>0.66420000000000001</v>
      </c>
      <c r="AA550">
        <v>0.23200000000000001</v>
      </c>
      <c r="AB550">
        <v>0.1038</v>
      </c>
      <c r="AC550">
        <v>0.33579999999999999</v>
      </c>
      <c r="AD550">
        <v>217.52</v>
      </c>
      <c r="AE550" s="67">
        <v>6876.47</v>
      </c>
      <c r="AF550">
        <v>637.13</v>
      </c>
      <c r="AG550" s="67">
        <v>248501.77</v>
      </c>
      <c r="AH550" t="s">
        <v>628</v>
      </c>
      <c r="AI550" s="67">
        <v>38651</v>
      </c>
      <c r="AJ550" s="67">
        <v>62324.73</v>
      </c>
      <c r="AK550">
        <v>47.4</v>
      </c>
      <c r="AL550">
        <v>29.04</v>
      </c>
      <c r="AM550">
        <v>33.159999999999997</v>
      </c>
      <c r="AN550">
        <v>4.53</v>
      </c>
      <c r="AO550" s="67">
        <v>1812.19</v>
      </c>
      <c r="AP550">
        <v>0.93159999999999998</v>
      </c>
      <c r="AQ550" s="67">
        <v>1382.46</v>
      </c>
      <c r="AR550" s="67">
        <v>2054.59</v>
      </c>
      <c r="AS550" s="67">
        <v>5967.69</v>
      </c>
      <c r="AT550">
        <v>561.64</v>
      </c>
      <c r="AU550">
        <v>372.66</v>
      </c>
      <c r="AV550" s="67">
        <v>10339.040000000001</v>
      </c>
      <c r="AW550" s="67">
        <v>3459.81</v>
      </c>
      <c r="AX550">
        <v>0.32140000000000002</v>
      </c>
      <c r="AY550" s="67">
        <v>5489.5</v>
      </c>
      <c r="AZ550">
        <v>0.50990000000000002</v>
      </c>
      <c r="BA550" s="67">
        <v>1360.02</v>
      </c>
      <c r="BB550">
        <v>0.1263</v>
      </c>
      <c r="BC550">
        <v>456.26</v>
      </c>
      <c r="BD550">
        <v>4.24E-2</v>
      </c>
      <c r="BE550" s="67">
        <v>10765.59</v>
      </c>
      <c r="BF550" s="67">
        <v>2042.78</v>
      </c>
      <c r="BG550">
        <v>0.33289999999999997</v>
      </c>
      <c r="BH550">
        <v>0.51759999999999995</v>
      </c>
      <c r="BI550">
        <v>0.23089999999999999</v>
      </c>
      <c r="BJ550">
        <v>0.187</v>
      </c>
      <c r="BK550">
        <v>4.2099999999999999E-2</v>
      </c>
      <c r="BL550">
        <v>2.24E-2</v>
      </c>
    </row>
    <row r="551" spans="1:64" x14ac:dyDescent="0.25">
      <c r="A551" t="s">
        <v>567</v>
      </c>
      <c r="B551">
        <v>44966</v>
      </c>
      <c r="C551">
        <v>79.099999999999994</v>
      </c>
      <c r="D551">
        <v>25.75</v>
      </c>
      <c r="E551" s="67">
        <v>2036.36</v>
      </c>
      <c r="F551" s="67">
        <v>1963.5</v>
      </c>
      <c r="G551">
        <v>6.1999999999999998E-3</v>
      </c>
      <c r="H551">
        <v>8.0000000000000004E-4</v>
      </c>
      <c r="I551">
        <v>1.7299999999999999E-2</v>
      </c>
      <c r="J551">
        <v>1.4E-3</v>
      </c>
      <c r="K551">
        <v>3.5099999999999999E-2</v>
      </c>
      <c r="L551">
        <v>0.90369999999999995</v>
      </c>
      <c r="M551">
        <v>3.5400000000000001E-2</v>
      </c>
      <c r="N551">
        <v>0.48880000000000001</v>
      </c>
      <c r="O551">
        <v>5.4999999999999997E-3</v>
      </c>
      <c r="P551">
        <v>0.161</v>
      </c>
      <c r="Q551" s="67">
        <v>52337.48</v>
      </c>
      <c r="R551">
        <v>0.20949999999999999</v>
      </c>
      <c r="S551">
        <v>0.17230000000000001</v>
      </c>
      <c r="T551">
        <v>0.61819999999999997</v>
      </c>
      <c r="U551">
        <v>18.2</v>
      </c>
      <c r="V551">
        <v>14.36</v>
      </c>
      <c r="W551" s="67">
        <v>67664.3</v>
      </c>
      <c r="X551">
        <v>137.88999999999999</v>
      </c>
      <c r="Y551" s="67">
        <v>122476.32</v>
      </c>
      <c r="Z551">
        <v>0.78749999999999998</v>
      </c>
      <c r="AA551">
        <v>0.1764</v>
      </c>
      <c r="AB551">
        <v>3.61E-2</v>
      </c>
      <c r="AC551">
        <v>0.21249999999999999</v>
      </c>
      <c r="AD551">
        <v>122.48</v>
      </c>
      <c r="AE551" s="67">
        <v>3624.07</v>
      </c>
      <c r="AF551">
        <v>511.98</v>
      </c>
      <c r="AG551" s="67">
        <v>122129.81</v>
      </c>
      <c r="AH551" t="s">
        <v>628</v>
      </c>
      <c r="AI551" s="67">
        <v>30096</v>
      </c>
      <c r="AJ551" s="67">
        <v>46092.83</v>
      </c>
      <c r="AK551">
        <v>47.02</v>
      </c>
      <c r="AL551">
        <v>27.85</v>
      </c>
      <c r="AM551">
        <v>34.270000000000003</v>
      </c>
      <c r="AN551">
        <v>3.89</v>
      </c>
      <c r="AO551" s="67">
        <v>1032.3499999999999</v>
      </c>
      <c r="AP551">
        <v>1.1353</v>
      </c>
      <c r="AQ551" s="67">
        <v>1439.81</v>
      </c>
      <c r="AR551" s="67">
        <v>1871.12</v>
      </c>
      <c r="AS551" s="67">
        <v>5826.05</v>
      </c>
      <c r="AT551">
        <v>571.47</v>
      </c>
      <c r="AU551">
        <v>316.72000000000003</v>
      </c>
      <c r="AV551" s="67">
        <v>10025.16</v>
      </c>
      <c r="AW551" s="67">
        <v>4760.51</v>
      </c>
      <c r="AX551">
        <v>0.48359999999999997</v>
      </c>
      <c r="AY551" s="67">
        <v>3402.32</v>
      </c>
      <c r="AZ551">
        <v>0.34560000000000002</v>
      </c>
      <c r="BA551">
        <v>867.27</v>
      </c>
      <c r="BB551">
        <v>8.8099999999999998E-2</v>
      </c>
      <c r="BC551">
        <v>814.77</v>
      </c>
      <c r="BD551">
        <v>8.2799999999999999E-2</v>
      </c>
      <c r="BE551" s="67">
        <v>9844.8700000000008</v>
      </c>
      <c r="BF551" s="67">
        <v>3892.08</v>
      </c>
      <c r="BG551">
        <v>1.0731999999999999</v>
      </c>
      <c r="BH551">
        <v>0.54549999999999998</v>
      </c>
      <c r="BI551">
        <v>0.22489999999999999</v>
      </c>
      <c r="BJ551">
        <v>0.1734</v>
      </c>
      <c r="BK551">
        <v>3.5299999999999998E-2</v>
      </c>
      <c r="BL551">
        <v>2.0899999999999998E-2</v>
      </c>
    </row>
    <row r="552" spans="1:64" x14ac:dyDescent="0.25">
      <c r="A552" t="s">
        <v>568</v>
      </c>
      <c r="B552">
        <v>44958</v>
      </c>
      <c r="C552">
        <v>40.9</v>
      </c>
      <c r="D552">
        <v>78.05</v>
      </c>
      <c r="E552" s="67">
        <v>3192.8</v>
      </c>
      <c r="F552" s="67">
        <v>3154.99</v>
      </c>
      <c r="G552">
        <v>0.02</v>
      </c>
      <c r="H552">
        <v>6.9999999999999999E-4</v>
      </c>
      <c r="I552">
        <v>5.3499999999999999E-2</v>
      </c>
      <c r="J552">
        <v>1.5E-3</v>
      </c>
      <c r="K552">
        <v>4.07E-2</v>
      </c>
      <c r="L552">
        <v>0.83130000000000004</v>
      </c>
      <c r="M552">
        <v>5.2200000000000003E-2</v>
      </c>
      <c r="N552">
        <v>0.37469999999999998</v>
      </c>
      <c r="O552">
        <v>1.6299999999999999E-2</v>
      </c>
      <c r="P552">
        <v>0.13339999999999999</v>
      </c>
      <c r="Q552" s="67">
        <v>58906.22</v>
      </c>
      <c r="R552">
        <v>0.23499999999999999</v>
      </c>
      <c r="S552">
        <v>0.1905</v>
      </c>
      <c r="T552">
        <v>0.57440000000000002</v>
      </c>
      <c r="U552">
        <v>18.170000000000002</v>
      </c>
      <c r="V552">
        <v>19.809999999999999</v>
      </c>
      <c r="W552" s="67">
        <v>83158.259999999995</v>
      </c>
      <c r="X552">
        <v>157.16999999999999</v>
      </c>
      <c r="Y552" s="67">
        <v>166535.47</v>
      </c>
      <c r="Z552">
        <v>0.66479999999999995</v>
      </c>
      <c r="AA552">
        <v>0.2964</v>
      </c>
      <c r="AB552">
        <v>3.8800000000000001E-2</v>
      </c>
      <c r="AC552">
        <v>0.3352</v>
      </c>
      <c r="AD552">
        <v>166.54</v>
      </c>
      <c r="AE552" s="67">
        <v>6700.72</v>
      </c>
      <c r="AF552">
        <v>728.57</v>
      </c>
      <c r="AG552" s="67">
        <v>179070.72</v>
      </c>
      <c r="AH552" t="s">
        <v>628</v>
      </c>
      <c r="AI552" s="67">
        <v>34404</v>
      </c>
      <c r="AJ552" s="67">
        <v>54493.87</v>
      </c>
      <c r="AK552">
        <v>60.84</v>
      </c>
      <c r="AL552">
        <v>37.880000000000003</v>
      </c>
      <c r="AM552">
        <v>41.68</v>
      </c>
      <c r="AN552">
        <v>4.7300000000000004</v>
      </c>
      <c r="AO552" s="67">
        <v>1685.12</v>
      </c>
      <c r="AP552">
        <v>1.0203</v>
      </c>
      <c r="AQ552" s="67">
        <v>1324.55</v>
      </c>
      <c r="AR552" s="67">
        <v>1929.33</v>
      </c>
      <c r="AS552" s="67">
        <v>6391.59</v>
      </c>
      <c r="AT552">
        <v>602.79999999999995</v>
      </c>
      <c r="AU552">
        <v>301.14</v>
      </c>
      <c r="AV552" s="67">
        <v>10549.4</v>
      </c>
      <c r="AW552" s="67">
        <v>3241.87</v>
      </c>
      <c r="AX552">
        <v>0.32269999999999999</v>
      </c>
      <c r="AY552" s="67">
        <v>5352.94</v>
      </c>
      <c r="AZ552">
        <v>0.53280000000000005</v>
      </c>
      <c r="BA552">
        <v>867.47</v>
      </c>
      <c r="BB552">
        <v>8.6300000000000002E-2</v>
      </c>
      <c r="BC552">
        <v>584.16</v>
      </c>
      <c r="BD552">
        <v>5.8099999999999999E-2</v>
      </c>
      <c r="BE552" s="67">
        <v>10046.450000000001</v>
      </c>
      <c r="BF552" s="67">
        <v>1995.69</v>
      </c>
      <c r="BG552">
        <v>0.36630000000000001</v>
      </c>
      <c r="BH552">
        <v>0.57820000000000005</v>
      </c>
      <c r="BI552">
        <v>0.2271</v>
      </c>
      <c r="BJ552">
        <v>0.14299999999999999</v>
      </c>
      <c r="BK552">
        <v>3.1099999999999999E-2</v>
      </c>
      <c r="BL552">
        <v>2.06E-2</v>
      </c>
    </row>
    <row r="553" spans="1:64" x14ac:dyDescent="0.25">
      <c r="A553" t="s">
        <v>569</v>
      </c>
      <c r="B553">
        <v>47472</v>
      </c>
      <c r="C553">
        <v>58.71</v>
      </c>
      <c r="D553">
        <v>9.07</v>
      </c>
      <c r="E553">
        <v>532.77</v>
      </c>
      <c r="F553">
        <v>555.34</v>
      </c>
      <c r="G553">
        <v>5.4000000000000003E-3</v>
      </c>
      <c r="H553">
        <v>2.9999999999999997E-4</v>
      </c>
      <c r="I553">
        <v>7.9000000000000008E-3</v>
      </c>
      <c r="J553">
        <v>1E-3</v>
      </c>
      <c r="K553">
        <v>4.7300000000000002E-2</v>
      </c>
      <c r="L553">
        <v>0.91400000000000003</v>
      </c>
      <c r="M553">
        <v>2.41E-2</v>
      </c>
      <c r="N553">
        <v>0.34689999999999999</v>
      </c>
      <c r="O553">
        <v>2.2000000000000001E-3</v>
      </c>
      <c r="P553">
        <v>0.1384</v>
      </c>
      <c r="Q553" s="67">
        <v>47646.75</v>
      </c>
      <c r="R553">
        <v>0.31480000000000002</v>
      </c>
      <c r="S553">
        <v>0.16869999999999999</v>
      </c>
      <c r="T553">
        <v>0.51649999999999996</v>
      </c>
      <c r="U553">
        <v>16.309999999999999</v>
      </c>
      <c r="V553">
        <v>5.86</v>
      </c>
      <c r="W553" s="67">
        <v>63576.41</v>
      </c>
      <c r="X553">
        <v>88.2</v>
      </c>
      <c r="Y553" s="67">
        <v>129057.03</v>
      </c>
      <c r="Z553">
        <v>0.91320000000000001</v>
      </c>
      <c r="AA553">
        <v>4.8800000000000003E-2</v>
      </c>
      <c r="AB553">
        <v>3.7999999999999999E-2</v>
      </c>
      <c r="AC553">
        <v>8.6800000000000002E-2</v>
      </c>
      <c r="AD553">
        <v>129.06</v>
      </c>
      <c r="AE553" s="67">
        <v>3106.29</v>
      </c>
      <c r="AF553">
        <v>459.74</v>
      </c>
      <c r="AG553" s="67">
        <v>109869.4</v>
      </c>
      <c r="AH553" t="s">
        <v>628</v>
      </c>
      <c r="AI553" s="67">
        <v>34324</v>
      </c>
      <c r="AJ553" s="67">
        <v>49490.879999999997</v>
      </c>
      <c r="AK553">
        <v>40.28</v>
      </c>
      <c r="AL553">
        <v>23.11</v>
      </c>
      <c r="AM553">
        <v>28.62</v>
      </c>
      <c r="AN553">
        <v>4.68</v>
      </c>
      <c r="AO553" s="67">
        <v>1730.6</v>
      </c>
      <c r="AP553">
        <v>1.3554999999999999</v>
      </c>
      <c r="AQ553" s="67">
        <v>1534.91</v>
      </c>
      <c r="AR553" s="67">
        <v>2023.99</v>
      </c>
      <c r="AS553" s="67">
        <v>6138.88</v>
      </c>
      <c r="AT553">
        <v>391.14</v>
      </c>
      <c r="AU553">
        <v>590.75</v>
      </c>
      <c r="AV553" s="67">
        <v>10679.68</v>
      </c>
      <c r="AW553" s="67">
        <v>5403.17</v>
      </c>
      <c r="AX553">
        <v>0.48909999999999998</v>
      </c>
      <c r="AY553" s="67">
        <v>3697.2</v>
      </c>
      <c r="AZ553">
        <v>0.3347</v>
      </c>
      <c r="BA553" s="67">
        <v>1337.37</v>
      </c>
      <c r="BB553">
        <v>0.1211</v>
      </c>
      <c r="BC553">
        <v>608.99</v>
      </c>
      <c r="BD553">
        <v>5.5100000000000003E-2</v>
      </c>
      <c r="BE553" s="67">
        <v>11046.74</v>
      </c>
      <c r="BF553" s="67">
        <v>5154.09</v>
      </c>
      <c r="BG553">
        <v>1.3864000000000001</v>
      </c>
      <c r="BH553">
        <v>0.54120000000000001</v>
      </c>
      <c r="BI553">
        <v>0.20599999999999999</v>
      </c>
      <c r="BJ553">
        <v>0.19109999999999999</v>
      </c>
      <c r="BK553">
        <v>3.5900000000000001E-2</v>
      </c>
      <c r="BL553">
        <v>2.58E-2</v>
      </c>
    </row>
    <row r="554" spans="1:64" x14ac:dyDescent="0.25">
      <c r="A554" t="s">
        <v>570</v>
      </c>
      <c r="B554">
        <v>46821</v>
      </c>
      <c r="C554">
        <v>71.05</v>
      </c>
      <c r="D554">
        <v>32.340000000000003</v>
      </c>
      <c r="E554" s="67">
        <v>2297.86</v>
      </c>
      <c r="F554" s="67">
        <v>2248.25</v>
      </c>
      <c r="G554">
        <v>8.9999999999999993E-3</v>
      </c>
      <c r="H554">
        <v>8.0000000000000004E-4</v>
      </c>
      <c r="I554">
        <v>1.1900000000000001E-2</v>
      </c>
      <c r="J554">
        <v>1.2999999999999999E-3</v>
      </c>
      <c r="K554">
        <v>2.23E-2</v>
      </c>
      <c r="L554">
        <v>0.92700000000000005</v>
      </c>
      <c r="M554">
        <v>2.7799999999999998E-2</v>
      </c>
      <c r="N554">
        <v>0.36730000000000002</v>
      </c>
      <c r="O554">
        <v>8.8000000000000005E-3</v>
      </c>
      <c r="P554">
        <v>0.13300000000000001</v>
      </c>
      <c r="Q554" s="67">
        <v>54528.4</v>
      </c>
      <c r="R554">
        <v>0.22159999999999999</v>
      </c>
      <c r="S554">
        <v>0.17199999999999999</v>
      </c>
      <c r="T554">
        <v>0.60650000000000004</v>
      </c>
      <c r="U554">
        <v>18.8</v>
      </c>
      <c r="V554">
        <v>13.88</v>
      </c>
      <c r="W554" s="67">
        <v>73811.45</v>
      </c>
      <c r="X554">
        <v>160.26</v>
      </c>
      <c r="Y554" s="67">
        <v>151040.15</v>
      </c>
      <c r="Z554">
        <v>0.73629999999999995</v>
      </c>
      <c r="AA554">
        <v>0.1918</v>
      </c>
      <c r="AB554">
        <v>7.1900000000000006E-2</v>
      </c>
      <c r="AC554">
        <v>0.26369999999999999</v>
      </c>
      <c r="AD554">
        <v>151.04</v>
      </c>
      <c r="AE554" s="67">
        <v>4732.53</v>
      </c>
      <c r="AF554">
        <v>540.89</v>
      </c>
      <c r="AG554" s="67">
        <v>156080.41</v>
      </c>
      <c r="AH554" t="s">
        <v>628</v>
      </c>
      <c r="AI554" s="67">
        <v>34154</v>
      </c>
      <c r="AJ554" s="67">
        <v>52581.25</v>
      </c>
      <c r="AK554">
        <v>49.1</v>
      </c>
      <c r="AL554">
        <v>29.17</v>
      </c>
      <c r="AM554">
        <v>33.979999999999997</v>
      </c>
      <c r="AN554">
        <v>4</v>
      </c>
      <c r="AO554" s="67">
        <v>1083.7</v>
      </c>
      <c r="AP554">
        <v>0.95109999999999995</v>
      </c>
      <c r="AQ554" s="67">
        <v>1194.31</v>
      </c>
      <c r="AR554" s="67">
        <v>1727.79</v>
      </c>
      <c r="AS554" s="67">
        <v>5772.66</v>
      </c>
      <c r="AT554">
        <v>483.76</v>
      </c>
      <c r="AU554">
        <v>293.57</v>
      </c>
      <c r="AV554" s="67">
        <v>9472.11</v>
      </c>
      <c r="AW554" s="67">
        <v>3831.85</v>
      </c>
      <c r="AX554">
        <v>0.40620000000000001</v>
      </c>
      <c r="AY554" s="67">
        <v>4062.84</v>
      </c>
      <c r="AZ554">
        <v>0.43070000000000003</v>
      </c>
      <c r="BA554">
        <v>923.65</v>
      </c>
      <c r="BB554">
        <v>9.7900000000000001E-2</v>
      </c>
      <c r="BC554">
        <v>615.27</v>
      </c>
      <c r="BD554">
        <v>6.5199999999999994E-2</v>
      </c>
      <c r="BE554" s="67">
        <v>9433.6200000000008</v>
      </c>
      <c r="BF554" s="67">
        <v>3080.97</v>
      </c>
      <c r="BG554">
        <v>0.65690000000000004</v>
      </c>
      <c r="BH554">
        <v>0.55349999999999999</v>
      </c>
      <c r="BI554">
        <v>0.22</v>
      </c>
      <c r="BJ554">
        <v>0.17030000000000001</v>
      </c>
      <c r="BK554">
        <v>3.39E-2</v>
      </c>
      <c r="BL554">
        <v>2.23E-2</v>
      </c>
    </row>
    <row r="555" spans="1:64" x14ac:dyDescent="0.25">
      <c r="A555" t="s">
        <v>571</v>
      </c>
      <c r="B555">
        <v>45633</v>
      </c>
      <c r="C555">
        <v>70.900000000000006</v>
      </c>
      <c r="D555">
        <v>14.9</v>
      </c>
      <c r="E555" s="67">
        <v>1056.5</v>
      </c>
      <c r="F555" s="67">
        <v>1095.24</v>
      </c>
      <c r="G555">
        <v>3.7000000000000002E-3</v>
      </c>
      <c r="H555">
        <v>8.9999999999999998E-4</v>
      </c>
      <c r="I555">
        <v>3.3E-3</v>
      </c>
      <c r="J555">
        <v>2.9999999999999997E-4</v>
      </c>
      <c r="K555">
        <v>7.7999999999999996E-3</v>
      </c>
      <c r="L555">
        <v>0.97540000000000004</v>
      </c>
      <c r="M555">
        <v>8.5000000000000006E-3</v>
      </c>
      <c r="N555">
        <v>0.24909999999999999</v>
      </c>
      <c r="O555">
        <v>2.0999999999999999E-3</v>
      </c>
      <c r="P555">
        <v>0.1217</v>
      </c>
      <c r="Q555" s="67">
        <v>51647.5</v>
      </c>
      <c r="R555">
        <v>0.21840000000000001</v>
      </c>
      <c r="S555">
        <v>0.1716</v>
      </c>
      <c r="T555">
        <v>0.61</v>
      </c>
      <c r="U555">
        <v>18.07</v>
      </c>
      <c r="V555">
        <v>8.27</v>
      </c>
      <c r="W555" s="67">
        <v>68221.679999999993</v>
      </c>
      <c r="X555">
        <v>124.35</v>
      </c>
      <c r="Y555" s="67">
        <v>130410.26</v>
      </c>
      <c r="Z555">
        <v>0.86960000000000004</v>
      </c>
      <c r="AA555">
        <v>8.9599999999999999E-2</v>
      </c>
      <c r="AB555">
        <v>4.0800000000000003E-2</v>
      </c>
      <c r="AC555">
        <v>0.13039999999999999</v>
      </c>
      <c r="AD555">
        <v>130.41</v>
      </c>
      <c r="AE555" s="67">
        <v>3636.51</v>
      </c>
      <c r="AF555">
        <v>522.41</v>
      </c>
      <c r="AG555" s="67">
        <v>124901.53</v>
      </c>
      <c r="AH555" t="s">
        <v>628</v>
      </c>
      <c r="AI555" s="67">
        <v>36977</v>
      </c>
      <c r="AJ555" s="67">
        <v>56896.29</v>
      </c>
      <c r="AK555">
        <v>41.57</v>
      </c>
      <c r="AL555">
        <v>26.25</v>
      </c>
      <c r="AM555">
        <v>30.59</v>
      </c>
      <c r="AN555">
        <v>4.99</v>
      </c>
      <c r="AO555" s="67">
        <v>1484.61</v>
      </c>
      <c r="AP555">
        <v>0.99229999999999996</v>
      </c>
      <c r="AQ555" s="67">
        <v>1234.52</v>
      </c>
      <c r="AR555" s="67">
        <v>1893.88</v>
      </c>
      <c r="AS555" s="67">
        <v>5550.73</v>
      </c>
      <c r="AT555">
        <v>430.21</v>
      </c>
      <c r="AU555">
        <v>326.02999999999997</v>
      </c>
      <c r="AV555" s="67">
        <v>9435.3799999999992</v>
      </c>
      <c r="AW555" s="67">
        <v>4571.42</v>
      </c>
      <c r="AX555">
        <v>0.47599999999999998</v>
      </c>
      <c r="AY555" s="67">
        <v>3433.62</v>
      </c>
      <c r="AZ555">
        <v>0.35749999999999998</v>
      </c>
      <c r="BA555" s="67">
        <v>1128.54</v>
      </c>
      <c r="BB555">
        <v>0.11749999999999999</v>
      </c>
      <c r="BC555">
        <v>471.04</v>
      </c>
      <c r="BD555">
        <v>4.9000000000000002E-2</v>
      </c>
      <c r="BE555" s="67">
        <v>9604.61</v>
      </c>
      <c r="BF555" s="67">
        <v>4435.01</v>
      </c>
      <c r="BG555">
        <v>0.91539999999999999</v>
      </c>
      <c r="BH555">
        <v>0.55859999999999999</v>
      </c>
      <c r="BI555">
        <v>0.22159999999999999</v>
      </c>
      <c r="BJ555">
        <v>0.14779999999999999</v>
      </c>
      <c r="BK555">
        <v>4.0300000000000002E-2</v>
      </c>
      <c r="BL555">
        <v>3.1800000000000002E-2</v>
      </c>
    </row>
    <row r="556" spans="1:64" x14ac:dyDescent="0.25">
      <c r="A556" t="s">
        <v>572</v>
      </c>
      <c r="B556">
        <v>50393</v>
      </c>
      <c r="C556">
        <v>169.81</v>
      </c>
      <c r="D556">
        <v>10.76</v>
      </c>
      <c r="E556" s="67">
        <v>1826.73</v>
      </c>
      <c r="F556" s="67">
        <v>1792.31</v>
      </c>
      <c r="G556">
        <v>2.3999999999999998E-3</v>
      </c>
      <c r="H556">
        <v>2.9999999999999997E-4</v>
      </c>
      <c r="I556">
        <v>6.7999999999999996E-3</v>
      </c>
      <c r="J556">
        <v>1.1000000000000001E-3</v>
      </c>
      <c r="K556">
        <v>7.9000000000000008E-3</v>
      </c>
      <c r="L556">
        <v>0.9647</v>
      </c>
      <c r="M556">
        <v>1.6799999999999999E-2</v>
      </c>
      <c r="N556">
        <v>0.66100000000000003</v>
      </c>
      <c r="O556">
        <v>4.0000000000000002E-4</v>
      </c>
      <c r="P556">
        <v>0.1706</v>
      </c>
      <c r="Q556" s="67">
        <v>49345.919999999998</v>
      </c>
      <c r="R556">
        <v>0.21460000000000001</v>
      </c>
      <c r="S556">
        <v>0.19259999999999999</v>
      </c>
      <c r="T556">
        <v>0.59279999999999999</v>
      </c>
      <c r="U556">
        <v>17.2</v>
      </c>
      <c r="V556">
        <v>13.74</v>
      </c>
      <c r="W556" s="67">
        <v>67410.8</v>
      </c>
      <c r="X556">
        <v>129.51</v>
      </c>
      <c r="Y556" s="67">
        <v>98393.54</v>
      </c>
      <c r="Z556">
        <v>0.73429999999999995</v>
      </c>
      <c r="AA556">
        <v>0.12690000000000001</v>
      </c>
      <c r="AB556">
        <v>0.13880000000000001</v>
      </c>
      <c r="AC556">
        <v>0.26569999999999999</v>
      </c>
      <c r="AD556">
        <v>98.39</v>
      </c>
      <c r="AE556" s="67">
        <v>2363.08</v>
      </c>
      <c r="AF556">
        <v>310.89</v>
      </c>
      <c r="AG556" s="67">
        <v>87037.68</v>
      </c>
      <c r="AH556" t="s">
        <v>628</v>
      </c>
      <c r="AI556" s="67">
        <v>28289</v>
      </c>
      <c r="AJ556" s="67">
        <v>44034.720000000001</v>
      </c>
      <c r="AK556">
        <v>30.73</v>
      </c>
      <c r="AL556">
        <v>22.78</v>
      </c>
      <c r="AM556">
        <v>24.97</v>
      </c>
      <c r="AN556">
        <v>3.71</v>
      </c>
      <c r="AO556" s="67">
        <v>1480.12</v>
      </c>
      <c r="AP556">
        <v>0.81899999999999995</v>
      </c>
      <c r="AQ556" s="67">
        <v>1259.2</v>
      </c>
      <c r="AR556" s="67">
        <v>2234.73</v>
      </c>
      <c r="AS556" s="67">
        <v>5940.58</v>
      </c>
      <c r="AT556">
        <v>506.5</v>
      </c>
      <c r="AU556">
        <v>307.32</v>
      </c>
      <c r="AV556" s="67">
        <v>10248.34</v>
      </c>
      <c r="AW556" s="67">
        <v>6153.07</v>
      </c>
      <c r="AX556">
        <v>0.61580000000000001</v>
      </c>
      <c r="AY556" s="67">
        <v>1864.74</v>
      </c>
      <c r="AZ556">
        <v>0.18659999999999999</v>
      </c>
      <c r="BA556">
        <v>809.16</v>
      </c>
      <c r="BB556">
        <v>8.1000000000000003E-2</v>
      </c>
      <c r="BC556" s="67">
        <v>1164.76</v>
      </c>
      <c r="BD556">
        <v>0.1166</v>
      </c>
      <c r="BE556" s="67">
        <v>9991.7199999999993</v>
      </c>
      <c r="BF556" s="67">
        <v>6168.59</v>
      </c>
      <c r="BG556">
        <v>2.242</v>
      </c>
      <c r="BH556">
        <v>0.52159999999999995</v>
      </c>
      <c r="BI556">
        <v>0.24759999999999999</v>
      </c>
      <c r="BJ556">
        <v>0.17280000000000001</v>
      </c>
      <c r="BK556">
        <v>3.8699999999999998E-2</v>
      </c>
      <c r="BL556">
        <v>1.9400000000000001E-2</v>
      </c>
    </row>
    <row r="557" spans="1:64" x14ac:dyDescent="0.25">
      <c r="A557" t="s">
        <v>573</v>
      </c>
      <c r="B557">
        <v>44974</v>
      </c>
      <c r="C557">
        <v>53.05</v>
      </c>
      <c r="D557">
        <v>85.31</v>
      </c>
      <c r="E557" s="67">
        <v>4525.28</v>
      </c>
      <c r="F557" s="67">
        <v>4326.8</v>
      </c>
      <c r="G557">
        <v>1.52E-2</v>
      </c>
      <c r="H557">
        <v>4.0000000000000002E-4</v>
      </c>
      <c r="I557">
        <v>1.6899999999999998E-2</v>
      </c>
      <c r="J557">
        <v>1.1999999999999999E-3</v>
      </c>
      <c r="K557">
        <v>2.4199999999999999E-2</v>
      </c>
      <c r="L557">
        <v>0.91439999999999999</v>
      </c>
      <c r="M557">
        <v>2.7699999999999999E-2</v>
      </c>
      <c r="N557">
        <v>0.21149999999999999</v>
      </c>
      <c r="O557">
        <v>1.06E-2</v>
      </c>
      <c r="P557">
        <v>0.1179</v>
      </c>
      <c r="Q557" s="67">
        <v>59784.87</v>
      </c>
      <c r="R557">
        <v>0.21529999999999999</v>
      </c>
      <c r="S557">
        <v>0.21149999999999999</v>
      </c>
      <c r="T557">
        <v>0.57320000000000004</v>
      </c>
      <c r="U557">
        <v>19.989999999999998</v>
      </c>
      <c r="V557">
        <v>23.64</v>
      </c>
      <c r="W557" s="67">
        <v>82756.45</v>
      </c>
      <c r="X557">
        <v>187.85</v>
      </c>
      <c r="Y557" s="67">
        <v>156969.1</v>
      </c>
      <c r="Z557">
        <v>0.81420000000000003</v>
      </c>
      <c r="AA557">
        <v>0.15540000000000001</v>
      </c>
      <c r="AB557">
        <v>3.04E-2</v>
      </c>
      <c r="AC557">
        <v>0.18579999999999999</v>
      </c>
      <c r="AD557">
        <v>156.97</v>
      </c>
      <c r="AE557" s="67">
        <v>6091.39</v>
      </c>
      <c r="AF557">
        <v>755.2</v>
      </c>
      <c r="AG557" s="67">
        <v>173892.79</v>
      </c>
      <c r="AH557" t="s">
        <v>628</v>
      </c>
      <c r="AI557" s="67">
        <v>41846</v>
      </c>
      <c r="AJ557" s="67">
        <v>66655.649999999994</v>
      </c>
      <c r="AK557">
        <v>60.66</v>
      </c>
      <c r="AL557">
        <v>37.159999999999997</v>
      </c>
      <c r="AM557">
        <v>39.36</v>
      </c>
      <c r="AN557">
        <v>4.34</v>
      </c>
      <c r="AO557" s="67">
        <v>1453.12</v>
      </c>
      <c r="AP557">
        <v>0.82469999999999999</v>
      </c>
      <c r="AQ557" s="67">
        <v>1180.94</v>
      </c>
      <c r="AR557" s="67">
        <v>1859.48</v>
      </c>
      <c r="AS557" s="67">
        <v>5767.07</v>
      </c>
      <c r="AT557">
        <v>566.11</v>
      </c>
      <c r="AU557">
        <v>284.38</v>
      </c>
      <c r="AV557" s="67">
        <v>9657.98</v>
      </c>
      <c r="AW557" s="67">
        <v>3193.02</v>
      </c>
      <c r="AX557">
        <v>0.35160000000000002</v>
      </c>
      <c r="AY557" s="67">
        <v>4899.1099999999997</v>
      </c>
      <c r="AZ557">
        <v>0.53949999999999998</v>
      </c>
      <c r="BA557">
        <v>605.65</v>
      </c>
      <c r="BB557">
        <v>6.6699999999999995E-2</v>
      </c>
      <c r="BC557">
        <v>382.96</v>
      </c>
      <c r="BD557">
        <v>4.2200000000000001E-2</v>
      </c>
      <c r="BE557" s="67">
        <v>9080.74</v>
      </c>
      <c r="BF557" s="67">
        <v>2404</v>
      </c>
      <c r="BG557">
        <v>0.36670000000000003</v>
      </c>
      <c r="BH557">
        <v>0.58350000000000002</v>
      </c>
      <c r="BI557">
        <v>0.22800000000000001</v>
      </c>
      <c r="BJ557">
        <v>0.13589999999999999</v>
      </c>
      <c r="BK557">
        <v>3.4200000000000001E-2</v>
      </c>
      <c r="BL557">
        <v>1.83E-2</v>
      </c>
    </row>
    <row r="558" spans="1:64" x14ac:dyDescent="0.25">
      <c r="A558" t="s">
        <v>574</v>
      </c>
      <c r="B558">
        <v>46904</v>
      </c>
      <c r="C558">
        <v>74.67</v>
      </c>
      <c r="D558">
        <v>12.01</v>
      </c>
      <c r="E558">
        <v>896.93</v>
      </c>
      <c r="F558">
        <v>894.49</v>
      </c>
      <c r="G558">
        <v>2.2000000000000001E-3</v>
      </c>
      <c r="H558">
        <v>4.0000000000000002E-4</v>
      </c>
      <c r="I558">
        <v>5.4000000000000003E-3</v>
      </c>
      <c r="J558">
        <v>8.9999999999999998E-4</v>
      </c>
      <c r="K558">
        <v>9.4000000000000004E-3</v>
      </c>
      <c r="L558">
        <v>0.96909999999999996</v>
      </c>
      <c r="M558">
        <v>1.26E-2</v>
      </c>
      <c r="N558">
        <v>0.46610000000000001</v>
      </c>
      <c r="O558">
        <v>2.8E-3</v>
      </c>
      <c r="P558">
        <v>0.14910000000000001</v>
      </c>
      <c r="Q558" s="67">
        <v>48952.23</v>
      </c>
      <c r="R558">
        <v>0.28270000000000001</v>
      </c>
      <c r="S558">
        <v>0.18559999999999999</v>
      </c>
      <c r="T558">
        <v>0.53169999999999995</v>
      </c>
      <c r="U558">
        <v>17.420000000000002</v>
      </c>
      <c r="V558">
        <v>8.24</v>
      </c>
      <c r="W558" s="67">
        <v>63983.199999999997</v>
      </c>
      <c r="X558">
        <v>104.34</v>
      </c>
      <c r="Y558" s="67">
        <v>149368.64000000001</v>
      </c>
      <c r="Z558">
        <v>0.745</v>
      </c>
      <c r="AA558">
        <v>0.1507</v>
      </c>
      <c r="AB558">
        <v>0.1043</v>
      </c>
      <c r="AC558">
        <v>0.255</v>
      </c>
      <c r="AD558">
        <v>149.37</v>
      </c>
      <c r="AE558" s="67">
        <v>4465.38</v>
      </c>
      <c r="AF558">
        <v>496.59</v>
      </c>
      <c r="AG558" s="67">
        <v>141476.43</v>
      </c>
      <c r="AH558" t="s">
        <v>628</v>
      </c>
      <c r="AI558" s="67">
        <v>31828</v>
      </c>
      <c r="AJ558" s="67">
        <v>47858.42</v>
      </c>
      <c r="AK558">
        <v>41.01</v>
      </c>
      <c r="AL558">
        <v>28.05</v>
      </c>
      <c r="AM558">
        <v>30.43</v>
      </c>
      <c r="AN558">
        <v>4.21</v>
      </c>
      <c r="AO558">
        <v>798.71</v>
      </c>
      <c r="AP558">
        <v>1.0546</v>
      </c>
      <c r="AQ558" s="67">
        <v>1498.14</v>
      </c>
      <c r="AR558" s="67">
        <v>2059.84</v>
      </c>
      <c r="AS558" s="67">
        <v>5913.14</v>
      </c>
      <c r="AT558">
        <v>458.24</v>
      </c>
      <c r="AU558">
        <v>333.86</v>
      </c>
      <c r="AV558" s="67">
        <v>10263.209999999999</v>
      </c>
      <c r="AW558" s="67">
        <v>4699.8900000000003</v>
      </c>
      <c r="AX558">
        <v>0.44750000000000001</v>
      </c>
      <c r="AY558" s="67">
        <v>3699.62</v>
      </c>
      <c r="AZ558">
        <v>0.3523</v>
      </c>
      <c r="BA558" s="67">
        <v>1157.28</v>
      </c>
      <c r="BB558">
        <v>0.11020000000000001</v>
      </c>
      <c r="BC558">
        <v>945.72</v>
      </c>
      <c r="BD558">
        <v>0.09</v>
      </c>
      <c r="BE558" s="67">
        <v>10502.51</v>
      </c>
      <c r="BF558" s="67">
        <v>4001.61</v>
      </c>
      <c r="BG558">
        <v>1.0018</v>
      </c>
      <c r="BH558">
        <v>0.51290000000000002</v>
      </c>
      <c r="BI558">
        <v>0.22320000000000001</v>
      </c>
      <c r="BJ558">
        <v>0.20349999999999999</v>
      </c>
      <c r="BK558">
        <v>3.8199999999999998E-2</v>
      </c>
      <c r="BL558">
        <v>2.2200000000000001E-2</v>
      </c>
    </row>
    <row r="559" spans="1:64" x14ac:dyDescent="0.25">
      <c r="A559" t="s">
        <v>575</v>
      </c>
      <c r="B559">
        <v>44982</v>
      </c>
      <c r="C559">
        <v>121.71</v>
      </c>
      <c r="D559">
        <v>19.16</v>
      </c>
      <c r="E559" s="67">
        <v>2331.89</v>
      </c>
      <c r="F559" s="67">
        <v>2278.16</v>
      </c>
      <c r="G559">
        <v>4.1999999999999997E-3</v>
      </c>
      <c r="H559">
        <v>5.0000000000000001E-4</v>
      </c>
      <c r="I559">
        <v>7.1000000000000004E-3</v>
      </c>
      <c r="J559">
        <v>1E-3</v>
      </c>
      <c r="K559">
        <v>1.21E-2</v>
      </c>
      <c r="L559">
        <v>0.95569999999999999</v>
      </c>
      <c r="M559">
        <v>1.9300000000000001E-2</v>
      </c>
      <c r="N559">
        <v>0.4153</v>
      </c>
      <c r="O559">
        <v>3.5999999999999999E-3</v>
      </c>
      <c r="P559">
        <v>0.13769999999999999</v>
      </c>
      <c r="Q559" s="67">
        <v>52648.2</v>
      </c>
      <c r="R559">
        <v>0.2021</v>
      </c>
      <c r="S559">
        <v>0.17699999999999999</v>
      </c>
      <c r="T559">
        <v>0.62090000000000001</v>
      </c>
      <c r="U559">
        <v>18.739999999999998</v>
      </c>
      <c r="V559">
        <v>15.6</v>
      </c>
      <c r="W559" s="67">
        <v>71507.17</v>
      </c>
      <c r="X559">
        <v>144.80000000000001</v>
      </c>
      <c r="Y559" s="67">
        <v>121464.04</v>
      </c>
      <c r="Z559">
        <v>0.81220000000000003</v>
      </c>
      <c r="AA559">
        <v>0.13519999999999999</v>
      </c>
      <c r="AB559">
        <v>5.2600000000000001E-2</v>
      </c>
      <c r="AC559">
        <v>0.18779999999999999</v>
      </c>
      <c r="AD559">
        <v>121.46</v>
      </c>
      <c r="AE559" s="67">
        <v>3294.15</v>
      </c>
      <c r="AF559">
        <v>451.3</v>
      </c>
      <c r="AG559" s="67">
        <v>122277.09</v>
      </c>
      <c r="AH559" t="s">
        <v>628</v>
      </c>
      <c r="AI559" s="67">
        <v>32325</v>
      </c>
      <c r="AJ559" s="67">
        <v>48077.33</v>
      </c>
      <c r="AK559">
        <v>40.950000000000003</v>
      </c>
      <c r="AL559">
        <v>26.11</v>
      </c>
      <c r="AM559">
        <v>28.8</v>
      </c>
      <c r="AN559">
        <v>4.24</v>
      </c>
      <c r="AO559" s="67">
        <v>1077.1400000000001</v>
      </c>
      <c r="AP559">
        <v>1.0276000000000001</v>
      </c>
      <c r="AQ559" s="67">
        <v>1357.08</v>
      </c>
      <c r="AR559" s="67">
        <v>1977.91</v>
      </c>
      <c r="AS559" s="67">
        <v>5532.71</v>
      </c>
      <c r="AT559">
        <v>451.4</v>
      </c>
      <c r="AU559">
        <v>222.08</v>
      </c>
      <c r="AV559" s="67">
        <v>9541.18</v>
      </c>
      <c r="AW559" s="67">
        <v>4850.6400000000003</v>
      </c>
      <c r="AX559">
        <v>0.51449999999999996</v>
      </c>
      <c r="AY559" s="67">
        <v>3117.41</v>
      </c>
      <c r="AZ559">
        <v>0.3306</v>
      </c>
      <c r="BA559">
        <v>808.43</v>
      </c>
      <c r="BB559">
        <v>8.5699999999999998E-2</v>
      </c>
      <c r="BC559">
        <v>652.28</v>
      </c>
      <c r="BD559">
        <v>6.9199999999999998E-2</v>
      </c>
      <c r="BE559" s="67">
        <v>9428.76</v>
      </c>
      <c r="BF559" s="67">
        <v>4333.84</v>
      </c>
      <c r="BG559">
        <v>1.1388</v>
      </c>
      <c r="BH559">
        <v>0.5474</v>
      </c>
      <c r="BI559">
        <v>0.23080000000000001</v>
      </c>
      <c r="BJ559">
        <v>0.15989999999999999</v>
      </c>
      <c r="BK559">
        <v>3.7100000000000001E-2</v>
      </c>
      <c r="BL559">
        <v>2.4799999999999999E-2</v>
      </c>
    </row>
    <row r="560" spans="1:64" x14ac:dyDescent="0.25">
      <c r="A560" t="s">
        <v>576</v>
      </c>
      <c r="B560">
        <v>44990</v>
      </c>
      <c r="C560">
        <v>14.24</v>
      </c>
      <c r="D560">
        <v>417.9</v>
      </c>
      <c r="E560" s="67">
        <v>5950.09</v>
      </c>
      <c r="F560" s="67">
        <v>4667.24</v>
      </c>
      <c r="G560">
        <v>3.7000000000000002E-3</v>
      </c>
      <c r="H560">
        <v>8.9999999999999998E-4</v>
      </c>
      <c r="I560">
        <v>0.35289999999999999</v>
      </c>
      <c r="J560">
        <v>1.1999999999999999E-3</v>
      </c>
      <c r="K560">
        <v>8.3199999999999996E-2</v>
      </c>
      <c r="L560">
        <v>0.4657</v>
      </c>
      <c r="M560">
        <v>9.2399999999999996E-2</v>
      </c>
      <c r="N560">
        <v>0.86280000000000001</v>
      </c>
      <c r="O560">
        <v>3.04E-2</v>
      </c>
      <c r="P560">
        <v>0.1822</v>
      </c>
      <c r="Q560" s="67">
        <v>55546.29</v>
      </c>
      <c r="R560">
        <v>0.21490000000000001</v>
      </c>
      <c r="S560">
        <v>0.18110000000000001</v>
      </c>
      <c r="T560">
        <v>0.60389999999999999</v>
      </c>
      <c r="U560">
        <v>18.420000000000002</v>
      </c>
      <c r="V560">
        <v>37.42</v>
      </c>
      <c r="W560" s="67">
        <v>77917.009999999995</v>
      </c>
      <c r="X560">
        <v>157.41999999999999</v>
      </c>
      <c r="Y560" s="67">
        <v>70293.56</v>
      </c>
      <c r="Z560">
        <v>0.68620000000000003</v>
      </c>
      <c r="AA560">
        <v>0.26229999999999998</v>
      </c>
      <c r="AB560">
        <v>5.1499999999999997E-2</v>
      </c>
      <c r="AC560">
        <v>0.31380000000000002</v>
      </c>
      <c r="AD560">
        <v>70.290000000000006</v>
      </c>
      <c r="AE560" s="67">
        <v>3107.52</v>
      </c>
      <c r="AF560">
        <v>436.07</v>
      </c>
      <c r="AG560" s="67">
        <v>75754.539999999994</v>
      </c>
      <c r="AH560" t="s">
        <v>628</v>
      </c>
      <c r="AI560" s="67">
        <v>24235</v>
      </c>
      <c r="AJ560" s="67">
        <v>35611.21</v>
      </c>
      <c r="AK560">
        <v>62.1</v>
      </c>
      <c r="AL560">
        <v>41.74</v>
      </c>
      <c r="AM560">
        <v>48.38</v>
      </c>
      <c r="AN560">
        <v>4.28</v>
      </c>
      <c r="AO560">
        <v>6.22</v>
      </c>
      <c r="AP560">
        <v>1.2745</v>
      </c>
      <c r="AQ560" s="67">
        <v>1686.44</v>
      </c>
      <c r="AR560" s="67">
        <v>2273.98</v>
      </c>
      <c r="AS560" s="67">
        <v>6617.85</v>
      </c>
      <c r="AT560">
        <v>750.31</v>
      </c>
      <c r="AU560">
        <v>542.83000000000004</v>
      </c>
      <c r="AV560" s="67">
        <v>11871.41</v>
      </c>
      <c r="AW560" s="67">
        <v>7113.62</v>
      </c>
      <c r="AX560">
        <v>0.59189999999999998</v>
      </c>
      <c r="AY560" s="67">
        <v>2817.1</v>
      </c>
      <c r="AZ560">
        <v>0.2344</v>
      </c>
      <c r="BA560">
        <v>614.5</v>
      </c>
      <c r="BB560">
        <v>5.11E-2</v>
      </c>
      <c r="BC560" s="67">
        <v>1472.19</v>
      </c>
      <c r="BD560">
        <v>0.1225</v>
      </c>
      <c r="BE560" s="67">
        <v>12017.41</v>
      </c>
      <c r="BF560" s="67">
        <v>4693.46</v>
      </c>
      <c r="BG560">
        <v>2.4243999999999999</v>
      </c>
      <c r="BH560">
        <v>0.50160000000000005</v>
      </c>
      <c r="BI560">
        <v>0.1961</v>
      </c>
      <c r="BJ560">
        <v>0.26640000000000003</v>
      </c>
      <c r="BK560">
        <v>2.3599999999999999E-2</v>
      </c>
      <c r="BL560">
        <v>1.23E-2</v>
      </c>
    </row>
    <row r="561" spans="1:64" x14ac:dyDescent="0.25">
      <c r="A561" t="s">
        <v>577</v>
      </c>
      <c r="B561">
        <v>50500</v>
      </c>
      <c r="C561">
        <v>101.67</v>
      </c>
      <c r="D561">
        <v>18.649999999999999</v>
      </c>
      <c r="E561" s="67">
        <v>1896.47</v>
      </c>
      <c r="F561" s="67">
        <v>1891.79</v>
      </c>
      <c r="G561">
        <v>2.7000000000000001E-3</v>
      </c>
      <c r="H561">
        <v>5.0000000000000001E-4</v>
      </c>
      <c r="I561">
        <v>6.3E-3</v>
      </c>
      <c r="J561">
        <v>1.1999999999999999E-3</v>
      </c>
      <c r="K561">
        <v>0.01</v>
      </c>
      <c r="L561">
        <v>0.96260000000000001</v>
      </c>
      <c r="M561">
        <v>1.67E-2</v>
      </c>
      <c r="N561">
        <v>0.37709999999999999</v>
      </c>
      <c r="O561">
        <v>1.1000000000000001E-3</v>
      </c>
      <c r="P561">
        <v>0.1331</v>
      </c>
      <c r="Q561" s="67">
        <v>52356.99</v>
      </c>
      <c r="R561">
        <v>0.19819999999999999</v>
      </c>
      <c r="S561">
        <v>0.1847</v>
      </c>
      <c r="T561">
        <v>0.61699999999999999</v>
      </c>
      <c r="U561">
        <v>19.02</v>
      </c>
      <c r="V561">
        <v>13.73</v>
      </c>
      <c r="W561" s="67">
        <v>67823.179999999993</v>
      </c>
      <c r="X561">
        <v>132.86000000000001</v>
      </c>
      <c r="Y561" s="67">
        <v>125272.25</v>
      </c>
      <c r="Z561">
        <v>0.83940000000000003</v>
      </c>
      <c r="AA561">
        <v>0.1066</v>
      </c>
      <c r="AB561">
        <v>5.3999999999999999E-2</v>
      </c>
      <c r="AC561">
        <v>0.16059999999999999</v>
      </c>
      <c r="AD561">
        <v>125.27</v>
      </c>
      <c r="AE561" s="67">
        <v>3461.97</v>
      </c>
      <c r="AF561">
        <v>465.99</v>
      </c>
      <c r="AG561" s="67">
        <v>125790.11</v>
      </c>
      <c r="AH561" t="s">
        <v>628</v>
      </c>
      <c r="AI561" s="67">
        <v>33743</v>
      </c>
      <c r="AJ561" s="67">
        <v>48250.85</v>
      </c>
      <c r="AK561">
        <v>43.78</v>
      </c>
      <c r="AL561">
        <v>26.45</v>
      </c>
      <c r="AM561">
        <v>30.03</v>
      </c>
      <c r="AN561">
        <v>4.59</v>
      </c>
      <c r="AO561">
        <v>903.45</v>
      </c>
      <c r="AP561">
        <v>1.0435000000000001</v>
      </c>
      <c r="AQ561" s="67">
        <v>1173.71</v>
      </c>
      <c r="AR561" s="67">
        <v>1987.94</v>
      </c>
      <c r="AS561" s="67">
        <v>5432.16</v>
      </c>
      <c r="AT561">
        <v>421.35</v>
      </c>
      <c r="AU561">
        <v>235.38</v>
      </c>
      <c r="AV561" s="67">
        <v>9250.5400000000009</v>
      </c>
      <c r="AW561" s="67">
        <v>4773.55</v>
      </c>
      <c r="AX561">
        <v>0.50419999999999998</v>
      </c>
      <c r="AY561" s="67">
        <v>3188.67</v>
      </c>
      <c r="AZ561">
        <v>0.33679999999999999</v>
      </c>
      <c r="BA561">
        <v>901.25</v>
      </c>
      <c r="BB561">
        <v>9.5200000000000007E-2</v>
      </c>
      <c r="BC561">
        <v>604.92999999999995</v>
      </c>
      <c r="BD561">
        <v>6.3899999999999998E-2</v>
      </c>
      <c r="BE561" s="67">
        <v>9468.39</v>
      </c>
      <c r="BF561" s="67">
        <v>4401.07</v>
      </c>
      <c r="BG561">
        <v>1.1225000000000001</v>
      </c>
      <c r="BH561">
        <v>0.54059999999999997</v>
      </c>
      <c r="BI561">
        <v>0.23039999999999999</v>
      </c>
      <c r="BJ561">
        <v>0.17080000000000001</v>
      </c>
      <c r="BK561">
        <v>4.0300000000000002E-2</v>
      </c>
      <c r="BL561">
        <v>1.7999999999999999E-2</v>
      </c>
    </row>
    <row r="562" spans="1:64" x14ac:dyDescent="0.25">
      <c r="A562" t="s">
        <v>578</v>
      </c>
      <c r="B562">
        <v>45005</v>
      </c>
      <c r="C562">
        <v>21.8</v>
      </c>
      <c r="D562">
        <v>116.61</v>
      </c>
      <c r="E562" s="67">
        <v>2421.14</v>
      </c>
      <c r="F562" s="67">
        <v>2108.71</v>
      </c>
      <c r="G562">
        <v>1.2999999999999999E-2</v>
      </c>
      <c r="H562">
        <v>1.6000000000000001E-3</v>
      </c>
      <c r="I562">
        <v>0.32150000000000001</v>
      </c>
      <c r="J562">
        <v>1.5E-3</v>
      </c>
      <c r="K562">
        <v>7.3499999999999996E-2</v>
      </c>
      <c r="L562">
        <v>0.51849999999999996</v>
      </c>
      <c r="M562">
        <v>7.0499999999999993E-2</v>
      </c>
      <c r="N562">
        <v>0.64180000000000004</v>
      </c>
      <c r="O562">
        <v>4.4900000000000002E-2</v>
      </c>
      <c r="P562">
        <v>0.15040000000000001</v>
      </c>
      <c r="Q562" s="67">
        <v>58824.67</v>
      </c>
      <c r="R562">
        <v>0.33850000000000002</v>
      </c>
      <c r="S562">
        <v>0.1951</v>
      </c>
      <c r="T562">
        <v>0.46639999999999998</v>
      </c>
      <c r="U562">
        <v>17.02</v>
      </c>
      <c r="V562">
        <v>19.46</v>
      </c>
      <c r="W562" s="67">
        <v>76742.87</v>
      </c>
      <c r="X562">
        <v>121.52</v>
      </c>
      <c r="Y562" s="67">
        <v>159242.29999999999</v>
      </c>
      <c r="Z562">
        <v>0.55979999999999996</v>
      </c>
      <c r="AA562">
        <v>0.3957</v>
      </c>
      <c r="AB562">
        <v>4.4499999999999998E-2</v>
      </c>
      <c r="AC562">
        <v>0.44019999999999998</v>
      </c>
      <c r="AD562">
        <v>159.24</v>
      </c>
      <c r="AE562" s="67">
        <v>6469.19</v>
      </c>
      <c r="AF562">
        <v>567.84</v>
      </c>
      <c r="AG562" s="67">
        <v>168039.6</v>
      </c>
      <c r="AH562" t="s">
        <v>628</v>
      </c>
      <c r="AI562" s="67">
        <v>29077</v>
      </c>
      <c r="AJ562" s="67">
        <v>45685.279999999999</v>
      </c>
      <c r="AK562">
        <v>60.51</v>
      </c>
      <c r="AL562">
        <v>39.130000000000003</v>
      </c>
      <c r="AM562">
        <v>43.89</v>
      </c>
      <c r="AN562">
        <v>4.8</v>
      </c>
      <c r="AO562" s="67">
        <v>3762.16</v>
      </c>
      <c r="AP562">
        <v>1.1894</v>
      </c>
      <c r="AQ562" s="67">
        <v>1724.04</v>
      </c>
      <c r="AR562" s="67">
        <v>2335.7199999999998</v>
      </c>
      <c r="AS562" s="67">
        <v>6882.08</v>
      </c>
      <c r="AT562">
        <v>723.02</v>
      </c>
      <c r="AU562">
        <v>445.74</v>
      </c>
      <c r="AV562" s="67">
        <v>12110.61</v>
      </c>
      <c r="AW562" s="67">
        <v>4765.87</v>
      </c>
      <c r="AX562">
        <v>0.39</v>
      </c>
      <c r="AY562" s="67">
        <v>5579.74</v>
      </c>
      <c r="AZ562">
        <v>0.45669999999999999</v>
      </c>
      <c r="BA562">
        <v>865.91</v>
      </c>
      <c r="BB562">
        <v>7.0900000000000005E-2</v>
      </c>
      <c r="BC562" s="67">
        <v>1007.19</v>
      </c>
      <c r="BD562">
        <v>8.2400000000000001E-2</v>
      </c>
      <c r="BE562" s="67">
        <v>12218.7</v>
      </c>
      <c r="BF562" s="67">
        <v>2296.06</v>
      </c>
      <c r="BG562">
        <v>0.59279999999999999</v>
      </c>
      <c r="BH562">
        <v>0.54100000000000004</v>
      </c>
      <c r="BI562">
        <v>0.20449999999999999</v>
      </c>
      <c r="BJ562">
        <v>0.2064</v>
      </c>
      <c r="BK562">
        <v>2.7E-2</v>
      </c>
      <c r="BL562">
        <v>2.12E-2</v>
      </c>
    </row>
    <row r="563" spans="1:64" x14ac:dyDescent="0.25">
      <c r="A563" t="s">
        <v>579</v>
      </c>
      <c r="B563">
        <v>45013</v>
      </c>
      <c r="C563">
        <v>23.33</v>
      </c>
      <c r="D563">
        <v>116.98</v>
      </c>
      <c r="E563" s="67">
        <v>2729.54</v>
      </c>
      <c r="F563" s="67">
        <v>2537.75</v>
      </c>
      <c r="G563">
        <v>7.3000000000000001E-3</v>
      </c>
      <c r="H563">
        <v>5.9999999999999995E-4</v>
      </c>
      <c r="I563">
        <v>5.8099999999999999E-2</v>
      </c>
      <c r="J563">
        <v>1.4E-3</v>
      </c>
      <c r="K563">
        <v>2.75E-2</v>
      </c>
      <c r="L563">
        <v>0.84370000000000001</v>
      </c>
      <c r="M563">
        <v>6.1400000000000003E-2</v>
      </c>
      <c r="N563">
        <v>0.62019999999999997</v>
      </c>
      <c r="O563">
        <v>8.8000000000000005E-3</v>
      </c>
      <c r="P563">
        <v>0.16589999999999999</v>
      </c>
      <c r="Q563" s="67">
        <v>52715.35</v>
      </c>
      <c r="R563">
        <v>0.23930000000000001</v>
      </c>
      <c r="S563">
        <v>0.1837</v>
      </c>
      <c r="T563">
        <v>0.57699999999999996</v>
      </c>
      <c r="U563">
        <v>17.760000000000002</v>
      </c>
      <c r="V563">
        <v>16.72</v>
      </c>
      <c r="W563" s="67">
        <v>75744.53</v>
      </c>
      <c r="X563">
        <v>159.38</v>
      </c>
      <c r="Y563" s="67">
        <v>92649.64</v>
      </c>
      <c r="Z563">
        <v>0.71899999999999997</v>
      </c>
      <c r="AA563">
        <v>0.23799999999999999</v>
      </c>
      <c r="AB563">
        <v>4.3099999999999999E-2</v>
      </c>
      <c r="AC563">
        <v>0.28100000000000003</v>
      </c>
      <c r="AD563">
        <v>92.65</v>
      </c>
      <c r="AE563" s="67">
        <v>3197.5</v>
      </c>
      <c r="AF563">
        <v>444.84</v>
      </c>
      <c r="AG563" s="67">
        <v>94102.29</v>
      </c>
      <c r="AH563" t="s">
        <v>628</v>
      </c>
      <c r="AI563" s="67">
        <v>26936</v>
      </c>
      <c r="AJ563" s="67">
        <v>40907.67</v>
      </c>
      <c r="AK563">
        <v>49.25</v>
      </c>
      <c r="AL563">
        <v>32.03</v>
      </c>
      <c r="AM563">
        <v>36.479999999999997</v>
      </c>
      <c r="AN563">
        <v>4.3899999999999997</v>
      </c>
      <c r="AO563">
        <v>682.79</v>
      </c>
      <c r="AP563">
        <v>0.97050000000000003</v>
      </c>
      <c r="AQ563" s="67">
        <v>1307.3800000000001</v>
      </c>
      <c r="AR563" s="67">
        <v>1868.98</v>
      </c>
      <c r="AS563" s="67">
        <v>5919.98</v>
      </c>
      <c r="AT563">
        <v>519.71</v>
      </c>
      <c r="AU563">
        <v>285.02</v>
      </c>
      <c r="AV563" s="67">
        <v>9901.07</v>
      </c>
      <c r="AW563" s="67">
        <v>5381.42</v>
      </c>
      <c r="AX563">
        <v>0.55310000000000004</v>
      </c>
      <c r="AY563" s="67">
        <v>2647.06</v>
      </c>
      <c r="AZ563">
        <v>0.27210000000000001</v>
      </c>
      <c r="BA563">
        <v>725.53</v>
      </c>
      <c r="BB563">
        <v>7.46E-2</v>
      </c>
      <c r="BC563">
        <v>974.79</v>
      </c>
      <c r="BD563">
        <v>0.1002</v>
      </c>
      <c r="BE563" s="67">
        <v>9728.7999999999993</v>
      </c>
      <c r="BF563" s="67">
        <v>4475.5200000000004</v>
      </c>
      <c r="BG563">
        <v>1.5906</v>
      </c>
      <c r="BH563">
        <v>0.54269999999999996</v>
      </c>
      <c r="BI563">
        <v>0.22289999999999999</v>
      </c>
      <c r="BJ563">
        <v>0.189</v>
      </c>
      <c r="BK563">
        <v>2.8500000000000001E-2</v>
      </c>
      <c r="BL563">
        <v>1.6899999999999998E-2</v>
      </c>
    </row>
    <row r="564" spans="1:64" x14ac:dyDescent="0.25">
      <c r="A564" t="s">
        <v>580</v>
      </c>
      <c r="B564">
        <v>48231</v>
      </c>
      <c r="C564">
        <v>35.9</v>
      </c>
      <c r="D564">
        <v>180.53</v>
      </c>
      <c r="E564" s="67">
        <v>6481.74</v>
      </c>
      <c r="F564" s="67">
        <v>5801.74</v>
      </c>
      <c r="G564">
        <v>1.5800000000000002E-2</v>
      </c>
      <c r="H564">
        <v>8.0000000000000004E-4</v>
      </c>
      <c r="I564">
        <v>0.13669999999999999</v>
      </c>
      <c r="J564">
        <v>1.4E-3</v>
      </c>
      <c r="K564">
        <v>7.0000000000000007E-2</v>
      </c>
      <c r="L564">
        <v>0.69879999999999998</v>
      </c>
      <c r="M564">
        <v>7.6399999999999996E-2</v>
      </c>
      <c r="N564">
        <v>0.56440000000000001</v>
      </c>
      <c r="O564">
        <v>3.7199999999999997E-2</v>
      </c>
      <c r="P564">
        <v>0.152</v>
      </c>
      <c r="Q564" s="67">
        <v>57545.2</v>
      </c>
      <c r="R564">
        <v>0.221</v>
      </c>
      <c r="S564">
        <v>0.18310000000000001</v>
      </c>
      <c r="T564">
        <v>0.59589999999999999</v>
      </c>
      <c r="U564">
        <v>18.61</v>
      </c>
      <c r="V564">
        <v>35.11</v>
      </c>
      <c r="W564" s="67">
        <v>81163.009999999995</v>
      </c>
      <c r="X564">
        <v>181.46</v>
      </c>
      <c r="Y564" s="67">
        <v>123172.9</v>
      </c>
      <c r="Z564">
        <v>0.68989999999999996</v>
      </c>
      <c r="AA564">
        <v>0.2727</v>
      </c>
      <c r="AB564">
        <v>3.7400000000000003E-2</v>
      </c>
      <c r="AC564">
        <v>0.31009999999999999</v>
      </c>
      <c r="AD564">
        <v>123.17</v>
      </c>
      <c r="AE564" s="67">
        <v>4974.0600000000004</v>
      </c>
      <c r="AF564">
        <v>594.54999999999995</v>
      </c>
      <c r="AG564" s="67">
        <v>131612.74</v>
      </c>
      <c r="AH564" t="s">
        <v>628</v>
      </c>
      <c r="AI564" s="67">
        <v>29061</v>
      </c>
      <c r="AJ564" s="67">
        <v>46556.89</v>
      </c>
      <c r="AK564">
        <v>60.59</v>
      </c>
      <c r="AL564">
        <v>38.090000000000003</v>
      </c>
      <c r="AM564">
        <v>42.44</v>
      </c>
      <c r="AN564">
        <v>4.78</v>
      </c>
      <c r="AO564">
        <v>936.89</v>
      </c>
      <c r="AP564">
        <v>1.1227</v>
      </c>
      <c r="AQ564" s="67">
        <v>1270.32</v>
      </c>
      <c r="AR564" s="67">
        <v>1946.72</v>
      </c>
      <c r="AS564" s="67">
        <v>6265.79</v>
      </c>
      <c r="AT564">
        <v>571.16999999999996</v>
      </c>
      <c r="AU564">
        <v>336.83</v>
      </c>
      <c r="AV564" s="67">
        <v>10390.84</v>
      </c>
      <c r="AW564" s="67">
        <v>4509.8100000000004</v>
      </c>
      <c r="AX564">
        <v>0.44069999999999998</v>
      </c>
      <c r="AY564" s="67">
        <v>4218.0200000000004</v>
      </c>
      <c r="AZ564">
        <v>0.41220000000000001</v>
      </c>
      <c r="BA564">
        <v>641.30999999999995</v>
      </c>
      <c r="BB564">
        <v>6.2700000000000006E-2</v>
      </c>
      <c r="BC564">
        <v>864.84</v>
      </c>
      <c r="BD564">
        <v>8.4500000000000006E-2</v>
      </c>
      <c r="BE564" s="67">
        <v>10233.98</v>
      </c>
      <c r="BF564" s="67">
        <v>2877.26</v>
      </c>
      <c r="BG564">
        <v>0.75849999999999995</v>
      </c>
      <c r="BH564">
        <v>0.54969999999999997</v>
      </c>
      <c r="BI564">
        <v>0.216</v>
      </c>
      <c r="BJ564">
        <v>0.189</v>
      </c>
      <c r="BK564">
        <v>2.6200000000000001E-2</v>
      </c>
      <c r="BL564">
        <v>1.9099999999999999E-2</v>
      </c>
    </row>
    <row r="565" spans="1:64" x14ac:dyDescent="0.25">
      <c r="A565" t="s">
        <v>581</v>
      </c>
      <c r="B565">
        <v>49650</v>
      </c>
      <c r="C565">
        <v>89.52</v>
      </c>
      <c r="D565">
        <v>14.48</v>
      </c>
      <c r="E565" s="67">
        <v>1296.2</v>
      </c>
      <c r="F565" s="67">
        <v>1287.5999999999999</v>
      </c>
      <c r="G565">
        <v>1.4E-3</v>
      </c>
      <c r="H565">
        <v>2.9999999999999997E-4</v>
      </c>
      <c r="I565">
        <v>4.4999999999999997E-3</v>
      </c>
      <c r="J565">
        <v>1.1999999999999999E-3</v>
      </c>
      <c r="K565">
        <v>1.0500000000000001E-2</v>
      </c>
      <c r="L565">
        <v>0.96589999999999998</v>
      </c>
      <c r="M565">
        <v>1.6299999999999999E-2</v>
      </c>
      <c r="N565">
        <v>0.54959999999999998</v>
      </c>
      <c r="O565">
        <v>6.9999999999999999E-4</v>
      </c>
      <c r="P565">
        <v>0.14510000000000001</v>
      </c>
      <c r="Q565" s="67">
        <v>49987.45</v>
      </c>
      <c r="R565">
        <v>0.20960000000000001</v>
      </c>
      <c r="S565">
        <v>0.2056</v>
      </c>
      <c r="T565">
        <v>0.58479999999999999</v>
      </c>
      <c r="U565">
        <v>18.11</v>
      </c>
      <c r="V565">
        <v>10.5</v>
      </c>
      <c r="W565" s="67">
        <v>64870.61</v>
      </c>
      <c r="X565">
        <v>119.02</v>
      </c>
      <c r="Y565" s="67">
        <v>87949.67</v>
      </c>
      <c r="Z565">
        <v>0.90329999999999999</v>
      </c>
      <c r="AA565">
        <v>5.3900000000000003E-2</v>
      </c>
      <c r="AB565">
        <v>4.2799999999999998E-2</v>
      </c>
      <c r="AC565">
        <v>9.6699999999999994E-2</v>
      </c>
      <c r="AD565">
        <v>87.95</v>
      </c>
      <c r="AE565" s="67">
        <v>2046.85</v>
      </c>
      <c r="AF565">
        <v>301.93</v>
      </c>
      <c r="AG565" s="67">
        <v>82017.66</v>
      </c>
      <c r="AH565" t="s">
        <v>628</v>
      </c>
      <c r="AI565" s="67">
        <v>31451</v>
      </c>
      <c r="AJ565" s="67">
        <v>44817.8</v>
      </c>
      <c r="AK565">
        <v>31.38</v>
      </c>
      <c r="AL565">
        <v>22.93</v>
      </c>
      <c r="AM565">
        <v>24.68</v>
      </c>
      <c r="AN565">
        <v>4.34</v>
      </c>
      <c r="AO565" s="67">
        <v>1070.27</v>
      </c>
      <c r="AP565">
        <v>0.97009999999999996</v>
      </c>
      <c r="AQ565" s="67">
        <v>1220.32</v>
      </c>
      <c r="AR565" s="67">
        <v>2173.9</v>
      </c>
      <c r="AS565" s="67">
        <v>5703.08</v>
      </c>
      <c r="AT565">
        <v>452.68</v>
      </c>
      <c r="AU565">
        <v>245.87</v>
      </c>
      <c r="AV565" s="67">
        <v>9795.84</v>
      </c>
      <c r="AW565" s="67">
        <v>6290.18</v>
      </c>
      <c r="AX565">
        <v>0.63139999999999996</v>
      </c>
      <c r="AY565" s="67">
        <v>1890.04</v>
      </c>
      <c r="AZ565">
        <v>0.18970000000000001</v>
      </c>
      <c r="BA565">
        <v>991.37</v>
      </c>
      <c r="BB565">
        <v>9.9500000000000005E-2</v>
      </c>
      <c r="BC565">
        <v>790.63</v>
      </c>
      <c r="BD565">
        <v>7.9399999999999998E-2</v>
      </c>
      <c r="BE565" s="67">
        <v>9962.2199999999993</v>
      </c>
      <c r="BF565" s="67">
        <v>6365.49</v>
      </c>
      <c r="BG565">
        <v>2.4174000000000002</v>
      </c>
      <c r="BH565">
        <v>0.52810000000000001</v>
      </c>
      <c r="BI565">
        <v>0.21929999999999999</v>
      </c>
      <c r="BJ565">
        <v>0.18099999999999999</v>
      </c>
      <c r="BK565">
        <v>4.6300000000000001E-2</v>
      </c>
      <c r="BL565">
        <v>2.53E-2</v>
      </c>
    </row>
    <row r="566" spans="1:64" x14ac:dyDescent="0.25">
      <c r="A566" t="s">
        <v>582</v>
      </c>
      <c r="B566">
        <v>49247</v>
      </c>
      <c r="C566">
        <v>70.05</v>
      </c>
      <c r="D566">
        <v>17.59</v>
      </c>
      <c r="E566" s="67">
        <v>1232.22</v>
      </c>
      <c r="F566" s="67">
        <v>1231.68</v>
      </c>
      <c r="G566">
        <v>2.5999999999999999E-3</v>
      </c>
      <c r="H566">
        <v>5.0000000000000001E-4</v>
      </c>
      <c r="I566">
        <v>5.3E-3</v>
      </c>
      <c r="J566">
        <v>8.9999999999999998E-4</v>
      </c>
      <c r="K566">
        <v>1.09E-2</v>
      </c>
      <c r="L566">
        <v>0.96479999999999999</v>
      </c>
      <c r="M566">
        <v>1.4999999999999999E-2</v>
      </c>
      <c r="N566">
        <v>0.36930000000000002</v>
      </c>
      <c r="O566">
        <v>8.9999999999999998E-4</v>
      </c>
      <c r="P566">
        <v>0.13370000000000001</v>
      </c>
      <c r="Q566" s="67">
        <v>51210.53</v>
      </c>
      <c r="R566">
        <v>0.25619999999999998</v>
      </c>
      <c r="S566">
        <v>0.19209999999999999</v>
      </c>
      <c r="T566">
        <v>0.55159999999999998</v>
      </c>
      <c r="U566">
        <v>18.739999999999998</v>
      </c>
      <c r="V566">
        <v>10.42</v>
      </c>
      <c r="W566" s="67">
        <v>63625.23</v>
      </c>
      <c r="X566">
        <v>113.9</v>
      </c>
      <c r="Y566" s="67">
        <v>116811.19</v>
      </c>
      <c r="Z566">
        <v>0.88390000000000002</v>
      </c>
      <c r="AA566">
        <v>7.0199999999999999E-2</v>
      </c>
      <c r="AB566">
        <v>4.5900000000000003E-2</v>
      </c>
      <c r="AC566">
        <v>0.11609999999999999</v>
      </c>
      <c r="AD566">
        <v>116.81</v>
      </c>
      <c r="AE566" s="67">
        <v>3204.96</v>
      </c>
      <c r="AF566">
        <v>460.89</v>
      </c>
      <c r="AG566" s="67">
        <v>117142.8</v>
      </c>
      <c r="AH566" t="s">
        <v>628</v>
      </c>
      <c r="AI566" s="67">
        <v>33511</v>
      </c>
      <c r="AJ566" s="67">
        <v>48742.36</v>
      </c>
      <c r="AK566">
        <v>42.64</v>
      </c>
      <c r="AL566">
        <v>25.89</v>
      </c>
      <c r="AM566">
        <v>29.66</v>
      </c>
      <c r="AN566">
        <v>4.5</v>
      </c>
      <c r="AO566" s="67">
        <v>1050.8800000000001</v>
      </c>
      <c r="AP566">
        <v>1.1393</v>
      </c>
      <c r="AQ566" s="67">
        <v>1219.77</v>
      </c>
      <c r="AR566" s="67">
        <v>1933.28</v>
      </c>
      <c r="AS566" s="67">
        <v>5546.97</v>
      </c>
      <c r="AT566">
        <v>453.53</v>
      </c>
      <c r="AU566">
        <v>330.32</v>
      </c>
      <c r="AV566" s="67">
        <v>9483.8700000000008</v>
      </c>
      <c r="AW566" s="67">
        <v>4929.21</v>
      </c>
      <c r="AX566">
        <v>0.51200000000000001</v>
      </c>
      <c r="AY566" s="67">
        <v>3044.12</v>
      </c>
      <c r="AZ566">
        <v>0.31619999999999998</v>
      </c>
      <c r="BA566" s="67">
        <v>1038.6199999999999</v>
      </c>
      <c r="BB566">
        <v>0.1079</v>
      </c>
      <c r="BC566">
        <v>615.76</v>
      </c>
      <c r="BD566">
        <v>6.4000000000000001E-2</v>
      </c>
      <c r="BE566" s="67">
        <v>9627.7099999999991</v>
      </c>
      <c r="BF566" s="67">
        <v>4768.96</v>
      </c>
      <c r="BG566">
        <v>1.3212999999999999</v>
      </c>
      <c r="BH566">
        <v>0.53879999999999995</v>
      </c>
      <c r="BI566">
        <v>0.21890000000000001</v>
      </c>
      <c r="BJ566">
        <v>0.184</v>
      </c>
      <c r="BK566">
        <v>3.6700000000000003E-2</v>
      </c>
      <c r="BL566">
        <v>2.1600000000000001E-2</v>
      </c>
    </row>
    <row r="567" spans="1:64" x14ac:dyDescent="0.25">
      <c r="A567" t="s">
        <v>583</v>
      </c>
      <c r="B567">
        <v>45641</v>
      </c>
      <c r="C567">
        <v>72.95</v>
      </c>
      <c r="D567">
        <v>28.48</v>
      </c>
      <c r="E567" s="67">
        <v>2078</v>
      </c>
      <c r="F567" s="67">
        <v>2004.43</v>
      </c>
      <c r="G567">
        <v>5.5999999999999999E-3</v>
      </c>
      <c r="H567">
        <v>5.0000000000000001E-4</v>
      </c>
      <c r="I567">
        <v>2.2499999999999999E-2</v>
      </c>
      <c r="J567">
        <v>1E-3</v>
      </c>
      <c r="K567">
        <v>7.3200000000000001E-2</v>
      </c>
      <c r="L567">
        <v>0.85629999999999995</v>
      </c>
      <c r="M567">
        <v>4.0899999999999999E-2</v>
      </c>
      <c r="N567">
        <v>0.47320000000000001</v>
      </c>
      <c r="O567">
        <v>1.34E-2</v>
      </c>
      <c r="P567">
        <v>0.1583</v>
      </c>
      <c r="Q567" s="67">
        <v>52568.81</v>
      </c>
      <c r="R567">
        <v>0.20380000000000001</v>
      </c>
      <c r="S567">
        <v>0.18509999999999999</v>
      </c>
      <c r="T567">
        <v>0.61109999999999998</v>
      </c>
      <c r="U567">
        <v>18.32</v>
      </c>
      <c r="V567">
        <v>14.44</v>
      </c>
      <c r="W567" s="67">
        <v>66319.5</v>
      </c>
      <c r="X567">
        <v>139.56</v>
      </c>
      <c r="Y567" s="67">
        <v>114478.78</v>
      </c>
      <c r="Z567">
        <v>0.76719999999999999</v>
      </c>
      <c r="AA567">
        <v>0.19270000000000001</v>
      </c>
      <c r="AB567">
        <v>0.04</v>
      </c>
      <c r="AC567">
        <v>0.23280000000000001</v>
      </c>
      <c r="AD567">
        <v>114.48</v>
      </c>
      <c r="AE567" s="67">
        <v>3412.55</v>
      </c>
      <c r="AF567">
        <v>452.29</v>
      </c>
      <c r="AG567" s="67">
        <v>115147.29</v>
      </c>
      <c r="AH567" t="s">
        <v>628</v>
      </c>
      <c r="AI567" s="67">
        <v>30034</v>
      </c>
      <c r="AJ567" s="67">
        <v>46673.599999999999</v>
      </c>
      <c r="AK567">
        <v>47.09</v>
      </c>
      <c r="AL567">
        <v>28.07</v>
      </c>
      <c r="AM567">
        <v>34.409999999999997</v>
      </c>
      <c r="AN567">
        <v>3.92</v>
      </c>
      <c r="AO567">
        <v>979.86</v>
      </c>
      <c r="AP567">
        <v>1.0238</v>
      </c>
      <c r="AQ567" s="67">
        <v>1264.31</v>
      </c>
      <c r="AR567" s="67">
        <v>1782.47</v>
      </c>
      <c r="AS567" s="67">
        <v>5679.28</v>
      </c>
      <c r="AT567">
        <v>493.93</v>
      </c>
      <c r="AU567">
        <v>269.32</v>
      </c>
      <c r="AV567" s="67">
        <v>9489.31</v>
      </c>
      <c r="AW567" s="67">
        <v>4800.2299999999996</v>
      </c>
      <c r="AX567">
        <v>0.50280000000000002</v>
      </c>
      <c r="AY567" s="67">
        <v>3119.39</v>
      </c>
      <c r="AZ567">
        <v>0.32679999999999998</v>
      </c>
      <c r="BA567">
        <v>839.93</v>
      </c>
      <c r="BB567">
        <v>8.7999999999999995E-2</v>
      </c>
      <c r="BC567">
        <v>786.59</v>
      </c>
      <c r="BD567">
        <v>8.2400000000000001E-2</v>
      </c>
      <c r="BE567" s="67">
        <v>9546.14</v>
      </c>
      <c r="BF567" s="67">
        <v>3996.04</v>
      </c>
      <c r="BG567">
        <v>1.0851</v>
      </c>
      <c r="BH567">
        <v>0.54430000000000001</v>
      </c>
      <c r="BI567">
        <v>0.22040000000000001</v>
      </c>
      <c r="BJ567">
        <v>0.18629999999999999</v>
      </c>
      <c r="BK567">
        <v>3.2599999999999997E-2</v>
      </c>
      <c r="BL567">
        <v>1.6400000000000001E-2</v>
      </c>
    </row>
    <row r="568" spans="1:64" x14ac:dyDescent="0.25">
      <c r="A568" t="s">
        <v>584</v>
      </c>
      <c r="B568">
        <v>49148</v>
      </c>
      <c r="C568">
        <v>93.4</v>
      </c>
      <c r="D568">
        <v>20.5</v>
      </c>
      <c r="E568" s="67">
        <v>1823.84</v>
      </c>
      <c r="F568" s="67">
        <v>1727.11</v>
      </c>
      <c r="G568">
        <v>3.2000000000000002E-3</v>
      </c>
      <c r="H568">
        <v>4.0000000000000002E-4</v>
      </c>
      <c r="I568">
        <v>2.1100000000000001E-2</v>
      </c>
      <c r="J568">
        <v>1.5E-3</v>
      </c>
      <c r="K568">
        <v>1.2699999999999999E-2</v>
      </c>
      <c r="L568">
        <v>0.92559999999999998</v>
      </c>
      <c r="M568">
        <v>3.5499999999999997E-2</v>
      </c>
      <c r="N568">
        <v>0.66039999999999999</v>
      </c>
      <c r="O568">
        <v>1E-3</v>
      </c>
      <c r="P568">
        <v>0.17530000000000001</v>
      </c>
      <c r="Q568" s="67">
        <v>48560.23</v>
      </c>
      <c r="R568">
        <v>0.24709999999999999</v>
      </c>
      <c r="S568">
        <v>0.1615</v>
      </c>
      <c r="T568">
        <v>0.59140000000000004</v>
      </c>
      <c r="U568">
        <v>17.420000000000002</v>
      </c>
      <c r="V568">
        <v>12.82</v>
      </c>
      <c r="W568" s="67">
        <v>66863.14</v>
      </c>
      <c r="X568">
        <v>137.9</v>
      </c>
      <c r="Y568" s="67">
        <v>89397.25</v>
      </c>
      <c r="Z568">
        <v>0.75029999999999997</v>
      </c>
      <c r="AA568">
        <v>0.17649999999999999</v>
      </c>
      <c r="AB568">
        <v>7.3200000000000001E-2</v>
      </c>
      <c r="AC568">
        <v>0.24970000000000001</v>
      </c>
      <c r="AD568">
        <v>89.4</v>
      </c>
      <c r="AE568" s="67">
        <v>2304.84</v>
      </c>
      <c r="AF568">
        <v>322.44</v>
      </c>
      <c r="AG568" s="67">
        <v>83385.98</v>
      </c>
      <c r="AH568" t="s">
        <v>628</v>
      </c>
      <c r="AI568" s="67">
        <v>26936</v>
      </c>
      <c r="AJ568" s="67">
        <v>40684.36</v>
      </c>
      <c r="AK568">
        <v>35.68</v>
      </c>
      <c r="AL568">
        <v>24.84</v>
      </c>
      <c r="AM568">
        <v>27.6</v>
      </c>
      <c r="AN568">
        <v>4.16</v>
      </c>
      <c r="AO568" s="67">
        <v>1145.8499999999999</v>
      </c>
      <c r="AP568">
        <v>0.89659999999999995</v>
      </c>
      <c r="AQ568" s="67">
        <v>1297.1199999999999</v>
      </c>
      <c r="AR568" s="67">
        <v>2216.2600000000002</v>
      </c>
      <c r="AS568" s="67">
        <v>6088.21</v>
      </c>
      <c r="AT568">
        <v>512.54999999999995</v>
      </c>
      <c r="AU568">
        <v>318.63</v>
      </c>
      <c r="AV568" s="67">
        <v>10432.77</v>
      </c>
      <c r="AW568" s="67">
        <v>6232.4</v>
      </c>
      <c r="AX568">
        <v>0.61660000000000004</v>
      </c>
      <c r="AY568" s="67">
        <v>1908.75</v>
      </c>
      <c r="AZ568">
        <v>0.1888</v>
      </c>
      <c r="BA568">
        <v>749.88</v>
      </c>
      <c r="BB568">
        <v>7.4200000000000002E-2</v>
      </c>
      <c r="BC568" s="67">
        <v>1217.1099999999999</v>
      </c>
      <c r="BD568">
        <v>0.12039999999999999</v>
      </c>
      <c r="BE568" s="67">
        <v>10108.15</v>
      </c>
      <c r="BF568" s="67">
        <v>5773.37</v>
      </c>
      <c r="BG568">
        <v>2.3102999999999998</v>
      </c>
      <c r="BH568">
        <v>0.52070000000000005</v>
      </c>
      <c r="BI568">
        <v>0.23569999999999999</v>
      </c>
      <c r="BJ568">
        <v>0.18679999999999999</v>
      </c>
      <c r="BK568">
        <v>3.6499999999999998E-2</v>
      </c>
      <c r="BL568">
        <v>2.0199999999999999E-2</v>
      </c>
    </row>
    <row r="569" spans="1:64" x14ac:dyDescent="0.25">
      <c r="A569" t="s">
        <v>585</v>
      </c>
      <c r="B569">
        <v>50468</v>
      </c>
      <c r="C569">
        <v>61.52</v>
      </c>
      <c r="D569">
        <v>25.81</v>
      </c>
      <c r="E569" s="67">
        <v>1587.74</v>
      </c>
      <c r="F569" s="67">
        <v>1613.09</v>
      </c>
      <c r="G569">
        <v>8.2000000000000007E-3</v>
      </c>
      <c r="H569">
        <v>5.9999999999999995E-4</v>
      </c>
      <c r="I569">
        <v>8.6E-3</v>
      </c>
      <c r="J569">
        <v>1.5E-3</v>
      </c>
      <c r="K569">
        <v>1.95E-2</v>
      </c>
      <c r="L569">
        <v>0.93959999999999999</v>
      </c>
      <c r="M569">
        <v>2.2100000000000002E-2</v>
      </c>
      <c r="N569">
        <v>0.2601</v>
      </c>
      <c r="O569">
        <v>6.1999999999999998E-3</v>
      </c>
      <c r="P569">
        <v>0.1152</v>
      </c>
      <c r="Q569" s="67">
        <v>53309.99</v>
      </c>
      <c r="R569">
        <v>0.23</v>
      </c>
      <c r="S569">
        <v>0.19470000000000001</v>
      </c>
      <c r="T569">
        <v>0.57530000000000003</v>
      </c>
      <c r="U569">
        <v>19.21</v>
      </c>
      <c r="V569">
        <v>10.86</v>
      </c>
      <c r="W569" s="67">
        <v>70521.67</v>
      </c>
      <c r="X569">
        <v>142.07</v>
      </c>
      <c r="Y569" s="67">
        <v>158286.6</v>
      </c>
      <c r="Z569">
        <v>0.80740000000000001</v>
      </c>
      <c r="AA569">
        <v>0.13869999999999999</v>
      </c>
      <c r="AB569">
        <v>5.3999999999999999E-2</v>
      </c>
      <c r="AC569">
        <v>0.19259999999999999</v>
      </c>
      <c r="AD569">
        <v>158.29</v>
      </c>
      <c r="AE569" s="67">
        <v>4965.42</v>
      </c>
      <c r="AF569">
        <v>590.76</v>
      </c>
      <c r="AG569" s="67">
        <v>163077.1</v>
      </c>
      <c r="AH569" t="s">
        <v>628</v>
      </c>
      <c r="AI569" s="67">
        <v>38229</v>
      </c>
      <c r="AJ569" s="67">
        <v>59130.38</v>
      </c>
      <c r="AK569">
        <v>48.58</v>
      </c>
      <c r="AL569">
        <v>29.85</v>
      </c>
      <c r="AM569">
        <v>32.369999999999997</v>
      </c>
      <c r="AN569">
        <v>4.9800000000000004</v>
      </c>
      <c r="AO569" s="67">
        <v>1523.41</v>
      </c>
      <c r="AP569">
        <v>0.92330000000000001</v>
      </c>
      <c r="AQ569" s="67">
        <v>1274.72</v>
      </c>
      <c r="AR569" s="67">
        <v>1719.4</v>
      </c>
      <c r="AS569" s="67">
        <v>5360.36</v>
      </c>
      <c r="AT569">
        <v>397.39</v>
      </c>
      <c r="AU569">
        <v>271.75</v>
      </c>
      <c r="AV569" s="67">
        <v>9023.61</v>
      </c>
      <c r="AW569" s="67">
        <v>3726.35</v>
      </c>
      <c r="AX569">
        <v>0.40310000000000001</v>
      </c>
      <c r="AY569" s="67">
        <v>4112.82</v>
      </c>
      <c r="AZ569">
        <v>0.44500000000000001</v>
      </c>
      <c r="BA569">
        <v>936.99</v>
      </c>
      <c r="BB569">
        <v>0.1014</v>
      </c>
      <c r="BC569">
        <v>467.01</v>
      </c>
      <c r="BD569">
        <v>5.0500000000000003E-2</v>
      </c>
      <c r="BE569" s="67">
        <v>9243.16</v>
      </c>
      <c r="BF569" s="67">
        <v>2982.55</v>
      </c>
      <c r="BG569">
        <v>0.55300000000000005</v>
      </c>
      <c r="BH569">
        <v>0.52139999999999997</v>
      </c>
      <c r="BI569">
        <v>0.23430000000000001</v>
      </c>
      <c r="BJ569">
        <v>0.1714</v>
      </c>
      <c r="BK569">
        <v>4.4400000000000002E-2</v>
      </c>
      <c r="BL569">
        <v>2.8400000000000002E-2</v>
      </c>
    </row>
    <row r="570" spans="1:64" x14ac:dyDescent="0.25">
      <c r="A570" t="s">
        <v>586</v>
      </c>
      <c r="B570">
        <v>49031</v>
      </c>
      <c r="C570">
        <v>106.95</v>
      </c>
      <c r="D570">
        <v>9.4700000000000006</v>
      </c>
      <c r="E570">
        <v>964.76</v>
      </c>
      <c r="F570">
        <v>932.76</v>
      </c>
      <c r="G570">
        <v>3.7000000000000002E-3</v>
      </c>
      <c r="H570">
        <v>2.0000000000000001E-4</v>
      </c>
      <c r="I570">
        <v>5.1000000000000004E-3</v>
      </c>
      <c r="J570">
        <v>1.8E-3</v>
      </c>
      <c r="K570">
        <v>1.9699999999999999E-2</v>
      </c>
      <c r="L570">
        <v>0.95130000000000003</v>
      </c>
      <c r="M570">
        <v>1.83E-2</v>
      </c>
      <c r="N570">
        <v>0.49259999999999998</v>
      </c>
      <c r="O570">
        <v>2.0999999999999999E-3</v>
      </c>
      <c r="P570">
        <v>0.1464</v>
      </c>
      <c r="Q570" s="67">
        <v>47673.1</v>
      </c>
      <c r="R570">
        <v>0.24329999999999999</v>
      </c>
      <c r="S570">
        <v>0.18329999999999999</v>
      </c>
      <c r="T570">
        <v>0.57340000000000002</v>
      </c>
      <c r="U570">
        <v>16.489999999999998</v>
      </c>
      <c r="V570">
        <v>7.99</v>
      </c>
      <c r="W570" s="67">
        <v>63986.27</v>
      </c>
      <c r="X570">
        <v>115.79</v>
      </c>
      <c r="Y570" s="67">
        <v>127957.09</v>
      </c>
      <c r="Z570">
        <v>0.83540000000000003</v>
      </c>
      <c r="AA570">
        <v>9.8500000000000004E-2</v>
      </c>
      <c r="AB570">
        <v>6.6199999999999995E-2</v>
      </c>
      <c r="AC570">
        <v>0.1646</v>
      </c>
      <c r="AD570">
        <v>127.96</v>
      </c>
      <c r="AE570" s="67">
        <v>3388.06</v>
      </c>
      <c r="AF570">
        <v>445.35</v>
      </c>
      <c r="AG570" s="67">
        <v>118495.48</v>
      </c>
      <c r="AH570" t="s">
        <v>628</v>
      </c>
      <c r="AI570" s="67">
        <v>32280</v>
      </c>
      <c r="AJ570" s="67">
        <v>46982.2</v>
      </c>
      <c r="AK570">
        <v>40.659999999999997</v>
      </c>
      <c r="AL570">
        <v>24.92</v>
      </c>
      <c r="AM570">
        <v>29.6</v>
      </c>
      <c r="AN570">
        <v>4.16</v>
      </c>
      <c r="AO570" s="67">
        <v>1492.07</v>
      </c>
      <c r="AP570">
        <v>1.2013</v>
      </c>
      <c r="AQ570" s="67">
        <v>1471.28</v>
      </c>
      <c r="AR570" s="67">
        <v>2082.17</v>
      </c>
      <c r="AS570" s="67">
        <v>5693.06</v>
      </c>
      <c r="AT570">
        <v>588.05999999999995</v>
      </c>
      <c r="AU570">
        <v>293.08999999999997</v>
      </c>
      <c r="AV570" s="67">
        <v>10127.67</v>
      </c>
      <c r="AW570" s="67">
        <v>5314.41</v>
      </c>
      <c r="AX570">
        <v>0.51300000000000001</v>
      </c>
      <c r="AY570" s="67">
        <v>3250.44</v>
      </c>
      <c r="AZ570">
        <v>0.31369999999999998</v>
      </c>
      <c r="BA570" s="67">
        <v>1037.05</v>
      </c>
      <c r="BB570">
        <v>0.10009999999999999</v>
      </c>
      <c r="BC570">
        <v>758.41</v>
      </c>
      <c r="BD570">
        <v>7.3200000000000001E-2</v>
      </c>
      <c r="BE570" s="67">
        <v>10360.33</v>
      </c>
      <c r="BF570" s="67">
        <v>4433.46</v>
      </c>
      <c r="BG570">
        <v>1.2661</v>
      </c>
      <c r="BH570">
        <v>0.50800000000000001</v>
      </c>
      <c r="BI570">
        <v>0.21990000000000001</v>
      </c>
      <c r="BJ570">
        <v>0.2082</v>
      </c>
      <c r="BK570">
        <v>3.9600000000000003E-2</v>
      </c>
      <c r="BL570">
        <v>2.4299999999999999E-2</v>
      </c>
    </row>
    <row r="571" spans="1:64" x14ac:dyDescent="0.25">
      <c r="A571" t="s">
        <v>587</v>
      </c>
      <c r="B571">
        <v>45971</v>
      </c>
      <c r="C571">
        <v>70.430000000000007</v>
      </c>
      <c r="D571">
        <v>9.3699999999999992</v>
      </c>
      <c r="E571">
        <v>660.1</v>
      </c>
      <c r="F571">
        <v>692.75</v>
      </c>
      <c r="G571">
        <v>2.5999999999999999E-3</v>
      </c>
      <c r="H571">
        <v>2.0000000000000001E-4</v>
      </c>
      <c r="I571">
        <v>4.3E-3</v>
      </c>
      <c r="J571">
        <v>1.1999999999999999E-3</v>
      </c>
      <c r="K571">
        <v>1.37E-2</v>
      </c>
      <c r="L571">
        <v>0.9617</v>
      </c>
      <c r="M571">
        <v>1.6400000000000001E-2</v>
      </c>
      <c r="N571">
        <v>0.37769999999999998</v>
      </c>
      <c r="O571">
        <v>1E-3</v>
      </c>
      <c r="P571">
        <v>0.14000000000000001</v>
      </c>
      <c r="Q571" s="67">
        <v>47144.19</v>
      </c>
      <c r="R571">
        <v>0.26150000000000001</v>
      </c>
      <c r="S571">
        <v>0.18679999999999999</v>
      </c>
      <c r="T571">
        <v>0.55169999999999997</v>
      </c>
      <c r="U571">
        <v>16.75</v>
      </c>
      <c r="V571">
        <v>6.3</v>
      </c>
      <c r="W571" s="67">
        <v>64477.22</v>
      </c>
      <c r="X571">
        <v>101.54</v>
      </c>
      <c r="Y571" s="67">
        <v>119005.99</v>
      </c>
      <c r="Z571">
        <v>0.9254</v>
      </c>
      <c r="AA571">
        <v>3.9300000000000002E-2</v>
      </c>
      <c r="AB571">
        <v>3.5299999999999998E-2</v>
      </c>
      <c r="AC571">
        <v>7.46E-2</v>
      </c>
      <c r="AD571">
        <v>119.01</v>
      </c>
      <c r="AE571" s="67">
        <v>2793.25</v>
      </c>
      <c r="AF571">
        <v>428.79</v>
      </c>
      <c r="AG571" s="67">
        <v>102376.66</v>
      </c>
      <c r="AH571" t="s">
        <v>628</v>
      </c>
      <c r="AI571" s="67">
        <v>34374</v>
      </c>
      <c r="AJ571" s="67">
        <v>49638.86</v>
      </c>
      <c r="AK571">
        <v>35.520000000000003</v>
      </c>
      <c r="AL571">
        <v>22.95</v>
      </c>
      <c r="AM571">
        <v>25.69</v>
      </c>
      <c r="AN571">
        <v>4.8600000000000003</v>
      </c>
      <c r="AO571" s="67">
        <v>1612.91</v>
      </c>
      <c r="AP571">
        <v>1.2871999999999999</v>
      </c>
      <c r="AQ571" s="67">
        <v>1450.56</v>
      </c>
      <c r="AR571" s="67">
        <v>2045.79</v>
      </c>
      <c r="AS571" s="67">
        <v>5636.44</v>
      </c>
      <c r="AT571">
        <v>353.84</v>
      </c>
      <c r="AU571">
        <v>324.7</v>
      </c>
      <c r="AV571" s="67">
        <v>9811.34</v>
      </c>
      <c r="AW571" s="67">
        <v>5317.97</v>
      </c>
      <c r="AX571">
        <v>0.51649999999999996</v>
      </c>
      <c r="AY571" s="67">
        <v>3015.16</v>
      </c>
      <c r="AZ571">
        <v>0.2928</v>
      </c>
      <c r="BA571" s="67">
        <v>1316.74</v>
      </c>
      <c r="BB571">
        <v>0.12790000000000001</v>
      </c>
      <c r="BC571">
        <v>646.6</v>
      </c>
      <c r="BD571">
        <v>6.2799999999999995E-2</v>
      </c>
      <c r="BE571" s="67">
        <v>10296.48</v>
      </c>
      <c r="BF571" s="67">
        <v>5419.36</v>
      </c>
      <c r="BG571">
        <v>1.5142</v>
      </c>
      <c r="BH571">
        <v>0.52680000000000005</v>
      </c>
      <c r="BI571">
        <v>0.2034</v>
      </c>
      <c r="BJ571">
        <v>0.20419999999999999</v>
      </c>
      <c r="BK571">
        <v>3.7999999999999999E-2</v>
      </c>
      <c r="BL571">
        <v>2.75E-2</v>
      </c>
    </row>
    <row r="572" spans="1:64" x14ac:dyDescent="0.25">
      <c r="A572" t="s">
        <v>588</v>
      </c>
      <c r="B572">
        <v>50252</v>
      </c>
      <c r="C572">
        <v>59.45</v>
      </c>
      <c r="D572">
        <v>19.5</v>
      </c>
      <c r="E572" s="67">
        <v>1103.8699999999999</v>
      </c>
      <c r="F572" s="67">
        <v>1067.44</v>
      </c>
      <c r="G572">
        <v>3.0000000000000001E-3</v>
      </c>
      <c r="H572">
        <v>4.0000000000000002E-4</v>
      </c>
      <c r="I572">
        <v>9.4000000000000004E-3</v>
      </c>
      <c r="J572">
        <v>1.5E-3</v>
      </c>
      <c r="K572">
        <v>2.75E-2</v>
      </c>
      <c r="L572">
        <v>0.93330000000000002</v>
      </c>
      <c r="M572">
        <v>2.4899999999999999E-2</v>
      </c>
      <c r="N572">
        <v>0.4839</v>
      </c>
      <c r="O572">
        <v>8.8000000000000005E-3</v>
      </c>
      <c r="P572">
        <v>0.1535</v>
      </c>
      <c r="Q572" s="67">
        <v>48870.39</v>
      </c>
      <c r="R572">
        <v>0.2722</v>
      </c>
      <c r="S572">
        <v>0.1807</v>
      </c>
      <c r="T572">
        <v>0.54710000000000003</v>
      </c>
      <c r="U572">
        <v>17.84</v>
      </c>
      <c r="V572">
        <v>9.2899999999999991</v>
      </c>
      <c r="W572" s="67">
        <v>63146.47</v>
      </c>
      <c r="X572">
        <v>114.9</v>
      </c>
      <c r="Y572" s="67">
        <v>127826.1</v>
      </c>
      <c r="Z572">
        <v>0.82389999999999997</v>
      </c>
      <c r="AA572">
        <v>0.12429999999999999</v>
      </c>
      <c r="AB572">
        <v>5.1799999999999999E-2</v>
      </c>
      <c r="AC572">
        <v>0.17610000000000001</v>
      </c>
      <c r="AD572">
        <v>127.83</v>
      </c>
      <c r="AE572" s="67">
        <v>3820.84</v>
      </c>
      <c r="AF572">
        <v>512.13</v>
      </c>
      <c r="AG572" s="67">
        <v>123249.13</v>
      </c>
      <c r="AH572" t="s">
        <v>628</v>
      </c>
      <c r="AI572" s="67">
        <v>31568</v>
      </c>
      <c r="AJ572" s="67">
        <v>47563.839999999997</v>
      </c>
      <c r="AK572">
        <v>45.11</v>
      </c>
      <c r="AL572">
        <v>27.93</v>
      </c>
      <c r="AM572">
        <v>33.96</v>
      </c>
      <c r="AN572">
        <v>4.0199999999999996</v>
      </c>
      <c r="AO572" s="67">
        <v>1113.7</v>
      </c>
      <c r="AP572">
        <v>1.0013000000000001</v>
      </c>
      <c r="AQ572" s="67">
        <v>1450.66</v>
      </c>
      <c r="AR572" s="67">
        <v>1935.13</v>
      </c>
      <c r="AS572" s="67">
        <v>5602.68</v>
      </c>
      <c r="AT572">
        <v>521.01</v>
      </c>
      <c r="AU572">
        <v>291.94</v>
      </c>
      <c r="AV572" s="67">
        <v>9801.42</v>
      </c>
      <c r="AW572" s="67">
        <v>4814.24</v>
      </c>
      <c r="AX572">
        <v>0.4844</v>
      </c>
      <c r="AY572" s="67">
        <v>3183.49</v>
      </c>
      <c r="AZ572">
        <v>0.32029999999999997</v>
      </c>
      <c r="BA572" s="67">
        <v>1153.3399999999999</v>
      </c>
      <c r="BB572">
        <v>0.11600000000000001</v>
      </c>
      <c r="BC572">
        <v>787.72</v>
      </c>
      <c r="BD572">
        <v>7.9299999999999995E-2</v>
      </c>
      <c r="BE572" s="67">
        <v>9938.7900000000009</v>
      </c>
      <c r="BF572" s="67">
        <v>3926.18</v>
      </c>
      <c r="BG572">
        <v>0.99590000000000001</v>
      </c>
      <c r="BH572">
        <v>0.51419999999999999</v>
      </c>
      <c r="BI572">
        <v>0.21609999999999999</v>
      </c>
      <c r="BJ572">
        <v>0.21390000000000001</v>
      </c>
      <c r="BK572">
        <v>3.5499999999999997E-2</v>
      </c>
      <c r="BL572">
        <v>2.0299999999999999E-2</v>
      </c>
    </row>
    <row r="573" spans="1:64" x14ac:dyDescent="0.25">
      <c r="A573" t="s">
        <v>589</v>
      </c>
      <c r="B573">
        <v>45658</v>
      </c>
      <c r="C573">
        <v>88.86</v>
      </c>
      <c r="D573">
        <v>17.79</v>
      </c>
      <c r="E573" s="67">
        <v>1580.72</v>
      </c>
      <c r="F573" s="67">
        <v>1564.66</v>
      </c>
      <c r="G573">
        <v>5.4999999999999997E-3</v>
      </c>
      <c r="H573">
        <v>6.9999999999999999E-4</v>
      </c>
      <c r="I573">
        <v>1.03E-2</v>
      </c>
      <c r="J573">
        <v>1.8E-3</v>
      </c>
      <c r="K573">
        <v>3.2300000000000002E-2</v>
      </c>
      <c r="L573">
        <v>0.92030000000000001</v>
      </c>
      <c r="M573">
        <v>2.9100000000000001E-2</v>
      </c>
      <c r="N573">
        <v>0.41139999999999999</v>
      </c>
      <c r="O573">
        <v>3.7000000000000002E-3</v>
      </c>
      <c r="P573">
        <v>0.14960000000000001</v>
      </c>
      <c r="Q573" s="67">
        <v>52295.67</v>
      </c>
      <c r="R573">
        <v>0.2175</v>
      </c>
      <c r="S573">
        <v>0.18149999999999999</v>
      </c>
      <c r="T573">
        <v>0.60099999999999998</v>
      </c>
      <c r="U573">
        <v>18.28</v>
      </c>
      <c r="V573">
        <v>10.94</v>
      </c>
      <c r="W573" s="67">
        <v>71138.740000000005</v>
      </c>
      <c r="X573">
        <v>140.01</v>
      </c>
      <c r="Y573" s="67">
        <v>140470.78</v>
      </c>
      <c r="Z573">
        <v>0.78280000000000005</v>
      </c>
      <c r="AA573">
        <v>0.17380000000000001</v>
      </c>
      <c r="AB573">
        <v>4.3400000000000001E-2</v>
      </c>
      <c r="AC573">
        <v>0.2172</v>
      </c>
      <c r="AD573">
        <v>140.47</v>
      </c>
      <c r="AE573" s="67">
        <v>4010.81</v>
      </c>
      <c r="AF573">
        <v>502.92</v>
      </c>
      <c r="AG573" s="67">
        <v>137311.45000000001</v>
      </c>
      <c r="AH573" t="s">
        <v>628</v>
      </c>
      <c r="AI573" s="67">
        <v>31586</v>
      </c>
      <c r="AJ573" s="67">
        <v>49063.43</v>
      </c>
      <c r="AK573">
        <v>44.58</v>
      </c>
      <c r="AL573">
        <v>27.29</v>
      </c>
      <c r="AM573">
        <v>31.76</v>
      </c>
      <c r="AN573">
        <v>3.98</v>
      </c>
      <c r="AO573" s="67">
        <v>1215.1300000000001</v>
      </c>
      <c r="AP573">
        <v>1.0604</v>
      </c>
      <c r="AQ573" s="67">
        <v>1280.28</v>
      </c>
      <c r="AR573" s="67">
        <v>1911.61</v>
      </c>
      <c r="AS573" s="67">
        <v>5640.89</v>
      </c>
      <c r="AT573">
        <v>514.36</v>
      </c>
      <c r="AU573">
        <v>298.20999999999998</v>
      </c>
      <c r="AV573" s="67">
        <v>9645.36</v>
      </c>
      <c r="AW573" s="67">
        <v>4408.8900000000003</v>
      </c>
      <c r="AX573">
        <v>0.45639999999999997</v>
      </c>
      <c r="AY573" s="67">
        <v>3498.67</v>
      </c>
      <c r="AZ573">
        <v>0.36220000000000002</v>
      </c>
      <c r="BA573" s="67">
        <v>1105.07</v>
      </c>
      <c r="BB573">
        <v>0.1144</v>
      </c>
      <c r="BC573">
        <v>646.77</v>
      </c>
      <c r="BD573">
        <v>6.7000000000000004E-2</v>
      </c>
      <c r="BE573" s="67">
        <v>9659.4</v>
      </c>
      <c r="BF573" s="67">
        <v>3639.94</v>
      </c>
      <c r="BG573">
        <v>0.89590000000000003</v>
      </c>
      <c r="BH573">
        <v>0.54690000000000005</v>
      </c>
      <c r="BI573">
        <v>0.21490000000000001</v>
      </c>
      <c r="BJ573">
        <v>0.18160000000000001</v>
      </c>
      <c r="BK573">
        <v>3.7699999999999997E-2</v>
      </c>
      <c r="BL573">
        <v>1.89E-2</v>
      </c>
    </row>
    <row r="574" spans="1:64" x14ac:dyDescent="0.25">
      <c r="A574" t="s">
        <v>590</v>
      </c>
      <c r="B574">
        <v>45021</v>
      </c>
      <c r="C574">
        <v>129.38</v>
      </c>
      <c r="D574">
        <v>12.67</v>
      </c>
      <c r="E574" s="67">
        <v>1638.66</v>
      </c>
      <c r="F574" s="67">
        <v>1594.52</v>
      </c>
      <c r="G574">
        <v>2.3E-3</v>
      </c>
      <c r="H574">
        <v>2.0000000000000001E-4</v>
      </c>
      <c r="I574">
        <v>6.3E-3</v>
      </c>
      <c r="J574">
        <v>1.1000000000000001E-3</v>
      </c>
      <c r="K574">
        <v>8.6E-3</v>
      </c>
      <c r="L574">
        <v>0.96240000000000003</v>
      </c>
      <c r="M574">
        <v>1.9199999999999998E-2</v>
      </c>
      <c r="N574">
        <v>0.6653</v>
      </c>
      <c r="O574">
        <v>5.0000000000000001E-4</v>
      </c>
      <c r="P574">
        <v>0.17050000000000001</v>
      </c>
      <c r="Q574" s="67">
        <v>48239.93</v>
      </c>
      <c r="R574">
        <v>0.22459999999999999</v>
      </c>
      <c r="S574">
        <v>0.216</v>
      </c>
      <c r="T574">
        <v>0.55940000000000001</v>
      </c>
      <c r="U574">
        <v>17.28</v>
      </c>
      <c r="V574">
        <v>12.81</v>
      </c>
      <c r="W574" s="67">
        <v>65742.44</v>
      </c>
      <c r="X574">
        <v>124.31</v>
      </c>
      <c r="Y574" s="67">
        <v>85463.17</v>
      </c>
      <c r="Z574">
        <v>0.77200000000000002</v>
      </c>
      <c r="AA574">
        <v>0.12670000000000001</v>
      </c>
      <c r="AB574">
        <v>0.1013</v>
      </c>
      <c r="AC574">
        <v>0.22800000000000001</v>
      </c>
      <c r="AD574">
        <v>85.46</v>
      </c>
      <c r="AE574" s="67">
        <v>2043.89</v>
      </c>
      <c r="AF574">
        <v>284.82</v>
      </c>
      <c r="AG574" s="67">
        <v>79329.02</v>
      </c>
      <c r="AH574" t="s">
        <v>628</v>
      </c>
      <c r="AI574" s="67">
        <v>27494</v>
      </c>
      <c r="AJ574" s="67">
        <v>40497.5</v>
      </c>
      <c r="AK574">
        <v>31.89</v>
      </c>
      <c r="AL574">
        <v>23.27</v>
      </c>
      <c r="AM574">
        <v>25.43</v>
      </c>
      <c r="AN574">
        <v>4.04</v>
      </c>
      <c r="AO574">
        <v>950.46</v>
      </c>
      <c r="AP574">
        <v>0.8881</v>
      </c>
      <c r="AQ574" s="67">
        <v>1252.9100000000001</v>
      </c>
      <c r="AR574" s="67">
        <v>2151.4699999999998</v>
      </c>
      <c r="AS574" s="67">
        <v>6040.24</v>
      </c>
      <c r="AT574">
        <v>480.77</v>
      </c>
      <c r="AU574">
        <v>281.81</v>
      </c>
      <c r="AV574" s="67">
        <v>10207.200000000001</v>
      </c>
      <c r="AW574" s="67">
        <v>6399.61</v>
      </c>
      <c r="AX574">
        <v>0.64680000000000004</v>
      </c>
      <c r="AY574" s="67">
        <v>1602.87</v>
      </c>
      <c r="AZ574">
        <v>0.16200000000000001</v>
      </c>
      <c r="BA574">
        <v>774.48</v>
      </c>
      <c r="BB574">
        <v>7.8299999999999995E-2</v>
      </c>
      <c r="BC574" s="67">
        <v>1117.24</v>
      </c>
      <c r="BD574">
        <v>0.1129</v>
      </c>
      <c r="BE574" s="67">
        <v>9894.2000000000007</v>
      </c>
      <c r="BF574" s="67">
        <v>6397.22</v>
      </c>
      <c r="BG574">
        <v>2.8083</v>
      </c>
      <c r="BH574">
        <v>0.51890000000000003</v>
      </c>
      <c r="BI574">
        <v>0.24260000000000001</v>
      </c>
      <c r="BJ574">
        <v>0.18149999999999999</v>
      </c>
      <c r="BK574">
        <v>3.8600000000000002E-2</v>
      </c>
      <c r="BL574">
        <v>1.8499999999999999E-2</v>
      </c>
    </row>
    <row r="575" spans="1:64" x14ac:dyDescent="0.25">
      <c r="A575" t="s">
        <v>591</v>
      </c>
      <c r="B575">
        <v>45039</v>
      </c>
      <c r="C575">
        <v>38.25</v>
      </c>
      <c r="D575">
        <v>33.22</v>
      </c>
      <c r="E575" s="67">
        <v>1210.24</v>
      </c>
      <c r="F575" s="67">
        <v>1159.06</v>
      </c>
      <c r="G575">
        <v>3.0000000000000001E-3</v>
      </c>
      <c r="H575">
        <v>2.9999999999999997E-4</v>
      </c>
      <c r="I575">
        <v>5.2200000000000003E-2</v>
      </c>
      <c r="J575">
        <v>1.5E-3</v>
      </c>
      <c r="K575">
        <v>5.0799999999999998E-2</v>
      </c>
      <c r="L575">
        <v>0.84209999999999996</v>
      </c>
      <c r="M575">
        <v>5.0200000000000002E-2</v>
      </c>
      <c r="N575">
        <v>0.6915</v>
      </c>
      <c r="O575">
        <v>3.8E-3</v>
      </c>
      <c r="P575">
        <v>0.17380000000000001</v>
      </c>
      <c r="Q575" s="67">
        <v>49726.69</v>
      </c>
      <c r="R575">
        <v>0.27139999999999997</v>
      </c>
      <c r="S575">
        <v>0.17499999999999999</v>
      </c>
      <c r="T575">
        <v>0.55359999999999998</v>
      </c>
      <c r="U575">
        <v>17.2</v>
      </c>
      <c r="V575">
        <v>8.91</v>
      </c>
      <c r="W575" s="67">
        <v>69423.7</v>
      </c>
      <c r="X575">
        <v>131.04</v>
      </c>
      <c r="Y575" s="67">
        <v>77545.320000000007</v>
      </c>
      <c r="Z575">
        <v>0.78029999999999999</v>
      </c>
      <c r="AA575">
        <v>0.1482</v>
      </c>
      <c r="AB575">
        <v>7.1499999999999994E-2</v>
      </c>
      <c r="AC575">
        <v>0.21970000000000001</v>
      </c>
      <c r="AD575">
        <v>77.55</v>
      </c>
      <c r="AE575" s="67">
        <v>2269.1999999999998</v>
      </c>
      <c r="AF575">
        <v>354.61</v>
      </c>
      <c r="AG575" s="67">
        <v>73701.31</v>
      </c>
      <c r="AH575" t="s">
        <v>628</v>
      </c>
      <c r="AI575" s="67">
        <v>26768</v>
      </c>
      <c r="AJ575" s="67">
        <v>39841.86</v>
      </c>
      <c r="AK575">
        <v>40.909999999999997</v>
      </c>
      <c r="AL575">
        <v>28.06</v>
      </c>
      <c r="AM575">
        <v>32.200000000000003</v>
      </c>
      <c r="AN575">
        <v>4.3899999999999997</v>
      </c>
      <c r="AO575">
        <v>880.7</v>
      </c>
      <c r="AP575">
        <v>1.0183</v>
      </c>
      <c r="AQ575" s="67">
        <v>1355.95</v>
      </c>
      <c r="AR575" s="67">
        <v>2169.96</v>
      </c>
      <c r="AS575" s="67">
        <v>5996.37</v>
      </c>
      <c r="AT575">
        <v>498.14</v>
      </c>
      <c r="AU575">
        <v>256.68</v>
      </c>
      <c r="AV575" s="67">
        <v>10277.11</v>
      </c>
      <c r="AW575" s="67">
        <v>6518.29</v>
      </c>
      <c r="AX575">
        <v>0.62619999999999998</v>
      </c>
      <c r="AY575" s="67">
        <v>1827.19</v>
      </c>
      <c r="AZ575">
        <v>0.17549999999999999</v>
      </c>
      <c r="BA575">
        <v>940.72</v>
      </c>
      <c r="BB575">
        <v>9.0399999999999994E-2</v>
      </c>
      <c r="BC575" s="67">
        <v>1122.97</v>
      </c>
      <c r="BD575">
        <v>0.1079</v>
      </c>
      <c r="BE575" s="67">
        <v>10409.17</v>
      </c>
      <c r="BF575" s="67">
        <v>6036.67</v>
      </c>
      <c r="BG575">
        <v>2.4948000000000001</v>
      </c>
      <c r="BH575">
        <v>0.51580000000000004</v>
      </c>
      <c r="BI575">
        <v>0.2203</v>
      </c>
      <c r="BJ575">
        <v>0.21329999999999999</v>
      </c>
      <c r="BK575">
        <v>2.9899999999999999E-2</v>
      </c>
      <c r="BL575">
        <v>2.07E-2</v>
      </c>
    </row>
    <row r="576" spans="1:64" x14ac:dyDescent="0.25">
      <c r="A576" t="s">
        <v>592</v>
      </c>
      <c r="B576">
        <v>48389</v>
      </c>
      <c r="C576">
        <v>103.67</v>
      </c>
      <c r="D576">
        <v>17.82</v>
      </c>
      <c r="E576" s="67">
        <v>1847.85</v>
      </c>
      <c r="F576" s="67">
        <v>1859.69</v>
      </c>
      <c r="G576">
        <v>2.3999999999999998E-3</v>
      </c>
      <c r="H576">
        <v>4.0000000000000002E-4</v>
      </c>
      <c r="I576">
        <v>5.5999999999999999E-3</v>
      </c>
      <c r="J576">
        <v>1.1000000000000001E-3</v>
      </c>
      <c r="K576">
        <v>9.4000000000000004E-3</v>
      </c>
      <c r="L576">
        <v>0.96479999999999999</v>
      </c>
      <c r="M576">
        <v>1.6199999999999999E-2</v>
      </c>
      <c r="N576">
        <v>0.3987</v>
      </c>
      <c r="O576">
        <v>8.9999999999999998E-4</v>
      </c>
      <c r="P576">
        <v>0.13930000000000001</v>
      </c>
      <c r="Q576" s="67">
        <v>51277.760000000002</v>
      </c>
      <c r="R576">
        <v>0.20569999999999999</v>
      </c>
      <c r="S576">
        <v>0.1913</v>
      </c>
      <c r="T576">
        <v>0.60299999999999998</v>
      </c>
      <c r="U576">
        <v>19.010000000000002</v>
      </c>
      <c r="V576">
        <v>13.39</v>
      </c>
      <c r="W576" s="67">
        <v>67564.11</v>
      </c>
      <c r="X576">
        <v>132.88</v>
      </c>
      <c r="Y576" s="67">
        <v>119044.55</v>
      </c>
      <c r="Z576">
        <v>0.84499999999999997</v>
      </c>
      <c r="AA576">
        <v>9.9500000000000005E-2</v>
      </c>
      <c r="AB576">
        <v>5.5500000000000001E-2</v>
      </c>
      <c r="AC576">
        <v>0.155</v>
      </c>
      <c r="AD576">
        <v>119.04</v>
      </c>
      <c r="AE576" s="67">
        <v>3152.57</v>
      </c>
      <c r="AF576">
        <v>427.88</v>
      </c>
      <c r="AG576" s="67">
        <v>118037.2</v>
      </c>
      <c r="AH576" t="s">
        <v>628</v>
      </c>
      <c r="AI576" s="67">
        <v>33122</v>
      </c>
      <c r="AJ576" s="67">
        <v>46900.99</v>
      </c>
      <c r="AK576">
        <v>41.61</v>
      </c>
      <c r="AL576">
        <v>25.53</v>
      </c>
      <c r="AM576">
        <v>29.14</v>
      </c>
      <c r="AN576">
        <v>4.51</v>
      </c>
      <c r="AO576">
        <v>841.36</v>
      </c>
      <c r="AP576">
        <v>0.98360000000000003</v>
      </c>
      <c r="AQ576" s="67">
        <v>1155.5999999999999</v>
      </c>
      <c r="AR576" s="67">
        <v>2003.61</v>
      </c>
      <c r="AS576" s="67">
        <v>5332.12</v>
      </c>
      <c r="AT576">
        <v>410.94</v>
      </c>
      <c r="AU576">
        <v>247.98</v>
      </c>
      <c r="AV576" s="67">
        <v>9150.26</v>
      </c>
      <c r="AW576" s="67">
        <v>4938.58</v>
      </c>
      <c r="AX576">
        <v>0.53490000000000004</v>
      </c>
      <c r="AY576" s="67">
        <v>2751.47</v>
      </c>
      <c r="AZ576">
        <v>0.29799999999999999</v>
      </c>
      <c r="BA576">
        <v>941.02</v>
      </c>
      <c r="BB576">
        <v>0.1019</v>
      </c>
      <c r="BC576">
        <v>602.41999999999996</v>
      </c>
      <c r="BD576">
        <v>6.5199999999999994E-2</v>
      </c>
      <c r="BE576" s="67">
        <v>9233.49</v>
      </c>
      <c r="BF576" s="67">
        <v>4726.3599999999997</v>
      </c>
      <c r="BG576">
        <v>1.3005</v>
      </c>
      <c r="BH576">
        <v>0.53900000000000003</v>
      </c>
      <c r="BI576">
        <v>0.2293</v>
      </c>
      <c r="BJ576">
        <v>0.1739</v>
      </c>
      <c r="BK576">
        <v>4.0099999999999997E-2</v>
      </c>
      <c r="BL576">
        <v>1.78E-2</v>
      </c>
    </row>
    <row r="577" spans="1:64" x14ac:dyDescent="0.25">
      <c r="A577" t="s">
        <v>593</v>
      </c>
      <c r="B577">
        <v>45054</v>
      </c>
      <c r="C577">
        <v>32.1</v>
      </c>
      <c r="D577">
        <v>140.69999999999999</v>
      </c>
      <c r="E577" s="67">
        <v>4515.6899999999996</v>
      </c>
      <c r="F577" s="67">
        <v>4306.1499999999996</v>
      </c>
      <c r="G577">
        <v>1.3100000000000001E-2</v>
      </c>
      <c r="H577">
        <v>8.0000000000000004E-4</v>
      </c>
      <c r="I577">
        <v>0.12089999999999999</v>
      </c>
      <c r="J577">
        <v>1.5E-3</v>
      </c>
      <c r="K577">
        <v>5.8999999999999997E-2</v>
      </c>
      <c r="L577">
        <v>0.73309999999999997</v>
      </c>
      <c r="M577">
        <v>7.17E-2</v>
      </c>
      <c r="N577">
        <v>0.49880000000000002</v>
      </c>
      <c r="O577">
        <v>2.23E-2</v>
      </c>
      <c r="P577">
        <v>0.1399</v>
      </c>
      <c r="Q577" s="67">
        <v>57343.51</v>
      </c>
      <c r="R577">
        <v>0.22339999999999999</v>
      </c>
      <c r="S577">
        <v>0.20619999999999999</v>
      </c>
      <c r="T577">
        <v>0.57040000000000002</v>
      </c>
      <c r="U577">
        <v>18.2</v>
      </c>
      <c r="V577">
        <v>28</v>
      </c>
      <c r="W577" s="67">
        <v>79673.89</v>
      </c>
      <c r="X577">
        <v>158.72999999999999</v>
      </c>
      <c r="Y577" s="67">
        <v>116046.12</v>
      </c>
      <c r="Z577">
        <v>0.72760000000000002</v>
      </c>
      <c r="AA577">
        <v>0.2387</v>
      </c>
      <c r="AB577">
        <v>3.3700000000000001E-2</v>
      </c>
      <c r="AC577">
        <v>0.27239999999999998</v>
      </c>
      <c r="AD577">
        <v>116.05</v>
      </c>
      <c r="AE577" s="67">
        <v>4509.82</v>
      </c>
      <c r="AF577">
        <v>581.05999999999995</v>
      </c>
      <c r="AG577" s="67">
        <v>120858.97</v>
      </c>
      <c r="AH577" t="s">
        <v>628</v>
      </c>
      <c r="AI577" s="67">
        <v>29061</v>
      </c>
      <c r="AJ577" s="67">
        <v>47658.48</v>
      </c>
      <c r="AK577">
        <v>59.63</v>
      </c>
      <c r="AL577">
        <v>36.67</v>
      </c>
      <c r="AM577">
        <v>42.13</v>
      </c>
      <c r="AN577">
        <v>5.24</v>
      </c>
      <c r="AO577">
        <v>822.12</v>
      </c>
      <c r="AP577">
        <v>1.0768</v>
      </c>
      <c r="AQ577" s="67">
        <v>1207.76</v>
      </c>
      <c r="AR577" s="67">
        <v>1827.34</v>
      </c>
      <c r="AS577" s="67">
        <v>6030.9</v>
      </c>
      <c r="AT577">
        <v>544.74</v>
      </c>
      <c r="AU577">
        <v>286.2</v>
      </c>
      <c r="AV577" s="67">
        <v>9896.93</v>
      </c>
      <c r="AW577" s="67">
        <v>4357.5600000000004</v>
      </c>
      <c r="AX577">
        <v>0.45340000000000003</v>
      </c>
      <c r="AY577" s="67">
        <v>3741.13</v>
      </c>
      <c r="AZ577">
        <v>0.38919999999999999</v>
      </c>
      <c r="BA577">
        <v>702.43</v>
      </c>
      <c r="BB577">
        <v>7.3099999999999998E-2</v>
      </c>
      <c r="BC577">
        <v>810.24</v>
      </c>
      <c r="BD577">
        <v>8.43E-2</v>
      </c>
      <c r="BE577" s="67">
        <v>9611.36</v>
      </c>
      <c r="BF577" s="67">
        <v>3279.52</v>
      </c>
      <c r="BG577">
        <v>0.84650000000000003</v>
      </c>
      <c r="BH577">
        <v>0.5605</v>
      </c>
      <c r="BI577">
        <v>0.21879999999999999</v>
      </c>
      <c r="BJ577">
        <v>0.1678</v>
      </c>
      <c r="BK577">
        <v>3.0700000000000002E-2</v>
      </c>
      <c r="BL577">
        <v>2.2200000000000001E-2</v>
      </c>
    </row>
    <row r="578" spans="1:64" x14ac:dyDescent="0.25">
      <c r="A578" t="s">
        <v>594</v>
      </c>
      <c r="B578">
        <v>46359</v>
      </c>
      <c r="C578">
        <v>36.33</v>
      </c>
      <c r="D578">
        <v>159.05000000000001</v>
      </c>
      <c r="E578" s="67">
        <v>5778.88</v>
      </c>
      <c r="F578" s="67">
        <v>5527.51</v>
      </c>
      <c r="G578">
        <v>1.5299999999999999E-2</v>
      </c>
      <c r="H578">
        <v>6.9999999999999999E-4</v>
      </c>
      <c r="I578">
        <v>3.5099999999999999E-2</v>
      </c>
      <c r="J578">
        <v>1.1000000000000001E-3</v>
      </c>
      <c r="K578">
        <v>3.1099999999999999E-2</v>
      </c>
      <c r="L578">
        <v>0.87860000000000005</v>
      </c>
      <c r="M578">
        <v>3.8100000000000002E-2</v>
      </c>
      <c r="N578">
        <v>0.34310000000000002</v>
      </c>
      <c r="O578">
        <v>1.37E-2</v>
      </c>
      <c r="P578">
        <v>0.13239999999999999</v>
      </c>
      <c r="Q578" s="67">
        <v>60332.95</v>
      </c>
      <c r="R578">
        <v>0.23719999999999999</v>
      </c>
      <c r="S578">
        <v>0.2069</v>
      </c>
      <c r="T578">
        <v>0.55589999999999995</v>
      </c>
      <c r="U578">
        <v>19.34</v>
      </c>
      <c r="V578">
        <v>30.02</v>
      </c>
      <c r="W578" s="67">
        <v>85131.51</v>
      </c>
      <c r="X578">
        <v>188.73</v>
      </c>
      <c r="Y578" s="67">
        <v>154266.04</v>
      </c>
      <c r="Z578">
        <v>0.73309999999999997</v>
      </c>
      <c r="AA578">
        <v>0.23449999999999999</v>
      </c>
      <c r="AB578">
        <v>3.2399999999999998E-2</v>
      </c>
      <c r="AC578">
        <v>0.26690000000000003</v>
      </c>
      <c r="AD578">
        <v>154.27000000000001</v>
      </c>
      <c r="AE578" s="67">
        <v>6205.19</v>
      </c>
      <c r="AF578">
        <v>729.77</v>
      </c>
      <c r="AG578" s="67">
        <v>166237.19</v>
      </c>
      <c r="AH578" t="s">
        <v>628</v>
      </c>
      <c r="AI578" s="67">
        <v>35587</v>
      </c>
      <c r="AJ578" s="67">
        <v>55531.65</v>
      </c>
      <c r="AK578">
        <v>64.73</v>
      </c>
      <c r="AL578">
        <v>37.54</v>
      </c>
      <c r="AM578">
        <v>41.3</v>
      </c>
      <c r="AN578">
        <v>4.46</v>
      </c>
      <c r="AO578" s="67">
        <v>1622.22</v>
      </c>
      <c r="AP578">
        <v>0.97209999999999996</v>
      </c>
      <c r="AQ578" s="67">
        <v>1251.83</v>
      </c>
      <c r="AR578" s="67">
        <v>1877.99</v>
      </c>
      <c r="AS578" s="67">
        <v>6044.01</v>
      </c>
      <c r="AT578">
        <v>593.72</v>
      </c>
      <c r="AU578">
        <v>278.19</v>
      </c>
      <c r="AV578" s="67">
        <v>10045.74</v>
      </c>
      <c r="AW578" s="67">
        <v>3450.16</v>
      </c>
      <c r="AX578">
        <v>0.35620000000000002</v>
      </c>
      <c r="AY578" s="67">
        <v>5066.3500000000004</v>
      </c>
      <c r="AZ578">
        <v>0.52310000000000001</v>
      </c>
      <c r="BA578">
        <v>620.04999999999995</v>
      </c>
      <c r="BB578">
        <v>6.4000000000000001E-2</v>
      </c>
      <c r="BC578">
        <v>549.55999999999995</v>
      </c>
      <c r="BD578">
        <v>5.67E-2</v>
      </c>
      <c r="BE578" s="67">
        <v>9686.1200000000008</v>
      </c>
      <c r="BF578" s="67">
        <v>2268.21</v>
      </c>
      <c r="BG578">
        <v>0.42130000000000001</v>
      </c>
      <c r="BH578">
        <v>0.56669999999999998</v>
      </c>
      <c r="BI578">
        <v>0.2225</v>
      </c>
      <c r="BJ578">
        <v>0.15770000000000001</v>
      </c>
      <c r="BK578">
        <v>3.6600000000000001E-2</v>
      </c>
      <c r="BL578">
        <v>1.6400000000000001E-2</v>
      </c>
    </row>
    <row r="579" spans="1:64" x14ac:dyDescent="0.25">
      <c r="A579" t="s">
        <v>595</v>
      </c>
      <c r="B579">
        <v>47225</v>
      </c>
      <c r="C579">
        <v>55.14</v>
      </c>
      <c r="D579">
        <v>46.59</v>
      </c>
      <c r="E579" s="67">
        <v>2569.2600000000002</v>
      </c>
      <c r="F579" s="67">
        <v>2523.67</v>
      </c>
      <c r="G579">
        <v>1.46E-2</v>
      </c>
      <c r="H579">
        <v>5.9999999999999995E-4</v>
      </c>
      <c r="I579">
        <v>1.46E-2</v>
      </c>
      <c r="J579">
        <v>1.4E-3</v>
      </c>
      <c r="K579">
        <v>2.1600000000000001E-2</v>
      </c>
      <c r="L579">
        <v>0.9244</v>
      </c>
      <c r="M579">
        <v>2.2800000000000001E-2</v>
      </c>
      <c r="N579">
        <v>0.1799</v>
      </c>
      <c r="O579">
        <v>7.1999999999999998E-3</v>
      </c>
      <c r="P579">
        <v>0.1091</v>
      </c>
      <c r="Q579" s="67">
        <v>58505.42</v>
      </c>
      <c r="R579">
        <v>0.21329999999999999</v>
      </c>
      <c r="S579">
        <v>0.21160000000000001</v>
      </c>
      <c r="T579">
        <v>0.57499999999999996</v>
      </c>
      <c r="U579">
        <v>19.420000000000002</v>
      </c>
      <c r="V579">
        <v>14.97</v>
      </c>
      <c r="W579" s="67">
        <v>79203.429999999993</v>
      </c>
      <c r="X579">
        <v>168.55</v>
      </c>
      <c r="Y579" s="67">
        <v>189611.42</v>
      </c>
      <c r="Z579">
        <v>0.84640000000000004</v>
      </c>
      <c r="AA579">
        <v>0.1226</v>
      </c>
      <c r="AB579">
        <v>3.1E-2</v>
      </c>
      <c r="AC579">
        <v>0.15359999999999999</v>
      </c>
      <c r="AD579">
        <v>189.61</v>
      </c>
      <c r="AE579" s="67">
        <v>6959.1</v>
      </c>
      <c r="AF579">
        <v>868.84</v>
      </c>
      <c r="AG579" s="67">
        <v>200855.64</v>
      </c>
      <c r="AH579" t="s">
        <v>628</v>
      </c>
      <c r="AI579" s="67">
        <v>41994</v>
      </c>
      <c r="AJ579" s="67">
        <v>77863.360000000001</v>
      </c>
      <c r="AK579">
        <v>59.11</v>
      </c>
      <c r="AL579">
        <v>35.39</v>
      </c>
      <c r="AM579">
        <v>37.619999999999997</v>
      </c>
      <c r="AN579">
        <v>4.21</v>
      </c>
      <c r="AO579" s="67">
        <v>1855.75</v>
      </c>
      <c r="AP579">
        <v>0.86460000000000004</v>
      </c>
      <c r="AQ579" s="67">
        <v>1302.3399999999999</v>
      </c>
      <c r="AR579" s="67">
        <v>1832.83</v>
      </c>
      <c r="AS579" s="67">
        <v>5825.68</v>
      </c>
      <c r="AT579">
        <v>524.16</v>
      </c>
      <c r="AU579">
        <v>292.95999999999998</v>
      </c>
      <c r="AV579" s="67">
        <v>9777.98</v>
      </c>
      <c r="AW579" s="67">
        <v>3105.89</v>
      </c>
      <c r="AX579">
        <v>0.31590000000000001</v>
      </c>
      <c r="AY579" s="67">
        <v>5661.39</v>
      </c>
      <c r="AZ579">
        <v>0.57589999999999997</v>
      </c>
      <c r="BA579">
        <v>700.72</v>
      </c>
      <c r="BB579">
        <v>7.1300000000000002E-2</v>
      </c>
      <c r="BC579">
        <v>363</v>
      </c>
      <c r="BD579">
        <v>3.6900000000000002E-2</v>
      </c>
      <c r="BE579" s="67">
        <v>9831</v>
      </c>
      <c r="BF579" s="67">
        <v>1983.5</v>
      </c>
      <c r="BG579">
        <v>0.23419999999999999</v>
      </c>
      <c r="BH579">
        <v>0.55230000000000001</v>
      </c>
      <c r="BI579">
        <v>0.23430000000000001</v>
      </c>
      <c r="BJ579">
        <v>0.14860000000000001</v>
      </c>
      <c r="BK579">
        <v>3.8399999999999997E-2</v>
      </c>
      <c r="BL579">
        <v>2.64E-2</v>
      </c>
    </row>
    <row r="580" spans="1:64" x14ac:dyDescent="0.25">
      <c r="A580" t="s">
        <v>596</v>
      </c>
      <c r="B580">
        <v>47696</v>
      </c>
      <c r="C580">
        <v>137.81</v>
      </c>
      <c r="D580">
        <v>14.99</v>
      </c>
      <c r="E580" s="67">
        <v>2065.39</v>
      </c>
      <c r="F580" s="67">
        <v>2026.93</v>
      </c>
      <c r="G580">
        <v>2.8E-3</v>
      </c>
      <c r="H580">
        <v>2.9999999999999997E-4</v>
      </c>
      <c r="I580">
        <v>5.5999999999999999E-3</v>
      </c>
      <c r="J580">
        <v>1.1999999999999999E-3</v>
      </c>
      <c r="K580">
        <v>8.8000000000000005E-3</v>
      </c>
      <c r="L580">
        <v>0.9667</v>
      </c>
      <c r="M580">
        <v>1.47E-2</v>
      </c>
      <c r="N580">
        <v>0.42380000000000001</v>
      </c>
      <c r="O580">
        <v>5.1000000000000004E-3</v>
      </c>
      <c r="P580">
        <v>0.14099999999999999</v>
      </c>
      <c r="Q580" s="67">
        <v>51846.93</v>
      </c>
      <c r="R580">
        <v>0.2137</v>
      </c>
      <c r="S580">
        <v>0.18770000000000001</v>
      </c>
      <c r="T580">
        <v>0.59860000000000002</v>
      </c>
      <c r="U580">
        <v>18.48</v>
      </c>
      <c r="V580">
        <v>14.65</v>
      </c>
      <c r="W580" s="67">
        <v>66770.899999999994</v>
      </c>
      <c r="X580">
        <v>136.30000000000001</v>
      </c>
      <c r="Y580" s="67">
        <v>130945.26</v>
      </c>
      <c r="Z580">
        <v>0.80600000000000005</v>
      </c>
      <c r="AA580">
        <v>0.12559999999999999</v>
      </c>
      <c r="AB580">
        <v>6.8400000000000002E-2</v>
      </c>
      <c r="AC580">
        <v>0.19400000000000001</v>
      </c>
      <c r="AD580">
        <v>130.94999999999999</v>
      </c>
      <c r="AE580" s="67">
        <v>3496.16</v>
      </c>
      <c r="AF580">
        <v>442.67</v>
      </c>
      <c r="AG580" s="67">
        <v>128235.46</v>
      </c>
      <c r="AH580" t="s">
        <v>628</v>
      </c>
      <c r="AI580" s="67">
        <v>32891</v>
      </c>
      <c r="AJ580" s="67">
        <v>48257.65</v>
      </c>
      <c r="AK580">
        <v>38.86</v>
      </c>
      <c r="AL580">
        <v>25.75</v>
      </c>
      <c r="AM580">
        <v>27.71</v>
      </c>
      <c r="AN580">
        <v>4.5</v>
      </c>
      <c r="AO580">
        <v>991.58</v>
      </c>
      <c r="AP580">
        <v>0.99750000000000005</v>
      </c>
      <c r="AQ580" s="67">
        <v>1182.8599999999999</v>
      </c>
      <c r="AR580" s="67">
        <v>2069.96</v>
      </c>
      <c r="AS580" s="67">
        <v>5508.28</v>
      </c>
      <c r="AT580">
        <v>434.63</v>
      </c>
      <c r="AU580">
        <v>245.64</v>
      </c>
      <c r="AV580" s="67">
        <v>9441.3700000000008</v>
      </c>
      <c r="AW580" s="67">
        <v>5074.6400000000003</v>
      </c>
      <c r="AX580">
        <v>0.52139999999999997</v>
      </c>
      <c r="AY580" s="67">
        <v>3068.2</v>
      </c>
      <c r="AZ580">
        <v>0.31519999999999998</v>
      </c>
      <c r="BA580">
        <v>859.06</v>
      </c>
      <c r="BB580">
        <v>8.8300000000000003E-2</v>
      </c>
      <c r="BC580">
        <v>731.7</v>
      </c>
      <c r="BD580">
        <v>7.5200000000000003E-2</v>
      </c>
      <c r="BE580" s="67">
        <v>9733.6</v>
      </c>
      <c r="BF580" s="67">
        <v>4415.5</v>
      </c>
      <c r="BG580">
        <v>1.1136999999999999</v>
      </c>
      <c r="BH580">
        <v>0.53720000000000001</v>
      </c>
      <c r="BI580">
        <v>0.2258</v>
      </c>
      <c r="BJ580">
        <v>0.1792</v>
      </c>
      <c r="BK580">
        <v>3.9199999999999999E-2</v>
      </c>
      <c r="BL580">
        <v>1.8499999999999999E-2</v>
      </c>
    </row>
    <row r="581" spans="1:64" x14ac:dyDescent="0.25">
      <c r="A581" t="s">
        <v>597</v>
      </c>
      <c r="B581">
        <v>46219</v>
      </c>
      <c r="C581">
        <v>90.85</v>
      </c>
      <c r="D581">
        <v>13.27</v>
      </c>
      <c r="E581" s="67">
        <v>1147.9000000000001</v>
      </c>
      <c r="F581" s="67">
        <v>1145.5899999999999</v>
      </c>
      <c r="G581">
        <v>2.8999999999999998E-3</v>
      </c>
      <c r="H581">
        <v>6.9999999999999999E-4</v>
      </c>
      <c r="I581">
        <v>5.1999999999999998E-3</v>
      </c>
      <c r="J581">
        <v>1.2999999999999999E-3</v>
      </c>
      <c r="K581">
        <v>3.1099999999999999E-2</v>
      </c>
      <c r="L581">
        <v>0.93830000000000002</v>
      </c>
      <c r="M581">
        <v>2.0500000000000001E-2</v>
      </c>
      <c r="N581">
        <v>0.30549999999999999</v>
      </c>
      <c r="O581">
        <v>1.6999999999999999E-3</v>
      </c>
      <c r="P581">
        <v>0.13639999999999999</v>
      </c>
      <c r="Q581" s="67">
        <v>51695.42</v>
      </c>
      <c r="R581">
        <v>0.26800000000000002</v>
      </c>
      <c r="S581">
        <v>0.17480000000000001</v>
      </c>
      <c r="T581">
        <v>0.55730000000000002</v>
      </c>
      <c r="U581">
        <v>17.91</v>
      </c>
      <c r="V581">
        <v>9.0500000000000007</v>
      </c>
      <c r="W581" s="67">
        <v>67400.88</v>
      </c>
      <c r="X581">
        <v>121.91</v>
      </c>
      <c r="Y581" s="67">
        <v>131316.71</v>
      </c>
      <c r="Z581">
        <v>0.88739999999999997</v>
      </c>
      <c r="AA581">
        <v>6.3200000000000006E-2</v>
      </c>
      <c r="AB581">
        <v>4.9399999999999999E-2</v>
      </c>
      <c r="AC581">
        <v>0.11260000000000001</v>
      </c>
      <c r="AD581">
        <v>131.32</v>
      </c>
      <c r="AE581" s="67">
        <v>3431.88</v>
      </c>
      <c r="AF581">
        <v>478.52</v>
      </c>
      <c r="AG581" s="67">
        <v>127029.37</v>
      </c>
      <c r="AH581" t="s">
        <v>628</v>
      </c>
      <c r="AI581" s="67">
        <v>35502</v>
      </c>
      <c r="AJ581" s="67">
        <v>52075.12</v>
      </c>
      <c r="AK581">
        <v>38.200000000000003</v>
      </c>
      <c r="AL581">
        <v>24.66</v>
      </c>
      <c r="AM581">
        <v>27.42</v>
      </c>
      <c r="AN581">
        <v>4.2</v>
      </c>
      <c r="AO581" s="67">
        <v>1412.22</v>
      </c>
      <c r="AP581">
        <v>1.2430000000000001</v>
      </c>
      <c r="AQ581" s="67">
        <v>1324.78</v>
      </c>
      <c r="AR581" s="67">
        <v>1948.04</v>
      </c>
      <c r="AS581" s="67">
        <v>5834.99</v>
      </c>
      <c r="AT581">
        <v>482.17</v>
      </c>
      <c r="AU581">
        <v>304.72000000000003</v>
      </c>
      <c r="AV581" s="67">
        <v>9894.7099999999991</v>
      </c>
      <c r="AW581" s="67">
        <v>4743.3999999999996</v>
      </c>
      <c r="AX581">
        <v>0.46989999999999998</v>
      </c>
      <c r="AY581" s="67">
        <v>3673.67</v>
      </c>
      <c r="AZ581">
        <v>0.3639</v>
      </c>
      <c r="BA581" s="67">
        <v>1088.1400000000001</v>
      </c>
      <c r="BB581">
        <v>0.10780000000000001</v>
      </c>
      <c r="BC581">
        <v>589.88</v>
      </c>
      <c r="BD581">
        <v>5.8400000000000001E-2</v>
      </c>
      <c r="BE581" s="67">
        <v>10095.09</v>
      </c>
      <c r="BF581" s="67">
        <v>4332.6499999999996</v>
      </c>
      <c r="BG581">
        <v>1.0770999999999999</v>
      </c>
      <c r="BH581">
        <v>0.53490000000000004</v>
      </c>
      <c r="BI581">
        <v>0.21029999999999999</v>
      </c>
      <c r="BJ581">
        <v>0.18659999999999999</v>
      </c>
      <c r="BK581">
        <v>4.0399999999999998E-2</v>
      </c>
      <c r="BL581">
        <v>2.7799999999999998E-2</v>
      </c>
    </row>
    <row r="582" spans="1:64" x14ac:dyDescent="0.25">
      <c r="A582" t="s">
        <v>598</v>
      </c>
      <c r="B582">
        <v>48884</v>
      </c>
      <c r="C582">
        <v>75.05</v>
      </c>
      <c r="D582">
        <v>24.58</v>
      </c>
      <c r="E582" s="67">
        <v>1844.94</v>
      </c>
      <c r="F582" s="67">
        <v>1786.65</v>
      </c>
      <c r="G582">
        <v>5.5999999999999999E-3</v>
      </c>
      <c r="H582">
        <v>5.9999999999999995E-4</v>
      </c>
      <c r="I582">
        <v>1.77E-2</v>
      </c>
      <c r="J582">
        <v>1.2999999999999999E-3</v>
      </c>
      <c r="K582">
        <v>1.9800000000000002E-2</v>
      </c>
      <c r="L582">
        <v>0.92220000000000002</v>
      </c>
      <c r="M582">
        <v>3.2800000000000003E-2</v>
      </c>
      <c r="N582">
        <v>0.48449999999999999</v>
      </c>
      <c r="O582">
        <v>3.2000000000000002E-3</v>
      </c>
      <c r="P582">
        <v>0.14480000000000001</v>
      </c>
      <c r="Q582" s="67">
        <v>51704.800000000003</v>
      </c>
      <c r="R582">
        <v>0.23250000000000001</v>
      </c>
      <c r="S582">
        <v>0.1749</v>
      </c>
      <c r="T582">
        <v>0.59260000000000002</v>
      </c>
      <c r="U582">
        <v>17.899999999999999</v>
      </c>
      <c r="V582">
        <v>12.72</v>
      </c>
      <c r="W582" s="67">
        <v>71021.86</v>
      </c>
      <c r="X582">
        <v>140.83000000000001</v>
      </c>
      <c r="Y582" s="67">
        <v>156231.71</v>
      </c>
      <c r="Z582">
        <v>0.68110000000000004</v>
      </c>
      <c r="AA582">
        <v>0.2233</v>
      </c>
      <c r="AB582">
        <v>9.5500000000000002E-2</v>
      </c>
      <c r="AC582">
        <v>0.31890000000000002</v>
      </c>
      <c r="AD582">
        <v>156.22999999999999</v>
      </c>
      <c r="AE582" s="67">
        <v>4868.43</v>
      </c>
      <c r="AF582">
        <v>519.03</v>
      </c>
      <c r="AG582" s="67">
        <v>153822.53</v>
      </c>
      <c r="AH582" t="s">
        <v>628</v>
      </c>
      <c r="AI582" s="67">
        <v>30795</v>
      </c>
      <c r="AJ582" s="67">
        <v>50812.86</v>
      </c>
      <c r="AK582">
        <v>44.34</v>
      </c>
      <c r="AL582">
        <v>28.27</v>
      </c>
      <c r="AM582">
        <v>32.090000000000003</v>
      </c>
      <c r="AN582">
        <v>4.08</v>
      </c>
      <c r="AO582">
        <v>880.69</v>
      </c>
      <c r="AP582">
        <v>0.90390000000000004</v>
      </c>
      <c r="AQ582" s="67">
        <v>1310.1500000000001</v>
      </c>
      <c r="AR582" s="67">
        <v>1896.66</v>
      </c>
      <c r="AS582" s="67">
        <v>5670.7</v>
      </c>
      <c r="AT582">
        <v>496.37</v>
      </c>
      <c r="AU582">
        <v>359.76</v>
      </c>
      <c r="AV582" s="67">
        <v>9733.6299999999992</v>
      </c>
      <c r="AW582" s="67">
        <v>4194.09</v>
      </c>
      <c r="AX582">
        <v>0.42370000000000002</v>
      </c>
      <c r="AY582" s="67">
        <v>3864.69</v>
      </c>
      <c r="AZ582">
        <v>0.39040000000000002</v>
      </c>
      <c r="BA582" s="67">
        <v>1015.49</v>
      </c>
      <c r="BB582">
        <v>0.1026</v>
      </c>
      <c r="BC582">
        <v>825.26</v>
      </c>
      <c r="BD582">
        <v>8.3400000000000002E-2</v>
      </c>
      <c r="BE582" s="67">
        <v>9899.5300000000007</v>
      </c>
      <c r="BF582" s="67">
        <v>2935.24</v>
      </c>
      <c r="BG582">
        <v>0.6431</v>
      </c>
      <c r="BH582">
        <v>0.53739999999999999</v>
      </c>
      <c r="BI582">
        <v>0.21729999999999999</v>
      </c>
      <c r="BJ582">
        <v>0.18970000000000001</v>
      </c>
      <c r="BK582">
        <v>3.3300000000000003E-2</v>
      </c>
      <c r="BL582">
        <v>2.24E-2</v>
      </c>
    </row>
    <row r="583" spans="1:64" x14ac:dyDescent="0.25">
      <c r="A583" t="s">
        <v>599</v>
      </c>
      <c r="B583">
        <v>46060</v>
      </c>
      <c r="C583">
        <v>106.71</v>
      </c>
      <c r="D583">
        <v>17.86</v>
      </c>
      <c r="E583" s="67">
        <v>1906.27</v>
      </c>
      <c r="F583" s="67">
        <v>1927.81</v>
      </c>
      <c r="G583">
        <v>2.2000000000000001E-3</v>
      </c>
      <c r="H583">
        <v>4.0000000000000002E-4</v>
      </c>
      <c r="I583">
        <v>4.4000000000000003E-3</v>
      </c>
      <c r="J583">
        <v>8.9999999999999998E-4</v>
      </c>
      <c r="K583">
        <v>8.6999999999999994E-3</v>
      </c>
      <c r="L583">
        <v>0.97040000000000004</v>
      </c>
      <c r="M583">
        <v>1.2999999999999999E-2</v>
      </c>
      <c r="N583">
        <v>0.46929999999999999</v>
      </c>
      <c r="O583">
        <v>8.9999999999999998E-4</v>
      </c>
      <c r="P583">
        <v>0.13719999999999999</v>
      </c>
      <c r="Q583" s="67">
        <v>50261.760000000002</v>
      </c>
      <c r="R583">
        <v>0.22239999999999999</v>
      </c>
      <c r="S583">
        <v>0.1948</v>
      </c>
      <c r="T583">
        <v>0.58279999999999998</v>
      </c>
      <c r="U583">
        <v>18.489999999999998</v>
      </c>
      <c r="V583">
        <v>13.72</v>
      </c>
      <c r="W583" s="67">
        <v>67607.98</v>
      </c>
      <c r="X583">
        <v>135.13999999999999</v>
      </c>
      <c r="Y583" s="67">
        <v>102378.03</v>
      </c>
      <c r="Z583">
        <v>0.86570000000000003</v>
      </c>
      <c r="AA583">
        <v>8.5099999999999995E-2</v>
      </c>
      <c r="AB583">
        <v>4.9099999999999998E-2</v>
      </c>
      <c r="AC583">
        <v>0.1343</v>
      </c>
      <c r="AD583">
        <v>102.38</v>
      </c>
      <c r="AE583" s="67">
        <v>2548.3200000000002</v>
      </c>
      <c r="AF583">
        <v>364.18</v>
      </c>
      <c r="AG583" s="67">
        <v>99862.13</v>
      </c>
      <c r="AH583" t="s">
        <v>628</v>
      </c>
      <c r="AI583" s="67">
        <v>32502</v>
      </c>
      <c r="AJ583" s="67">
        <v>45747.6</v>
      </c>
      <c r="AK583">
        <v>35.83</v>
      </c>
      <c r="AL583">
        <v>24.18</v>
      </c>
      <c r="AM583">
        <v>26.21</v>
      </c>
      <c r="AN583">
        <v>4.32</v>
      </c>
      <c r="AO583">
        <v>989.86</v>
      </c>
      <c r="AP583">
        <v>1.0128999999999999</v>
      </c>
      <c r="AQ583" s="67">
        <v>1155.4100000000001</v>
      </c>
      <c r="AR583" s="67">
        <v>1975.72</v>
      </c>
      <c r="AS583" s="67">
        <v>5361.02</v>
      </c>
      <c r="AT583">
        <v>426.06</v>
      </c>
      <c r="AU583">
        <v>209.71</v>
      </c>
      <c r="AV583" s="67">
        <v>9127.92</v>
      </c>
      <c r="AW583" s="67">
        <v>5447.82</v>
      </c>
      <c r="AX583">
        <v>0.59150000000000003</v>
      </c>
      <c r="AY583" s="67">
        <v>2172.92</v>
      </c>
      <c r="AZ583">
        <v>0.2359</v>
      </c>
      <c r="BA583">
        <v>877.32</v>
      </c>
      <c r="BB583">
        <v>9.5299999999999996E-2</v>
      </c>
      <c r="BC583">
        <v>712.36</v>
      </c>
      <c r="BD583">
        <v>7.7299999999999994E-2</v>
      </c>
      <c r="BE583" s="67">
        <v>9210.41</v>
      </c>
      <c r="BF583" s="67">
        <v>5534.75</v>
      </c>
      <c r="BG583">
        <v>1.8343</v>
      </c>
      <c r="BH583">
        <v>0.53759999999999997</v>
      </c>
      <c r="BI583">
        <v>0.22939999999999999</v>
      </c>
      <c r="BJ583">
        <v>0.17369999999999999</v>
      </c>
      <c r="BK583">
        <v>4.2799999999999998E-2</v>
      </c>
      <c r="BL583">
        <v>1.6500000000000001E-2</v>
      </c>
    </row>
    <row r="584" spans="1:64" x14ac:dyDescent="0.25">
      <c r="A584" t="s">
        <v>600</v>
      </c>
      <c r="B584">
        <v>49155</v>
      </c>
      <c r="C584">
        <v>87.95</v>
      </c>
      <c r="D584">
        <v>11.45</v>
      </c>
      <c r="E584" s="67">
        <v>1007.23</v>
      </c>
      <c r="F584">
        <v>960.7</v>
      </c>
      <c r="G584">
        <v>1.2999999999999999E-3</v>
      </c>
      <c r="H584">
        <v>2.0000000000000001E-4</v>
      </c>
      <c r="I584">
        <v>6.8999999999999999E-3</v>
      </c>
      <c r="J584">
        <v>8.0000000000000004E-4</v>
      </c>
      <c r="K584">
        <v>8.9999999999999993E-3</v>
      </c>
      <c r="L584">
        <v>0.96640000000000004</v>
      </c>
      <c r="M584">
        <v>1.55E-2</v>
      </c>
      <c r="N584">
        <v>0.70809999999999995</v>
      </c>
      <c r="O584">
        <v>5.0000000000000001E-4</v>
      </c>
      <c r="P584">
        <v>0.1797</v>
      </c>
      <c r="Q584" s="67">
        <v>48178.57</v>
      </c>
      <c r="R584">
        <v>0.23569999999999999</v>
      </c>
      <c r="S584">
        <v>0.21859999999999999</v>
      </c>
      <c r="T584">
        <v>0.54569999999999996</v>
      </c>
      <c r="U584">
        <v>16.62</v>
      </c>
      <c r="V584">
        <v>8.4600000000000009</v>
      </c>
      <c r="W584" s="67">
        <v>64645.62</v>
      </c>
      <c r="X584">
        <v>113.65</v>
      </c>
      <c r="Y584" s="67">
        <v>76232.25</v>
      </c>
      <c r="Z584">
        <v>0.87660000000000005</v>
      </c>
      <c r="AA584">
        <v>5.8599999999999999E-2</v>
      </c>
      <c r="AB584">
        <v>6.4799999999999996E-2</v>
      </c>
      <c r="AC584">
        <v>0.1234</v>
      </c>
      <c r="AD584">
        <v>76.23</v>
      </c>
      <c r="AE584" s="67">
        <v>1774.49</v>
      </c>
      <c r="AF584">
        <v>257.25</v>
      </c>
      <c r="AG584" s="67">
        <v>70527.41</v>
      </c>
      <c r="AH584" t="s">
        <v>628</v>
      </c>
      <c r="AI584" s="67">
        <v>28944</v>
      </c>
      <c r="AJ584" s="67">
        <v>41427.32</v>
      </c>
      <c r="AK584">
        <v>31.4</v>
      </c>
      <c r="AL584">
        <v>23.04</v>
      </c>
      <c r="AM584">
        <v>24.86</v>
      </c>
      <c r="AN584">
        <v>4.29</v>
      </c>
      <c r="AO584" s="67">
        <v>1560.35</v>
      </c>
      <c r="AP584">
        <v>0.99199999999999999</v>
      </c>
      <c r="AQ584" s="67">
        <v>1429.75</v>
      </c>
      <c r="AR584" s="67">
        <v>2614.15</v>
      </c>
      <c r="AS584" s="67">
        <v>6145.66</v>
      </c>
      <c r="AT584">
        <v>498.64</v>
      </c>
      <c r="AU584">
        <v>307.86</v>
      </c>
      <c r="AV584" s="67">
        <v>10996.06</v>
      </c>
      <c r="AW584" s="67">
        <v>7079.18</v>
      </c>
      <c r="AX584">
        <v>0.65800000000000003</v>
      </c>
      <c r="AY584" s="67">
        <v>1580.48</v>
      </c>
      <c r="AZ584">
        <v>0.1469</v>
      </c>
      <c r="BA584">
        <v>906.05</v>
      </c>
      <c r="BB584">
        <v>8.4199999999999997E-2</v>
      </c>
      <c r="BC584" s="67">
        <v>1192.1199999999999</v>
      </c>
      <c r="BD584">
        <v>0.1108</v>
      </c>
      <c r="BE584" s="67">
        <v>10757.83</v>
      </c>
      <c r="BF584" s="67">
        <v>6895.59</v>
      </c>
      <c r="BG584">
        <v>3.1282999999999999</v>
      </c>
      <c r="BH584">
        <v>0.5131</v>
      </c>
      <c r="BI584">
        <v>0.22420000000000001</v>
      </c>
      <c r="BJ584">
        <v>0.1958</v>
      </c>
      <c r="BK584">
        <v>4.2799999999999998E-2</v>
      </c>
      <c r="BL584">
        <v>2.41E-2</v>
      </c>
    </row>
    <row r="585" spans="1:64" x14ac:dyDescent="0.25">
      <c r="A585" t="s">
        <v>601</v>
      </c>
      <c r="B585">
        <v>47746</v>
      </c>
      <c r="C585">
        <v>87.29</v>
      </c>
      <c r="D585">
        <v>13.33</v>
      </c>
      <c r="E585" s="67">
        <v>1163.22</v>
      </c>
      <c r="F585" s="67">
        <v>1157.3699999999999</v>
      </c>
      <c r="G585">
        <v>2.3999999999999998E-3</v>
      </c>
      <c r="H585">
        <v>5.0000000000000001E-4</v>
      </c>
      <c r="I585">
        <v>5.1999999999999998E-3</v>
      </c>
      <c r="J585">
        <v>5.9999999999999995E-4</v>
      </c>
      <c r="K585">
        <v>7.7999999999999996E-3</v>
      </c>
      <c r="L585">
        <v>0.97030000000000005</v>
      </c>
      <c r="M585">
        <v>1.3100000000000001E-2</v>
      </c>
      <c r="N585">
        <v>0.43140000000000001</v>
      </c>
      <c r="O585">
        <v>5.0000000000000001E-4</v>
      </c>
      <c r="P585">
        <v>0.13489999999999999</v>
      </c>
      <c r="Q585" s="67">
        <v>50355.33</v>
      </c>
      <c r="R585">
        <v>0.2157</v>
      </c>
      <c r="S585">
        <v>0.19259999999999999</v>
      </c>
      <c r="T585">
        <v>0.5917</v>
      </c>
      <c r="U585">
        <v>18.13</v>
      </c>
      <c r="V585">
        <v>9.7200000000000006</v>
      </c>
      <c r="W585" s="67">
        <v>65621.179999999993</v>
      </c>
      <c r="X585">
        <v>115.2</v>
      </c>
      <c r="Y585" s="67">
        <v>116679.28</v>
      </c>
      <c r="Z585">
        <v>0.87870000000000004</v>
      </c>
      <c r="AA585">
        <v>6.6199999999999995E-2</v>
      </c>
      <c r="AB585">
        <v>5.5100000000000003E-2</v>
      </c>
      <c r="AC585">
        <v>0.12130000000000001</v>
      </c>
      <c r="AD585">
        <v>116.68</v>
      </c>
      <c r="AE585" s="67">
        <v>3133.11</v>
      </c>
      <c r="AF585">
        <v>426.4</v>
      </c>
      <c r="AG585" s="67">
        <v>111908.48</v>
      </c>
      <c r="AH585" t="s">
        <v>628</v>
      </c>
      <c r="AI585" s="67">
        <v>32840</v>
      </c>
      <c r="AJ585" s="67">
        <v>47737.81</v>
      </c>
      <c r="AK585">
        <v>39.770000000000003</v>
      </c>
      <c r="AL585">
        <v>25.41</v>
      </c>
      <c r="AM585">
        <v>27.79</v>
      </c>
      <c r="AN585">
        <v>4.37</v>
      </c>
      <c r="AO585">
        <v>975.09</v>
      </c>
      <c r="AP585">
        <v>1.0804</v>
      </c>
      <c r="AQ585" s="67">
        <v>1291.3399999999999</v>
      </c>
      <c r="AR585" s="67">
        <v>1992.2</v>
      </c>
      <c r="AS585" s="67">
        <v>5651.9</v>
      </c>
      <c r="AT585">
        <v>439.67</v>
      </c>
      <c r="AU585">
        <v>269.13</v>
      </c>
      <c r="AV585" s="67">
        <v>9644.24</v>
      </c>
      <c r="AW585" s="67">
        <v>5240.95</v>
      </c>
      <c r="AX585">
        <v>0.53900000000000003</v>
      </c>
      <c r="AY585" s="67">
        <v>2775.81</v>
      </c>
      <c r="AZ585">
        <v>0.28549999999999998</v>
      </c>
      <c r="BA585" s="67">
        <v>1052.97</v>
      </c>
      <c r="BB585">
        <v>0.10829999999999999</v>
      </c>
      <c r="BC585">
        <v>653</v>
      </c>
      <c r="BD585">
        <v>6.7199999999999996E-2</v>
      </c>
      <c r="BE585" s="67">
        <v>9722.73</v>
      </c>
      <c r="BF585" s="67">
        <v>4982.03</v>
      </c>
      <c r="BG585">
        <v>1.4241999999999999</v>
      </c>
      <c r="BH585">
        <v>0.52880000000000005</v>
      </c>
      <c r="BI585">
        <v>0.2311</v>
      </c>
      <c r="BJ585">
        <v>0.18379999999999999</v>
      </c>
      <c r="BK585">
        <v>3.6799999999999999E-2</v>
      </c>
      <c r="BL585">
        <v>1.9599999999999999E-2</v>
      </c>
    </row>
    <row r="586" spans="1:64" x14ac:dyDescent="0.25">
      <c r="A586" t="s">
        <v>602</v>
      </c>
      <c r="B586">
        <v>48397</v>
      </c>
      <c r="C586">
        <v>65.290000000000006</v>
      </c>
      <c r="D586">
        <v>12.6</v>
      </c>
      <c r="E586">
        <v>822.33</v>
      </c>
      <c r="F586">
        <v>840.2</v>
      </c>
      <c r="G586">
        <v>2.8999999999999998E-3</v>
      </c>
      <c r="H586">
        <v>8.0000000000000004E-4</v>
      </c>
      <c r="I586">
        <v>5.1000000000000004E-3</v>
      </c>
      <c r="J586">
        <v>1.4E-3</v>
      </c>
      <c r="K586">
        <v>1.3100000000000001E-2</v>
      </c>
      <c r="L586">
        <v>0.96250000000000002</v>
      </c>
      <c r="M586">
        <v>1.43E-2</v>
      </c>
      <c r="N586">
        <v>0.32750000000000001</v>
      </c>
      <c r="O586">
        <v>2.3999999999999998E-3</v>
      </c>
      <c r="P586">
        <v>0.13489999999999999</v>
      </c>
      <c r="Q586" s="67">
        <v>49798.86</v>
      </c>
      <c r="R586">
        <v>0.23019999999999999</v>
      </c>
      <c r="S586">
        <v>0.19059999999999999</v>
      </c>
      <c r="T586">
        <v>0.57909999999999995</v>
      </c>
      <c r="U586">
        <v>17.5</v>
      </c>
      <c r="V586">
        <v>6.88</v>
      </c>
      <c r="W586" s="67">
        <v>65507.3</v>
      </c>
      <c r="X586">
        <v>115.66</v>
      </c>
      <c r="Y586" s="67">
        <v>132297.21</v>
      </c>
      <c r="Z586">
        <v>0.86950000000000005</v>
      </c>
      <c r="AA586">
        <v>7.9600000000000004E-2</v>
      </c>
      <c r="AB586">
        <v>5.0900000000000001E-2</v>
      </c>
      <c r="AC586">
        <v>0.1305</v>
      </c>
      <c r="AD586">
        <v>132.30000000000001</v>
      </c>
      <c r="AE586" s="67">
        <v>3479.77</v>
      </c>
      <c r="AF586">
        <v>483.11</v>
      </c>
      <c r="AG586" s="67">
        <v>125693.9</v>
      </c>
      <c r="AH586" t="s">
        <v>628</v>
      </c>
      <c r="AI586" s="67">
        <v>34846</v>
      </c>
      <c r="AJ586" s="67">
        <v>52873.58</v>
      </c>
      <c r="AK586">
        <v>40.36</v>
      </c>
      <c r="AL586">
        <v>24.93</v>
      </c>
      <c r="AM586">
        <v>28.29</v>
      </c>
      <c r="AN586">
        <v>4.63</v>
      </c>
      <c r="AO586" s="67">
        <v>1432.15</v>
      </c>
      <c r="AP586">
        <v>1.1045</v>
      </c>
      <c r="AQ586" s="67">
        <v>1400.81</v>
      </c>
      <c r="AR586" s="67">
        <v>1813.85</v>
      </c>
      <c r="AS586" s="67">
        <v>5665.45</v>
      </c>
      <c r="AT586">
        <v>450.94</v>
      </c>
      <c r="AU586">
        <v>274.62</v>
      </c>
      <c r="AV586" s="67">
        <v>9605.68</v>
      </c>
      <c r="AW586" s="67">
        <v>4553.5200000000004</v>
      </c>
      <c r="AX586">
        <v>0.45779999999999998</v>
      </c>
      <c r="AY586" s="67">
        <v>3470.93</v>
      </c>
      <c r="AZ586">
        <v>0.34889999999999999</v>
      </c>
      <c r="BA586" s="67">
        <v>1289.48</v>
      </c>
      <c r="BB586">
        <v>0.12959999999999999</v>
      </c>
      <c r="BC586">
        <v>633.69000000000005</v>
      </c>
      <c r="BD586">
        <v>6.3700000000000007E-2</v>
      </c>
      <c r="BE586" s="67">
        <v>9947.61</v>
      </c>
      <c r="BF586" s="67">
        <v>4418.8100000000004</v>
      </c>
      <c r="BG586">
        <v>0.97819999999999996</v>
      </c>
      <c r="BH586">
        <v>0.53449999999999998</v>
      </c>
      <c r="BI586">
        <v>0.21160000000000001</v>
      </c>
      <c r="BJ586">
        <v>0.19470000000000001</v>
      </c>
      <c r="BK586">
        <v>3.5200000000000002E-2</v>
      </c>
      <c r="BL586">
        <v>2.4E-2</v>
      </c>
    </row>
    <row r="587" spans="1:64" x14ac:dyDescent="0.25">
      <c r="A587" t="s">
        <v>603</v>
      </c>
      <c r="B587">
        <v>45047</v>
      </c>
      <c r="C587">
        <v>32.479999999999997</v>
      </c>
      <c r="D587">
        <v>268.63</v>
      </c>
      <c r="E587" s="67">
        <v>8724.06</v>
      </c>
      <c r="F587" s="67">
        <v>8326.84</v>
      </c>
      <c r="G587">
        <v>4.9000000000000002E-2</v>
      </c>
      <c r="H587">
        <v>6.9999999999999999E-4</v>
      </c>
      <c r="I587">
        <v>0.14380000000000001</v>
      </c>
      <c r="J587">
        <v>1.2999999999999999E-3</v>
      </c>
      <c r="K587">
        <v>4.48E-2</v>
      </c>
      <c r="L587">
        <v>0.70179999999999998</v>
      </c>
      <c r="M587">
        <v>5.8500000000000003E-2</v>
      </c>
      <c r="N587">
        <v>0.3034</v>
      </c>
      <c r="O587">
        <v>4.41E-2</v>
      </c>
      <c r="P587">
        <v>0.12839999999999999</v>
      </c>
      <c r="Q587" s="67">
        <v>63913.98</v>
      </c>
      <c r="R587">
        <v>0.2442</v>
      </c>
      <c r="S587">
        <v>0.20130000000000001</v>
      </c>
      <c r="T587">
        <v>0.55449999999999999</v>
      </c>
      <c r="U587">
        <v>18.98</v>
      </c>
      <c r="V587">
        <v>44.12</v>
      </c>
      <c r="W587" s="67">
        <v>88837.47</v>
      </c>
      <c r="X587">
        <v>195.01</v>
      </c>
      <c r="Y587" s="67">
        <v>158660.49</v>
      </c>
      <c r="Z587">
        <v>0.76400000000000001</v>
      </c>
      <c r="AA587">
        <v>0.2099</v>
      </c>
      <c r="AB587">
        <v>2.6100000000000002E-2</v>
      </c>
      <c r="AC587">
        <v>0.23599999999999999</v>
      </c>
      <c r="AD587">
        <v>158.66</v>
      </c>
      <c r="AE587" s="67">
        <v>7547.13</v>
      </c>
      <c r="AF587">
        <v>898.73</v>
      </c>
      <c r="AG587" s="67">
        <v>173570.98</v>
      </c>
      <c r="AH587" t="s">
        <v>628</v>
      </c>
      <c r="AI587" s="67">
        <v>42371</v>
      </c>
      <c r="AJ587" s="67">
        <v>71150.350000000006</v>
      </c>
      <c r="AK587">
        <v>74.599999999999994</v>
      </c>
      <c r="AL587">
        <v>45.36</v>
      </c>
      <c r="AM587">
        <v>51.14</v>
      </c>
      <c r="AN587">
        <v>5.14</v>
      </c>
      <c r="AO587" s="67">
        <v>1161.07</v>
      </c>
      <c r="AP587">
        <v>0.90820000000000001</v>
      </c>
      <c r="AQ587" s="67">
        <v>1299.55</v>
      </c>
      <c r="AR587" s="67">
        <v>1976.49</v>
      </c>
      <c r="AS587" s="67">
        <v>6522.73</v>
      </c>
      <c r="AT587">
        <v>667.63</v>
      </c>
      <c r="AU587">
        <v>422.05</v>
      </c>
      <c r="AV587" s="67">
        <v>10888.45</v>
      </c>
      <c r="AW587" s="67">
        <v>3296.58</v>
      </c>
      <c r="AX587">
        <v>0.3125</v>
      </c>
      <c r="AY587" s="67">
        <v>6065</v>
      </c>
      <c r="AZ587">
        <v>0.57489999999999997</v>
      </c>
      <c r="BA587">
        <v>680.53</v>
      </c>
      <c r="BB587">
        <v>6.4500000000000002E-2</v>
      </c>
      <c r="BC587">
        <v>507.06</v>
      </c>
      <c r="BD587">
        <v>4.8099999999999997E-2</v>
      </c>
      <c r="BE587" s="67">
        <v>10549.16</v>
      </c>
      <c r="BF587" s="67">
        <v>2084.2199999999998</v>
      </c>
      <c r="BG587">
        <v>0.28760000000000002</v>
      </c>
      <c r="BH587">
        <v>0.59199999999999997</v>
      </c>
      <c r="BI587">
        <v>0.2243</v>
      </c>
      <c r="BJ587">
        <v>0.13139999999999999</v>
      </c>
      <c r="BK587">
        <v>3.0700000000000002E-2</v>
      </c>
      <c r="BL587">
        <v>2.1499999999999998E-2</v>
      </c>
    </row>
    <row r="588" spans="1:64" x14ac:dyDescent="0.25">
      <c r="A588" t="s">
        <v>604</v>
      </c>
      <c r="B588">
        <v>49106</v>
      </c>
      <c r="C588">
        <v>205.29</v>
      </c>
      <c r="D588">
        <v>8.2100000000000009</v>
      </c>
      <c r="E588" s="67">
        <v>1684.55</v>
      </c>
      <c r="F588" s="67">
        <v>1588.31</v>
      </c>
      <c r="G588">
        <v>2.3999999999999998E-3</v>
      </c>
      <c r="H588">
        <v>5.0000000000000001E-4</v>
      </c>
      <c r="I588">
        <v>8.8000000000000005E-3</v>
      </c>
      <c r="J588">
        <v>1.1999999999999999E-3</v>
      </c>
      <c r="K588">
        <v>1.01E-2</v>
      </c>
      <c r="L588">
        <v>0.95920000000000005</v>
      </c>
      <c r="M588">
        <v>1.78E-2</v>
      </c>
      <c r="N588">
        <v>0.51659999999999995</v>
      </c>
      <c r="O588">
        <v>2.8E-3</v>
      </c>
      <c r="P588">
        <v>0.16020000000000001</v>
      </c>
      <c r="Q588" s="67">
        <v>49004.54</v>
      </c>
      <c r="R588">
        <v>0.2316</v>
      </c>
      <c r="S588">
        <v>0.19589999999999999</v>
      </c>
      <c r="T588">
        <v>0.57250000000000001</v>
      </c>
      <c r="U588">
        <v>17.489999999999998</v>
      </c>
      <c r="V588">
        <v>12.88</v>
      </c>
      <c r="W588" s="67">
        <v>66885.070000000007</v>
      </c>
      <c r="X588">
        <v>125.81</v>
      </c>
      <c r="Y588" s="67">
        <v>170102.94</v>
      </c>
      <c r="Z588">
        <v>0.62190000000000001</v>
      </c>
      <c r="AA588">
        <v>0.15859999999999999</v>
      </c>
      <c r="AB588">
        <v>0.2195</v>
      </c>
      <c r="AC588">
        <v>0.37809999999999999</v>
      </c>
      <c r="AD588">
        <v>170.1</v>
      </c>
      <c r="AE588" s="67">
        <v>4689.78</v>
      </c>
      <c r="AF588">
        <v>423.31</v>
      </c>
      <c r="AG588" s="67">
        <v>154128.20000000001</v>
      </c>
      <c r="AH588" t="s">
        <v>628</v>
      </c>
      <c r="AI588" s="67">
        <v>31049</v>
      </c>
      <c r="AJ588" s="67">
        <v>50857.09</v>
      </c>
      <c r="AK588">
        <v>37.33</v>
      </c>
      <c r="AL588">
        <v>25.26</v>
      </c>
      <c r="AM588">
        <v>28.18</v>
      </c>
      <c r="AN588">
        <v>3.85</v>
      </c>
      <c r="AO588">
        <v>698.87</v>
      </c>
      <c r="AP588">
        <v>0.88170000000000004</v>
      </c>
      <c r="AQ588" s="67">
        <v>1471.55</v>
      </c>
      <c r="AR588" s="67">
        <v>2298.27</v>
      </c>
      <c r="AS588" s="67">
        <v>5943.68</v>
      </c>
      <c r="AT588">
        <v>440.35</v>
      </c>
      <c r="AU588">
        <v>388.37</v>
      </c>
      <c r="AV588" s="67">
        <v>10542.22</v>
      </c>
      <c r="AW588" s="67">
        <v>5055.9799999999996</v>
      </c>
      <c r="AX588">
        <v>0.4637</v>
      </c>
      <c r="AY588" s="67">
        <v>3885.62</v>
      </c>
      <c r="AZ588">
        <v>0.35639999999999999</v>
      </c>
      <c r="BA588">
        <v>921.27</v>
      </c>
      <c r="BB588">
        <v>8.4500000000000006E-2</v>
      </c>
      <c r="BC588" s="67">
        <v>1040.94</v>
      </c>
      <c r="BD588">
        <v>9.5500000000000002E-2</v>
      </c>
      <c r="BE588" s="67">
        <v>10903.81</v>
      </c>
      <c r="BF588" s="67">
        <v>3891.42</v>
      </c>
      <c r="BG588">
        <v>0.89039999999999997</v>
      </c>
      <c r="BH588">
        <v>0.50990000000000002</v>
      </c>
      <c r="BI588">
        <v>0.23749999999999999</v>
      </c>
      <c r="BJ588">
        <v>0.18490000000000001</v>
      </c>
      <c r="BK588">
        <v>4.2299999999999997E-2</v>
      </c>
      <c r="BL588">
        <v>2.53E-2</v>
      </c>
    </row>
    <row r="589" spans="1:64" x14ac:dyDescent="0.25">
      <c r="A589" t="s">
        <v>605</v>
      </c>
      <c r="B589">
        <v>45062</v>
      </c>
      <c r="C589">
        <v>25.24</v>
      </c>
      <c r="D589">
        <v>185.1</v>
      </c>
      <c r="E589" s="67">
        <v>4671.45</v>
      </c>
      <c r="F589" s="67">
        <v>4521.7</v>
      </c>
      <c r="G589">
        <v>5.8299999999999998E-2</v>
      </c>
      <c r="H589">
        <v>6.9999999999999999E-4</v>
      </c>
      <c r="I589">
        <v>5.9700000000000003E-2</v>
      </c>
      <c r="J589">
        <v>1E-3</v>
      </c>
      <c r="K589">
        <v>2.7799999999999998E-2</v>
      </c>
      <c r="L589">
        <v>0.81769999999999998</v>
      </c>
      <c r="M589">
        <v>3.49E-2</v>
      </c>
      <c r="N589">
        <v>0.157</v>
      </c>
      <c r="O589">
        <v>2.52E-2</v>
      </c>
      <c r="P589">
        <v>0.1138</v>
      </c>
      <c r="Q589" s="67">
        <v>65618.740000000005</v>
      </c>
      <c r="R589">
        <v>0.24660000000000001</v>
      </c>
      <c r="S589">
        <v>0.20150000000000001</v>
      </c>
      <c r="T589">
        <v>0.55189999999999995</v>
      </c>
      <c r="U589">
        <v>19.25</v>
      </c>
      <c r="V589">
        <v>25.07</v>
      </c>
      <c r="W589" s="67">
        <v>89221.56</v>
      </c>
      <c r="X589">
        <v>184.99</v>
      </c>
      <c r="Y589" s="67">
        <v>227485.42</v>
      </c>
      <c r="Z589">
        <v>0.73770000000000002</v>
      </c>
      <c r="AA589">
        <v>0.23960000000000001</v>
      </c>
      <c r="AB589">
        <v>2.2599999999999999E-2</v>
      </c>
      <c r="AC589">
        <v>0.26229999999999998</v>
      </c>
      <c r="AD589">
        <v>227.49</v>
      </c>
      <c r="AE589" s="67">
        <v>9313.11</v>
      </c>
      <c r="AF589" s="67">
        <v>1036.8399999999999</v>
      </c>
      <c r="AG589" s="67">
        <v>255218.41</v>
      </c>
      <c r="AH589" t="s">
        <v>628</v>
      </c>
      <c r="AI589" s="67">
        <v>46761</v>
      </c>
      <c r="AJ589" s="67">
        <v>89815.55</v>
      </c>
      <c r="AK589">
        <v>67.36</v>
      </c>
      <c r="AL589">
        <v>39.5</v>
      </c>
      <c r="AM589">
        <v>42.97</v>
      </c>
      <c r="AN589">
        <v>5.03</v>
      </c>
      <c r="AO589" s="67">
        <v>1218.04</v>
      </c>
      <c r="AP589">
        <v>0.66400000000000003</v>
      </c>
      <c r="AQ589" s="67">
        <v>1375.59</v>
      </c>
      <c r="AR589" s="67">
        <v>2119.88</v>
      </c>
      <c r="AS589" s="67">
        <v>6876.36</v>
      </c>
      <c r="AT589">
        <v>698.1</v>
      </c>
      <c r="AU589">
        <v>393.09</v>
      </c>
      <c r="AV589" s="67">
        <v>11463.01</v>
      </c>
      <c r="AW589" s="67">
        <v>2520.3000000000002</v>
      </c>
      <c r="AX589">
        <v>0.2331</v>
      </c>
      <c r="AY589" s="67">
        <v>7241.74</v>
      </c>
      <c r="AZ589">
        <v>0.66979999999999995</v>
      </c>
      <c r="BA589">
        <v>674.45</v>
      </c>
      <c r="BB589">
        <v>6.2399999999999997E-2</v>
      </c>
      <c r="BC589">
        <v>374.59</v>
      </c>
      <c r="BD589">
        <v>3.4599999999999999E-2</v>
      </c>
      <c r="BE589" s="67">
        <v>10811.08</v>
      </c>
      <c r="BF589" s="67">
        <v>1045.23</v>
      </c>
      <c r="BG589">
        <v>9.3700000000000006E-2</v>
      </c>
      <c r="BH589">
        <v>0.59740000000000004</v>
      </c>
      <c r="BI589">
        <v>0.23280000000000001</v>
      </c>
      <c r="BJ589">
        <v>0.1132</v>
      </c>
      <c r="BK589">
        <v>3.4500000000000003E-2</v>
      </c>
      <c r="BL589">
        <v>2.2100000000000002E-2</v>
      </c>
    </row>
    <row r="590" spans="1:64" x14ac:dyDescent="0.25">
      <c r="A590" t="s">
        <v>606</v>
      </c>
      <c r="B590">
        <v>49668</v>
      </c>
      <c r="C590">
        <v>71</v>
      </c>
      <c r="D590">
        <v>24.87</v>
      </c>
      <c r="E590" s="67">
        <v>1765.99</v>
      </c>
      <c r="F590" s="67">
        <v>1717.54</v>
      </c>
      <c r="G590">
        <v>5.4999999999999997E-3</v>
      </c>
      <c r="H590">
        <v>4.0000000000000002E-4</v>
      </c>
      <c r="I590">
        <v>7.0000000000000001E-3</v>
      </c>
      <c r="J590">
        <v>1.9E-3</v>
      </c>
      <c r="K590">
        <v>2.18E-2</v>
      </c>
      <c r="L590">
        <v>0.93869999999999998</v>
      </c>
      <c r="M590">
        <v>2.47E-2</v>
      </c>
      <c r="N590">
        <v>0.41909999999999997</v>
      </c>
      <c r="O590">
        <v>7.4999999999999997E-3</v>
      </c>
      <c r="P590">
        <v>0.13689999999999999</v>
      </c>
      <c r="Q590" s="67">
        <v>53427.91</v>
      </c>
      <c r="R590">
        <v>0.245</v>
      </c>
      <c r="S590">
        <v>0.1888</v>
      </c>
      <c r="T590">
        <v>0.56620000000000004</v>
      </c>
      <c r="U590">
        <v>18.47</v>
      </c>
      <c r="V590">
        <v>11.73</v>
      </c>
      <c r="W590" s="67">
        <v>70339.5</v>
      </c>
      <c r="X590">
        <v>146.09</v>
      </c>
      <c r="Y590" s="67">
        <v>146656.98000000001</v>
      </c>
      <c r="Z590">
        <v>0.78820000000000001</v>
      </c>
      <c r="AA590">
        <v>0.16350000000000001</v>
      </c>
      <c r="AB590">
        <v>4.82E-2</v>
      </c>
      <c r="AC590">
        <v>0.21179999999999999</v>
      </c>
      <c r="AD590">
        <v>146.66</v>
      </c>
      <c r="AE590" s="67">
        <v>4422.57</v>
      </c>
      <c r="AF590">
        <v>546.54</v>
      </c>
      <c r="AG590" s="67">
        <v>147208.79999999999</v>
      </c>
      <c r="AH590" t="s">
        <v>628</v>
      </c>
      <c r="AI590" s="67">
        <v>32683</v>
      </c>
      <c r="AJ590" s="67">
        <v>48573.67</v>
      </c>
      <c r="AK590">
        <v>46.11</v>
      </c>
      <c r="AL590">
        <v>28.03</v>
      </c>
      <c r="AM590">
        <v>32.99</v>
      </c>
      <c r="AN590">
        <v>4</v>
      </c>
      <c r="AO590" s="67">
        <v>1150.24</v>
      </c>
      <c r="AP590">
        <v>1.1474</v>
      </c>
      <c r="AQ590" s="67">
        <v>1232.9000000000001</v>
      </c>
      <c r="AR590" s="67">
        <v>1877.51</v>
      </c>
      <c r="AS590" s="67">
        <v>5726.4</v>
      </c>
      <c r="AT590">
        <v>512.79</v>
      </c>
      <c r="AU590">
        <v>316.24</v>
      </c>
      <c r="AV590" s="67">
        <v>9665.83</v>
      </c>
      <c r="AW590" s="67">
        <v>4149.87</v>
      </c>
      <c r="AX590">
        <v>0.42359999999999998</v>
      </c>
      <c r="AY590" s="67">
        <v>4010.67</v>
      </c>
      <c r="AZ590">
        <v>0.40939999999999999</v>
      </c>
      <c r="BA590">
        <v>940.55</v>
      </c>
      <c r="BB590">
        <v>9.6000000000000002E-2</v>
      </c>
      <c r="BC590">
        <v>695</v>
      </c>
      <c r="BD590">
        <v>7.0900000000000005E-2</v>
      </c>
      <c r="BE590" s="67">
        <v>9796.09</v>
      </c>
      <c r="BF590" s="67">
        <v>3364.04</v>
      </c>
      <c r="BG590">
        <v>0.78459999999999996</v>
      </c>
      <c r="BH590">
        <v>0.54120000000000001</v>
      </c>
      <c r="BI590">
        <v>0.2195</v>
      </c>
      <c r="BJ590">
        <v>0.1807</v>
      </c>
      <c r="BK590">
        <v>3.4599999999999999E-2</v>
      </c>
      <c r="BL590">
        <v>2.41E-2</v>
      </c>
    </row>
    <row r="591" spans="1:64" x14ac:dyDescent="0.25">
      <c r="A591" t="s">
        <v>607</v>
      </c>
      <c r="B591">
        <v>45070</v>
      </c>
      <c r="C591">
        <v>23.81</v>
      </c>
      <c r="D591">
        <v>175.16</v>
      </c>
      <c r="E591" s="67">
        <v>4170.58</v>
      </c>
      <c r="F591" s="67">
        <v>3498.54</v>
      </c>
      <c r="G591">
        <v>8.3999999999999995E-3</v>
      </c>
      <c r="H591">
        <v>8.9999999999999998E-4</v>
      </c>
      <c r="I591">
        <v>0.28539999999999999</v>
      </c>
      <c r="J591">
        <v>1.4E-3</v>
      </c>
      <c r="K591">
        <v>6.2100000000000002E-2</v>
      </c>
      <c r="L591">
        <v>0.54330000000000001</v>
      </c>
      <c r="M591">
        <v>9.8500000000000004E-2</v>
      </c>
      <c r="N591">
        <v>0.7077</v>
      </c>
      <c r="O591">
        <v>2.64E-2</v>
      </c>
      <c r="P591">
        <v>0.16800000000000001</v>
      </c>
      <c r="Q591" s="67">
        <v>54739.67</v>
      </c>
      <c r="R591">
        <v>0.2596</v>
      </c>
      <c r="S591">
        <v>0.1847</v>
      </c>
      <c r="T591">
        <v>0.55569999999999997</v>
      </c>
      <c r="U591">
        <v>18.61</v>
      </c>
      <c r="V591">
        <v>26.29</v>
      </c>
      <c r="W591" s="67">
        <v>75513.72</v>
      </c>
      <c r="X591">
        <v>155.91999999999999</v>
      </c>
      <c r="Y591" s="67">
        <v>94667.94</v>
      </c>
      <c r="Z591">
        <v>0.67579999999999996</v>
      </c>
      <c r="AA591">
        <v>0.2747</v>
      </c>
      <c r="AB591">
        <v>4.9500000000000002E-2</v>
      </c>
      <c r="AC591">
        <v>0.32419999999999999</v>
      </c>
      <c r="AD591">
        <v>94.67</v>
      </c>
      <c r="AE591" s="67">
        <v>3819.27</v>
      </c>
      <c r="AF591">
        <v>468.9</v>
      </c>
      <c r="AG591" s="67">
        <v>96620.5</v>
      </c>
      <c r="AH591" t="s">
        <v>628</v>
      </c>
      <c r="AI591" s="67">
        <v>26628</v>
      </c>
      <c r="AJ591" s="67">
        <v>39537.769999999997</v>
      </c>
      <c r="AK591">
        <v>58.9</v>
      </c>
      <c r="AL591">
        <v>38.14</v>
      </c>
      <c r="AM591">
        <v>42.35</v>
      </c>
      <c r="AN591">
        <v>4.6100000000000003</v>
      </c>
      <c r="AO591">
        <v>834.06</v>
      </c>
      <c r="AP591">
        <v>1.1545000000000001</v>
      </c>
      <c r="AQ591" s="67">
        <v>1410.13</v>
      </c>
      <c r="AR591" s="67">
        <v>2053.64</v>
      </c>
      <c r="AS591" s="67">
        <v>6305.26</v>
      </c>
      <c r="AT591">
        <v>671.1</v>
      </c>
      <c r="AU591">
        <v>406.9</v>
      </c>
      <c r="AV591" s="67">
        <v>10847.03</v>
      </c>
      <c r="AW591" s="67">
        <v>5752.23</v>
      </c>
      <c r="AX591">
        <v>0.52290000000000003</v>
      </c>
      <c r="AY591" s="67">
        <v>3359.6</v>
      </c>
      <c r="AZ591">
        <v>0.3054</v>
      </c>
      <c r="BA591">
        <v>720.65</v>
      </c>
      <c r="BB591">
        <v>6.5500000000000003E-2</v>
      </c>
      <c r="BC591" s="67">
        <v>1167.24</v>
      </c>
      <c r="BD591">
        <v>0.1061</v>
      </c>
      <c r="BE591" s="67">
        <v>10999.72</v>
      </c>
      <c r="BF591" s="67">
        <v>3874</v>
      </c>
      <c r="BG591">
        <v>1.4843999999999999</v>
      </c>
      <c r="BH591">
        <v>0.52739999999999998</v>
      </c>
      <c r="BI591">
        <v>0.20780000000000001</v>
      </c>
      <c r="BJ591">
        <v>0.22620000000000001</v>
      </c>
      <c r="BK591">
        <v>2.3800000000000002E-2</v>
      </c>
      <c r="BL591">
        <v>1.49E-2</v>
      </c>
    </row>
    <row r="592" spans="1:64" x14ac:dyDescent="0.25">
      <c r="A592" t="s">
        <v>608</v>
      </c>
      <c r="B592">
        <v>45088</v>
      </c>
      <c r="C592">
        <v>35.29</v>
      </c>
      <c r="D592">
        <v>59.93</v>
      </c>
      <c r="E592" s="67">
        <v>2114.65</v>
      </c>
      <c r="F592" s="67">
        <v>2113.0700000000002</v>
      </c>
      <c r="G592">
        <v>1.6400000000000001E-2</v>
      </c>
      <c r="H592">
        <v>5.9999999999999995E-4</v>
      </c>
      <c r="I592">
        <v>5.3100000000000001E-2</v>
      </c>
      <c r="J592">
        <v>1.5E-3</v>
      </c>
      <c r="K592">
        <v>0.04</v>
      </c>
      <c r="L592">
        <v>0.83220000000000005</v>
      </c>
      <c r="M592">
        <v>5.6300000000000003E-2</v>
      </c>
      <c r="N592">
        <v>0.38500000000000001</v>
      </c>
      <c r="O592">
        <v>1.34E-2</v>
      </c>
      <c r="P592">
        <v>0.1381</v>
      </c>
      <c r="Q592" s="67">
        <v>57879.67</v>
      </c>
      <c r="R592">
        <v>0.29239999999999999</v>
      </c>
      <c r="S592">
        <v>0.17319999999999999</v>
      </c>
      <c r="T592">
        <v>0.53439999999999999</v>
      </c>
      <c r="U592">
        <v>17.43</v>
      </c>
      <c r="V592">
        <v>14.85</v>
      </c>
      <c r="W592" s="67">
        <v>78668.84</v>
      </c>
      <c r="X592">
        <v>138.59</v>
      </c>
      <c r="Y592" s="67">
        <v>176846.59</v>
      </c>
      <c r="Z592">
        <v>0.66679999999999995</v>
      </c>
      <c r="AA592">
        <v>0.29730000000000001</v>
      </c>
      <c r="AB592">
        <v>3.5900000000000001E-2</v>
      </c>
      <c r="AC592">
        <v>0.3332</v>
      </c>
      <c r="AD592">
        <v>176.85</v>
      </c>
      <c r="AE592" s="67">
        <v>6714.81</v>
      </c>
      <c r="AF592">
        <v>701.61</v>
      </c>
      <c r="AG592" s="67">
        <v>182413.24</v>
      </c>
      <c r="AH592" t="s">
        <v>628</v>
      </c>
      <c r="AI592" s="67">
        <v>33343</v>
      </c>
      <c r="AJ592" s="67">
        <v>52636.480000000003</v>
      </c>
      <c r="AK592">
        <v>60.51</v>
      </c>
      <c r="AL592">
        <v>36.49</v>
      </c>
      <c r="AM592">
        <v>41.39</v>
      </c>
      <c r="AN592">
        <v>4.74</v>
      </c>
      <c r="AO592" s="67">
        <v>1331.91</v>
      </c>
      <c r="AP592">
        <v>1.0344</v>
      </c>
      <c r="AQ592" s="67">
        <v>1365.81</v>
      </c>
      <c r="AR592" s="67">
        <v>1834.44</v>
      </c>
      <c r="AS592" s="67">
        <v>6286.42</v>
      </c>
      <c r="AT592">
        <v>613.14</v>
      </c>
      <c r="AU592">
        <v>299.61</v>
      </c>
      <c r="AV592" s="67">
        <v>10399.42</v>
      </c>
      <c r="AW592" s="67">
        <v>3328.84</v>
      </c>
      <c r="AX592">
        <v>0.3276</v>
      </c>
      <c r="AY592" s="67">
        <v>5097.78</v>
      </c>
      <c r="AZ592">
        <v>0.50170000000000003</v>
      </c>
      <c r="BA592" s="67">
        <v>1121.05</v>
      </c>
      <c r="BB592">
        <v>0.1103</v>
      </c>
      <c r="BC592">
        <v>613.49</v>
      </c>
      <c r="BD592">
        <v>6.0400000000000002E-2</v>
      </c>
      <c r="BE592" s="67">
        <v>10161.16</v>
      </c>
      <c r="BF592" s="67">
        <v>2254.61</v>
      </c>
      <c r="BG592">
        <v>0.42030000000000001</v>
      </c>
      <c r="BH592">
        <v>0.56540000000000001</v>
      </c>
      <c r="BI592">
        <v>0.21729999999999999</v>
      </c>
      <c r="BJ592">
        <v>0.16339999999999999</v>
      </c>
      <c r="BK592">
        <v>3.0700000000000002E-2</v>
      </c>
      <c r="BL592">
        <v>2.3099999999999999E-2</v>
      </c>
    </row>
    <row r="593" spans="1:64" x14ac:dyDescent="0.25">
      <c r="A593" t="s">
        <v>609</v>
      </c>
      <c r="B593">
        <v>45096</v>
      </c>
      <c r="C593">
        <v>64.55</v>
      </c>
      <c r="D593">
        <v>34.46</v>
      </c>
      <c r="E593" s="67">
        <v>2118.3000000000002</v>
      </c>
      <c r="F593" s="67">
        <v>2005.96</v>
      </c>
      <c r="G593">
        <v>4.8999999999999998E-3</v>
      </c>
      <c r="H593">
        <v>2.9999999999999997E-4</v>
      </c>
      <c r="I593">
        <v>4.41E-2</v>
      </c>
      <c r="J593">
        <v>1.2999999999999999E-3</v>
      </c>
      <c r="K593">
        <v>7.9100000000000004E-2</v>
      </c>
      <c r="L593">
        <v>0.80979999999999996</v>
      </c>
      <c r="M593">
        <v>6.0499999999999998E-2</v>
      </c>
      <c r="N593">
        <v>0.56340000000000001</v>
      </c>
      <c r="O593">
        <v>1.1900000000000001E-2</v>
      </c>
      <c r="P593">
        <v>0.1542</v>
      </c>
      <c r="Q593" s="67">
        <v>52084.89</v>
      </c>
      <c r="R593">
        <v>0.23980000000000001</v>
      </c>
      <c r="S593">
        <v>0.183</v>
      </c>
      <c r="T593">
        <v>0.57720000000000005</v>
      </c>
      <c r="U593">
        <v>18.23</v>
      </c>
      <c r="V593">
        <v>14.13</v>
      </c>
      <c r="W593" s="67">
        <v>67958.11</v>
      </c>
      <c r="X593">
        <v>146.13999999999999</v>
      </c>
      <c r="Y593" s="67">
        <v>95612.89</v>
      </c>
      <c r="Z593">
        <v>0.75380000000000003</v>
      </c>
      <c r="AA593">
        <v>0.19589999999999999</v>
      </c>
      <c r="AB593">
        <v>5.0299999999999997E-2</v>
      </c>
      <c r="AC593">
        <v>0.2462</v>
      </c>
      <c r="AD593">
        <v>95.61</v>
      </c>
      <c r="AE593" s="67">
        <v>2903.45</v>
      </c>
      <c r="AF593">
        <v>394.22</v>
      </c>
      <c r="AG593" s="67">
        <v>91835.37</v>
      </c>
      <c r="AH593" t="s">
        <v>628</v>
      </c>
      <c r="AI593" s="67">
        <v>28239</v>
      </c>
      <c r="AJ593" s="67">
        <v>42309.11</v>
      </c>
      <c r="AK593">
        <v>46.27</v>
      </c>
      <c r="AL593">
        <v>28.36</v>
      </c>
      <c r="AM593">
        <v>34.43</v>
      </c>
      <c r="AN593">
        <v>4.4800000000000004</v>
      </c>
      <c r="AO593">
        <v>698.3</v>
      </c>
      <c r="AP593">
        <v>0.96909999999999996</v>
      </c>
      <c r="AQ593" s="67">
        <v>1306.1099999999999</v>
      </c>
      <c r="AR593" s="67">
        <v>1839.41</v>
      </c>
      <c r="AS593" s="67">
        <v>5726.5</v>
      </c>
      <c r="AT593">
        <v>499.62</v>
      </c>
      <c r="AU593">
        <v>270.85000000000002</v>
      </c>
      <c r="AV593" s="67">
        <v>9642.5</v>
      </c>
      <c r="AW593" s="67">
        <v>5414.67</v>
      </c>
      <c r="AX593">
        <v>0.56169999999999998</v>
      </c>
      <c r="AY593" s="67">
        <v>2506.4</v>
      </c>
      <c r="AZ593">
        <v>0.26</v>
      </c>
      <c r="BA593">
        <v>809.79</v>
      </c>
      <c r="BB593">
        <v>8.4000000000000005E-2</v>
      </c>
      <c r="BC593">
        <v>908.22</v>
      </c>
      <c r="BD593">
        <v>9.4200000000000006E-2</v>
      </c>
      <c r="BE593" s="67">
        <v>9639.07</v>
      </c>
      <c r="BF593" s="67">
        <v>4577.78</v>
      </c>
      <c r="BG593">
        <v>1.5946</v>
      </c>
      <c r="BH593">
        <v>0.54339999999999999</v>
      </c>
      <c r="BI593">
        <v>0.2172</v>
      </c>
      <c r="BJ593">
        <v>0.1852</v>
      </c>
      <c r="BK593">
        <v>3.4599999999999999E-2</v>
      </c>
      <c r="BL593">
        <v>1.9699999999999999E-2</v>
      </c>
    </row>
    <row r="594" spans="1:64" x14ac:dyDescent="0.25">
      <c r="A594" t="s">
        <v>610</v>
      </c>
      <c r="B594">
        <v>46367</v>
      </c>
      <c r="C594">
        <v>81.81</v>
      </c>
      <c r="D594">
        <v>14.7</v>
      </c>
      <c r="E594" s="67">
        <v>1202.99</v>
      </c>
      <c r="F594" s="67">
        <v>1172.5</v>
      </c>
      <c r="G594">
        <v>3.0999999999999999E-3</v>
      </c>
      <c r="H594">
        <v>2.9999999999999997E-4</v>
      </c>
      <c r="I594">
        <v>6.4000000000000003E-3</v>
      </c>
      <c r="J594">
        <v>1.2999999999999999E-3</v>
      </c>
      <c r="K594">
        <v>1.4500000000000001E-2</v>
      </c>
      <c r="L594">
        <v>0.95650000000000002</v>
      </c>
      <c r="M594">
        <v>1.78E-2</v>
      </c>
      <c r="N594">
        <v>0.50280000000000002</v>
      </c>
      <c r="O594">
        <v>6.7000000000000002E-3</v>
      </c>
      <c r="P594">
        <v>0.1479</v>
      </c>
      <c r="Q594" s="67">
        <v>49251.98</v>
      </c>
      <c r="R594">
        <v>0.25890000000000002</v>
      </c>
      <c r="S594">
        <v>0.18429999999999999</v>
      </c>
      <c r="T594">
        <v>0.55679999999999996</v>
      </c>
      <c r="U594">
        <v>17.97</v>
      </c>
      <c r="V594">
        <v>8.84</v>
      </c>
      <c r="W594" s="67">
        <v>65256.27</v>
      </c>
      <c r="X594">
        <v>131.19999999999999</v>
      </c>
      <c r="Y594" s="67">
        <v>119264.75</v>
      </c>
      <c r="Z594">
        <v>0.82879999999999998</v>
      </c>
      <c r="AA594">
        <v>0.1153</v>
      </c>
      <c r="AB594">
        <v>5.5899999999999998E-2</v>
      </c>
      <c r="AC594">
        <v>0.17119999999999999</v>
      </c>
      <c r="AD594">
        <v>119.26</v>
      </c>
      <c r="AE594" s="67">
        <v>3496.35</v>
      </c>
      <c r="AF594">
        <v>469.84</v>
      </c>
      <c r="AG594" s="67">
        <v>114990.09</v>
      </c>
      <c r="AH594" t="s">
        <v>628</v>
      </c>
      <c r="AI594" s="67">
        <v>30453</v>
      </c>
      <c r="AJ594" s="67">
        <v>44600.1</v>
      </c>
      <c r="AK594">
        <v>41.76</v>
      </c>
      <c r="AL594">
        <v>27.61</v>
      </c>
      <c r="AM594">
        <v>32.65</v>
      </c>
      <c r="AN594">
        <v>3.97</v>
      </c>
      <c r="AO594" s="67">
        <v>1095.75</v>
      </c>
      <c r="AP594">
        <v>1.0889</v>
      </c>
      <c r="AQ594" s="67">
        <v>1330.44</v>
      </c>
      <c r="AR594" s="67">
        <v>2084.92</v>
      </c>
      <c r="AS594" s="67">
        <v>5598.72</v>
      </c>
      <c r="AT594">
        <v>523.58000000000004</v>
      </c>
      <c r="AU594">
        <v>265.22000000000003</v>
      </c>
      <c r="AV594" s="67">
        <v>9802.8700000000008</v>
      </c>
      <c r="AW594" s="67">
        <v>5191.8999999999996</v>
      </c>
      <c r="AX594">
        <v>0.52659999999999996</v>
      </c>
      <c r="AY594" s="67">
        <v>2861.66</v>
      </c>
      <c r="AZ594">
        <v>0.2903</v>
      </c>
      <c r="BA594">
        <v>976.71</v>
      </c>
      <c r="BB594">
        <v>9.9099999999999994E-2</v>
      </c>
      <c r="BC594">
        <v>828.65</v>
      </c>
      <c r="BD594">
        <v>8.4099999999999994E-2</v>
      </c>
      <c r="BE594" s="67">
        <v>9858.92</v>
      </c>
      <c r="BF594" s="67">
        <v>4572.9399999999996</v>
      </c>
      <c r="BG594">
        <v>1.3748</v>
      </c>
      <c r="BH594">
        <v>0.5091</v>
      </c>
      <c r="BI594">
        <v>0.22309999999999999</v>
      </c>
      <c r="BJ594">
        <v>0.21079999999999999</v>
      </c>
      <c r="BK594">
        <v>3.6400000000000002E-2</v>
      </c>
      <c r="BL594">
        <v>2.06E-2</v>
      </c>
    </row>
    <row r="595" spans="1:64" x14ac:dyDescent="0.25">
      <c r="A595" t="s">
        <v>611</v>
      </c>
      <c r="B595">
        <v>45104</v>
      </c>
      <c r="C595">
        <v>33.29</v>
      </c>
      <c r="D595">
        <v>180.59</v>
      </c>
      <c r="E595" s="67">
        <v>6011.1</v>
      </c>
      <c r="F595" s="67">
        <v>5788.73</v>
      </c>
      <c r="G595">
        <v>1.9E-2</v>
      </c>
      <c r="H595">
        <v>8.0000000000000004E-4</v>
      </c>
      <c r="I595">
        <v>5.8700000000000002E-2</v>
      </c>
      <c r="J595">
        <v>1.1999999999999999E-3</v>
      </c>
      <c r="K595">
        <v>3.6900000000000002E-2</v>
      </c>
      <c r="L595">
        <v>0.83860000000000001</v>
      </c>
      <c r="M595">
        <v>4.48E-2</v>
      </c>
      <c r="N595">
        <v>0.35489999999999999</v>
      </c>
      <c r="O595">
        <v>1.9699999999999999E-2</v>
      </c>
      <c r="P595">
        <v>0.13350000000000001</v>
      </c>
      <c r="Q595" s="67">
        <v>59196.41</v>
      </c>
      <c r="R595">
        <v>0.22339999999999999</v>
      </c>
      <c r="S595">
        <v>0.2077</v>
      </c>
      <c r="T595">
        <v>0.56889999999999996</v>
      </c>
      <c r="U595">
        <v>18.989999999999998</v>
      </c>
      <c r="V595">
        <v>32.31</v>
      </c>
      <c r="W595" s="67">
        <v>84732.89</v>
      </c>
      <c r="X595">
        <v>182.73</v>
      </c>
      <c r="Y595" s="67">
        <v>159441.44</v>
      </c>
      <c r="Z595">
        <v>0.7208</v>
      </c>
      <c r="AA595">
        <v>0.2455</v>
      </c>
      <c r="AB595">
        <v>3.3700000000000001E-2</v>
      </c>
      <c r="AC595">
        <v>0.2792</v>
      </c>
      <c r="AD595">
        <v>159.44</v>
      </c>
      <c r="AE595" s="67">
        <v>6575.79</v>
      </c>
      <c r="AF595">
        <v>777.63</v>
      </c>
      <c r="AG595" s="67">
        <v>172606.78</v>
      </c>
      <c r="AH595" t="s">
        <v>628</v>
      </c>
      <c r="AI595" s="67">
        <v>35020</v>
      </c>
      <c r="AJ595" s="67">
        <v>56372.33</v>
      </c>
      <c r="AK595">
        <v>62.89</v>
      </c>
      <c r="AL595">
        <v>38.72</v>
      </c>
      <c r="AM595">
        <v>42.46</v>
      </c>
      <c r="AN595">
        <v>4.87</v>
      </c>
      <c r="AO595" s="67">
        <v>2159.08</v>
      </c>
      <c r="AP595">
        <v>0.92910000000000004</v>
      </c>
      <c r="AQ595" s="67">
        <v>1262.21</v>
      </c>
      <c r="AR595" s="67">
        <v>1907.41</v>
      </c>
      <c r="AS595" s="67">
        <v>5990.11</v>
      </c>
      <c r="AT595">
        <v>601.74</v>
      </c>
      <c r="AU595">
        <v>303.43</v>
      </c>
      <c r="AV595" s="67">
        <v>10064.89</v>
      </c>
      <c r="AW595" s="67">
        <v>3237.92</v>
      </c>
      <c r="AX595">
        <v>0.33800000000000002</v>
      </c>
      <c r="AY595" s="67">
        <v>5194.75</v>
      </c>
      <c r="AZ595">
        <v>0.5423</v>
      </c>
      <c r="BA595">
        <v>595.26</v>
      </c>
      <c r="BB595">
        <v>6.2100000000000002E-2</v>
      </c>
      <c r="BC595">
        <v>550.77</v>
      </c>
      <c r="BD595">
        <v>5.7500000000000002E-2</v>
      </c>
      <c r="BE595" s="67">
        <v>9578.7000000000007</v>
      </c>
      <c r="BF595" s="67">
        <v>1991.86</v>
      </c>
      <c r="BG595">
        <v>0.3427</v>
      </c>
      <c r="BH595">
        <v>0.57269999999999999</v>
      </c>
      <c r="BI595">
        <v>0.22939999999999999</v>
      </c>
      <c r="BJ595">
        <v>0.1467</v>
      </c>
      <c r="BK595">
        <v>3.3700000000000001E-2</v>
      </c>
      <c r="BL595">
        <v>1.7500000000000002E-2</v>
      </c>
    </row>
    <row r="596" spans="1:64" x14ac:dyDescent="0.25">
      <c r="A596" t="s">
        <v>612</v>
      </c>
      <c r="B596">
        <v>45112</v>
      </c>
      <c r="C596">
        <v>57.33</v>
      </c>
      <c r="D596">
        <v>47.3</v>
      </c>
      <c r="E596" s="67">
        <v>2712.12</v>
      </c>
      <c r="F596" s="67">
        <v>2533.7800000000002</v>
      </c>
      <c r="G596">
        <v>8.5000000000000006E-3</v>
      </c>
      <c r="H596">
        <v>5.9999999999999995E-4</v>
      </c>
      <c r="I596">
        <v>4.0099999999999997E-2</v>
      </c>
      <c r="J596">
        <v>1.2999999999999999E-3</v>
      </c>
      <c r="K596">
        <v>3.9800000000000002E-2</v>
      </c>
      <c r="L596">
        <v>0.84819999999999995</v>
      </c>
      <c r="M596">
        <v>6.1600000000000002E-2</v>
      </c>
      <c r="N596">
        <v>0.51519999999999999</v>
      </c>
      <c r="O596">
        <v>9.4999999999999998E-3</v>
      </c>
      <c r="P596">
        <v>0.15379999999999999</v>
      </c>
      <c r="Q596" s="67">
        <v>53573.49</v>
      </c>
      <c r="R596">
        <v>0.25869999999999999</v>
      </c>
      <c r="S596">
        <v>0.17449999999999999</v>
      </c>
      <c r="T596">
        <v>0.56679999999999997</v>
      </c>
      <c r="U596">
        <v>18.04</v>
      </c>
      <c r="V596">
        <v>17.87</v>
      </c>
      <c r="W596" s="67">
        <v>74033.7</v>
      </c>
      <c r="X596">
        <v>147.44</v>
      </c>
      <c r="Y596" s="67">
        <v>131770.54</v>
      </c>
      <c r="Z596">
        <v>0.70320000000000005</v>
      </c>
      <c r="AA596">
        <v>0.24310000000000001</v>
      </c>
      <c r="AB596">
        <v>5.3699999999999998E-2</v>
      </c>
      <c r="AC596">
        <v>0.29680000000000001</v>
      </c>
      <c r="AD596">
        <v>131.77000000000001</v>
      </c>
      <c r="AE596" s="67">
        <v>4370.4799999999996</v>
      </c>
      <c r="AF596">
        <v>518.65</v>
      </c>
      <c r="AG596" s="67">
        <v>140507.93</v>
      </c>
      <c r="AH596" t="s">
        <v>628</v>
      </c>
      <c r="AI596" s="67">
        <v>29545</v>
      </c>
      <c r="AJ596" s="67">
        <v>47248.57</v>
      </c>
      <c r="AK596">
        <v>49.61</v>
      </c>
      <c r="AL596">
        <v>30.14</v>
      </c>
      <c r="AM596">
        <v>36.090000000000003</v>
      </c>
      <c r="AN596">
        <v>4.2699999999999996</v>
      </c>
      <c r="AO596" s="67">
        <v>1398.06</v>
      </c>
      <c r="AP596">
        <v>1.0028999999999999</v>
      </c>
      <c r="AQ596" s="67">
        <v>1225.55</v>
      </c>
      <c r="AR596" s="67">
        <v>1843.41</v>
      </c>
      <c r="AS596" s="67">
        <v>5823.27</v>
      </c>
      <c r="AT596">
        <v>512.62</v>
      </c>
      <c r="AU596">
        <v>288.04000000000002</v>
      </c>
      <c r="AV596" s="67">
        <v>9692.9</v>
      </c>
      <c r="AW596" s="67">
        <v>4414.8999999999996</v>
      </c>
      <c r="AX596">
        <v>0.45660000000000001</v>
      </c>
      <c r="AY596" s="67">
        <v>3717.83</v>
      </c>
      <c r="AZ596">
        <v>0.38450000000000001</v>
      </c>
      <c r="BA596">
        <v>731.07</v>
      </c>
      <c r="BB596">
        <v>7.5600000000000001E-2</v>
      </c>
      <c r="BC596">
        <v>804.58</v>
      </c>
      <c r="BD596">
        <v>8.3199999999999996E-2</v>
      </c>
      <c r="BE596" s="67">
        <v>9668.39</v>
      </c>
      <c r="BF596" s="67">
        <v>3018.6</v>
      </c>
      <c r="BG596">
        <v>0.76859999999999995</v>
      </c>
      <c r="BH596">
        <v>0.54310000000000003</v>
      </c>
      <c r="BI596">
        <v>0.21759999999999999</v>
      </c>
      <c r="BJ596">
        <v>0.19059999999999999</v>
      </c>
      <c r="BK596">
        <v>3.27E-2</v>
      </c>
      <c r="BL596">
        <v>1.6E-2</v>
      </c>
    </row>
    <row r="597" spans="1:64" x14ac:dyDescent="0.25">
      <c r="A597" t="s">
        <v>613</v>
      </c>
      <c r="B597">
        <v>45666</v>
      </c>
      <c r="C597">
        <v>63.55</v>
      </c>
      <c r="D597">
        <v>15.86</v>
      </c>
      <c r="E597">
        <v>959.77</v>
      </c>
      <c r="F597">
        <v>914.66</v>
      </c>
      <c r="G597">
        <v>2.5000000000000001E-3</v>
      </c>
      <c r="H597">
        <v>2.9999999999999997E-4</v>
      </c>
      <c r="I597">
        <v>2.2800000000000001E-2</v>
      </c>
      <c r="J597">
        <v>1E-3</v>
      </c>
      <c r="K597">
        <v>1.54E-2</v>
      </c>
      <c r="L597">
        <v>0.92159999999999997</v>
      </c>
      <c r="M597">
        <v>3.6299999999999999E-2</v>
      </c>
      <c r="N597">
        <v>0.69030000000000002</v>
      </c>
      <c r="O597">
        <v>3.7000000000000002E-3</v>
      </c>
      <c r="P597">
        <v>0.17899999999999999</v>
      </c>
      <c r="Q597" s="67">
        <v>47382.34</v>
      </c>
      <c r="R597">
        <v>0.248</v>
      </c>
      <c r="S597">
        <v>0.2094</v>
      </c>
      <c r="T597">
        <v>0.54259999999999997</v>
      </c>
      <c r="U597">
        <v>16.57</v>
      </c>
      <c r="V597">
        <v>7.19</v>
      </c>
      <c r="W597" s="67">
        <v>66670.42</v>
      </c>
      <c r="X597">
        <v>128.18</v>
      </c>
      <c r="Y597" s="67">
        <v>86626.13</v>
      </c>
      <c r="Z597">
        <v>0.80589999999999995</v>
      </c>
      <c r="AA597">
        <v>0.1159</v>
      </c>
      <c r="AB597">
        <v>7.8100000000000003E-2</v>
      </c>
      <c r="AC597">
        <v>0.19409999999999999</v>
      </c>
      <c r="AD597">
        <v>86.63</v>
      </c>
      <c r="AE597" s="67">
        <v>2246.48</v>
      </c>
      <c r="AF597">
        <v>321.61</v>
      </c>
      <c r="AG597" s="67">
        <v>84856.19</v>
      </c>
      <c r="AH597" t="s">
        <v>628</v>
      </c>
      <c r="AI597" s="67">
        <v>27947</v>
      </c>
      <c r="AJ597" s="67">
        <v>41479.29</v>
      </c>
      <c r="AK597">
        <v>38.270000000000003</v>
      </c>
      <c r="AL597">
        <v>24.9</v>
      </c>
      <c r="AM597">
        <v>29.27</v>
      </c>
      <c r="AN597">
        <v>4.01</v>
      </c>
      <c r="AO597">
        <v>934.93</v>
      </c>
      <c r="AP597">
        <v>1.0492999999999999</v>
      </c>
      <c r="AQ597" s="67">
        <v>1412.94</v>
      </c>
      <c r="AR597" s="67">
        <v>2304.02</v>
      </c>
      <c r="AS597" s="67">
        <v>5969.33</v>
      </c>
      <c r="AT597">
        <v>487.07</v>
      </c>
      <c r="AU597">
        <v>253.38</v>
      </c>
      <c r="AV597" s="67">
        <v>10426.74</v>
      </c>
      <c r="AW597" s="67">
        <v>6493.14</v>
      </c>
      <c r="AX597">
        <v>0.61370000000000002</v>
      </c>
      <c r="AY597" s="67">
        <v>1909.55</v>
      </c>
      <c r="AZ597">
        <v>0.18049999999999999</v>
      </c>
      <c r="BA597">
        <v>985.09</v>
      </c>
      <c r="BB597">
        <v>9.3100000000000002E-2</v>
      </c>
      <c r="BC597" s="67">
        <v>1193.1300000000001</v>
      </c>
      <c r="BD597">
        <v>0.1128</v>
      </c>
      <c r="BE597" s="67">
        <v>10580.91</v>
      </c>
      <c r="BF597" s="67">
        <v>6065.06</v>
      </c>
      <c r="BG597">
        <v>2.3730000000000002</v>
      </c>
      <c r="BH597">
        <v>0.50270000000000004</v>
      </c>
      <c r="BI597">
        <v>0.2228</v>
      </c>
      <c r="BJ597">
        <v>0.21790000000000001</v>
      </c>
      <c r="BK597">
        <v>3.3000000000000002E-2</v>
      </c>
      <c r="BL597">
        <v>2.3599999999999999E-2</v>
      </c>
    </row>
    <row r="598" spans="1:64" x14ac:dyDescent="0.25">
      <c r="A598" t="s">
        <v>614</v>
      </c>
      <c r="B598">
        <v>44081</v>
      </c>
      <c r="C598">
        <v>29</v>
      </c>
      <c r="D598">
        <v>147.29</v>
      </c>
      <c r="E598" s="67">
        <v>4271.41</v>
      </c>
      <c r="F598" s="67">
        <v>3725.79</v>
      </c>
      <c r="G598">
        <v>1.14E-2</v>
      </c>
      <c r="H598">
        <v>8.9999999999999998E-4</v>
      </c>
      <c r="I598">
        <v>0.38379999999999997</v>
      </c>
      <c r="J598">
        <v>1E-3</v>
      </c>
      <c r="K598">
        <v>5.8400000000000001E-2</v>
      </c>
      <c r="L598">
        <v>0.46010000000000001</v>
      </c>
      <c r="M598">
        <v>8.4500000000000006E-2</v>
      </c>
      <c r="N598">
        <v>0.65600000000000003</v>
      </c>
      <c r="O598">
        <v>3.1600000000000003E-2</v>
      </c>
      <c r="P598">
        <v>0.16109999999999999</v>
      </c>
      <c r="Q598" s="67">
        <v>57983.48</v>
      </c>
      <c r="R598">
        <v>0.249</v>
      </c>
      <c r="S598">
        <v>0.18770000000000001</v>
      </c>
      <c r="T598">
        <v>0.56330000000000002</v>
      </c>
      <c r="U598">
        <v>18.899999999999999</v>
      </c>
      <c r="V598">
        <v>26.1</v>
      </c>
      <c r="W598" s="67">
        <v>82947.39</v>
      </c>
      <c r="X598">
        <v>160.34</v>
      </c>
      <c r="Y598" s="67">
        <v>110754.33</v>
      </c>
      <c r="Z598">
        <v>0.70509999999999995</v>
      </c>
      <c r="AA598">
        <v>0.25430000000000003</v>
      </c>
      <c r="AB598">
        <v>4.0599999999999997E-2</v>
      </c>
      <c r="AC598">
        <v>0.2949</v>
      </c>
      <c r="AD598">
        <v>110.75</v>
      </c>
      <c r="AE598" s="67">
        <v>4670.72</v>
      </c>
      <c r="AF598">
        <v>588.23</v>
      </c>
      <c r="AG598" s="67">
        <v>116819.19</v>
      </c>
      <c r="AH598" t="s">
        <v>628</v>
      </c>
      <c r="AI598" s="67">
        <v>28721</v>
      </c>
      <c r="AJ598" s="67">
        <v>43901.98</v>
      </c>
      <c r="AK598">
        <v>62.12</v>
      </c>
      <c r="AL598">
        <v>39.76</v>
      </c>
      <c r="AM598">
        <v>43.22</v>
      </c>
      <c r="AN598">
        <v>4.99</v>
      </c>
      <c r="AO598">
        <v>934.58</v>
      </c>
      <c r="AP598">
        <v>1.2212000000000001</v>
      </c>
      <c r="AQ598" s="67">
        <v>1485.04</v>
      </c>
      <c r="AR598" s="67">
        <v>2067</v>
      </c>
      <c r="AS598" s="67">
        <v>6233.52</v>
      </c>
      <c r="AT598">
        <v>649.21</v>
      </c>
      <c r="AU598">
        <v>373.63</v>
      </c>
      <c r="AV598" s="67">
        <v>10808.39</v>
      </c>
      <c r="AW598" s="67">
        <v>4955.2299999999996</v>
      </c>
      <c r="AX598">
        <v>0.4607</v>
      </c>
      <c r="AY598" s="67">
        <v>4058.21</v>
      </c>
      <c r="AZ598">
        <v>0.37730000000000002</v>
      </c>
      <c r="BA598">
        <v>688.23</v>
      </c>
      <c r="BB598">
        <v>6.4000000000000001E-2</v>
      </c>
      <c r="BC598" s="67">
        <v>1055.04</v>
      </c>
      <c r="BD598">
        <v>9.8100000000000007E-2</v>
      </c>
      <c r="BE598" s="67">
        <v>10756.7</v>
      </c>
      <c r="BF598" s="67">
        <v>3229.94</v>
      </c>
      <c r="BG598">
        <v>0.99970000000000003</v>
      </c>
      <c r="BH598">
        <v>0.5222</v>
      </c>
      <c r="BI598">
        <v>0.2082</v>
      </c>
      <c r="BJ598">
        <v>0.22159999999999999</v>
      </c>
      <c r="BK598">
        <v>2.6499999999999999E-2</v>
      </c>
      <c r="BL598">
        <v>2.1499999999999998E-2</v>
      </c>
    </row>
    <row r="599" spans="1:64" x14ac:dyDescent="0.25">
      <c r="A599" t="s">
        <v>615</v>
      </c>
      <c r="B599">
        <v>50518</v>
      </c>
      <c r="C599">
        <v>125.19</v>
      </c>
      <c r="D599">
        <v>9.33</v>
      </c>
      <c r="E599" s="67">
        <v>1168.6199999999999</v>
      </c>
      <c r="F599" s="67">
        <v>1121.1400000000001</v>
      </c>
      <c r="G599">
        <v>2.5999999999999999E-3</v>
      </c>
      <c r="H599">
        <v>2.0000000000000001E-4</v>
      </c>
      <c r="I599">
        <v>8.2000000000000007E-3</v>
      </c>
      <c r="J599">
        <v>1E-3</v>
      </c>
      <c r="K599">
        <v>1.03E-2</v>
      </c>
      <c r="L599">
        <v>0.96450000000000002</v>
      </c>
      <c r="M599">
        <v>1.3100000000000001E-2</v>
      </c>
      <c r="N599">
        <v>0.47949999999999998</v>
      </c>
      <c r="O599">
        <v>2.5999999999999999E-3</v>
      </c>
      <c r="P599">
        <v>0.15390000000000001</v>
      </c>
      <c r="Q599" s="67">
        <v>49443.01</v>
      </c>
      <c r="R599">
        <v>0.25740000000000002</v>
      </c>
      <c r="S599">
        <v>0.18290000000000001</v>
      </c>
      <c r="T599">
        <v>0.55969999999999998</v>
      </c>
      <c r="U599">
        <v>17.079999999999998</v>
      </c>
      <c r="V599">
        <v>9.93</v>
      </c>
      <c r="W599" s="67">
        <v>66545.59</v>
      </c>
      <c r="X599">
        <v>113.16</v>
      </c>
      <c r="Y599" s="67">
        <v>198913.31</v>
      </c>
      <c r="Z599">
        <v>0.59419999999999995</v>
      </c>
      <c r="AA599">
        <v>0.1696</v>
      </c>
      <c r="AB599">
        <v>0.23630000000000001</v>
      </c>
      <c r="AC599">
        <v>0.40579999999999999</v>
      </c>
      <c r="AD599">
        <v>198.91</v>
      </c>
      <c r="AE599" s="67">
        <v>5541.56</v>
      </c>
      <c r="AF599">
        <v>443.9</v>
      </c>
      <c r="AG599" s="67">
        <v>208161.41</v>
      </c>
      <c r="AH599" t="s">
        <v>628</v>
      </c>
      <c r="AI599" s="67">
        <v>32166</v>
      </c>
      <c r="AJ599" s="67">
        <v>49584.25</v>
      </c>
      <c r="AK599">
        <v>38.409999999999997</v>
      </c>
      <c r="AL599">
        <v>25.93</v>
      </c>
      <c r="AM599">
        <v>28.85</v>
      </c>
      <c r="AN599">
        <v>4.2</v>
      </c>
      <c r="AO599">
        <v>936.44</v>
      </c>
      <c r="AP599">
        <v>1.0445</v>
      </c>
      <c r="AQ599" s="67">
        <v>1700.81</v>
      </c>
      <c r="AR599" s="67">
        <v>2313.27</v>
      </c>
      <c r="AS599" s="67">
        <v>6296.49</v>
      </c>
      <c r="AT599">
        <v>411.05</v>
      </c>
      <c r="AU599">
        <v>383.18</v>
      </c>
      <c r="AV599" s="67">
        <v>11104.8</v>
      </c>
      <c r="AW599" s="67">
        <v>4548.6899999999996</v>
      </c>
      <c r="AX599">
        <v>0.40460000000000002</v>
      </c>
      <c r="AY599" s="67">
        <v>4668.42</v>
      </c>
      <c r="AZ599">
        <v>0.41520000000000001</v>
      </c>
      <c r="BA599" s="67">
        <v>1010.58</v>
      </c>
      <c r="BB599">
        <v>8.9899999999999994E-2</v>
      </c>
      <c r="BC599" s="67">
        <v>1015.18</v>
      </c>
      <c r="BD599">
        <v>9.0300000000000005E-2</v>
      </c>
      <c r="BE599" s="67">
        <v>11242.86</v>
      </c>
      <c r="BF599" s="67">
        <v>3450.74</v>
      </c>
      <c r="BG599">
        <v>0.81559999999999999</v>
      </c>
      <c r="BH599">
        <v>0.5171</v>
      </c>
      <c r="BI599">
        <v>0.23480000000000001</v>
      </c>
      <c r="BJ599">
        <v>0.17929999999999999</v>
      </c>
      <c r="BK599">
        <v>4.0399999999999998E-2</v>
      </c>
      <c r="BL599">
        <v>2.8400000000000002E-2</v>
      </c>
    </row>
    <row r="600" spans="1:64" x14ac:dyDescent="0.25">
      <c r="A600" t="s">
        <v>616</v>
      </c>
      <c r="B600">
        <v>49577</v>
      </c>
      <c r="C600">
        <v>61.71</v>
      </c>
      <c r="D600">
        <v>19.149999999999999</v>
      </c>
      <c r="E600" s="67">
        <v>1182.08</v>
      </c>
      <c r="F600" s="67">
        <v>1226.02</v>
      </c>
      <c r="G600">
        <v>5.8999999999999999E-3</v>
      </c>
      <c r="H600">
        <v>2.0000000000000001E-4</v>
      </c>
      <c r="I600">
        <v>7.1000000000000004E-3</v>
      </c>
      <c r="J600">
        <v>1.1999999999999999E-3</v>
      </c>
      <c r="K600">
        <v>4.07E-2</v>
      </c>
      <c r="L600">
        <v>0.91969999999999996</v>
      </c>
      <c r="M600">
        <v>2.52E-2</v>
      </c>
      <c r="N600">
        <v>0.28079999999999999</v>
      </c>
      <c r="O600">
        <v>3.8E-3</v>
      </c>
      <c r="P600">
        <v>0.1212</v>
      </c>
      <c r="Q600" s="67">
        <v>52948.92</v>
      </c>
      <c r="R600">
        <v>0.24060000000000001</v>
      </c>
      <c r="S600">
        <v>0.18740000000000001</v>
      </c>
      <c r="T600">
        <v>0.57199999999999995</v>
      </c>
      <c r="U600">
        <v>18.350000000000001</v>
      </c>
      <c r="V600">
        <v>9.52</v>
      </c>
      <c r="W600" s="67">
        <v>67129.72</v>
      </c>
      <c r="X600">
        <v>119.79</v>
      </c>
      <c r="Y600" s="67">
        <v>145766.89000000001</v>
      </c>
      <c r="Z600">
        <v>0.85419999999999996</v>
      </c>
      <c r="AA600">
        <v>9.8100000000000007E-2</v>
      </c>
      <c r="AB600">
        <v>4.7600000000000003E-2</v>
      </c>
      <c r="AC600">
        <v>0.14580000000000001</v>
      </c>
      <c r="AD600">
        <v>145.77000000000001</v>
      </c>
      <c r="AE600" s="67">
        <v>4262.8900000000003</v>
      </c>
      <c r="AF600">
        <v>568.80999999999995</v>
      </c>
      <c r="AG600" s="67">
        <v>147062.22</v>
      </c>
      <c r="AH600" t="s">
        <v>628</v>
      </c>
      <c r="AI600" s="67">
        <v>36877</v>
      </c>
      <c r="AJ600" s="67">
        <v>55765.25</v>
      </c>
      <c r="AK600">
        <v>45.28</v>
      </c>
      <c r="AL600">
        <v>27.64</v>
      </c>
      <c r="AM600">
        <v>30.5</v>
      </c>
      <c r="AN600">
        <v>4.74</v>
      </c>
      <c r="AO600" s="67">
        <v>1592.03</v>
      </c>
      <c r="AP600">
        <v>1.0306</v>
      </c>
      <c r="AQ600" s="67">
        <v>1327.31</v>
      </c>
      <c r="AR600" s="67">
        <v>1859.54</v>
      </c>
      <c r="AS600" s="67">
        <v>5625.45</v>
      </c>
      <c r="AT600">
        <v>455.52</v>
      </c>
      <c r="AU600">
        <v>271.55</v>
      </c>
      <c r="AV600" s="67">
        <v>9539.36</v>
      </c>
      <c r="AW600" s="67">
        <v>4120.6499999999996</v>
      </c>
      <c r="AX600">
        <v>0.42570000000000002</v>
      </c>
      <c r="AY600" s="67">
        <v>3830.41</v>
      </c>
      <c r="AZ600">
        <v>0.3957</v>
      </c>
      <c r="BA600" s="67">
        <v>1241.42</v>
      </c>
      <c r="BB600">
        <v>0.12820000000000001</v>
      </c>
      <c r="BC600">
        <v>487.32</v>
      </c>
      <c r="BD600">
        <v>5.0299999999999997E-2</v>
      </c>
      <c r="BE600" s="67">
        <v>9679.7999999999993</v>
      </c>
      <c r="BF600" s="67">
        <v>3760.84</v>
      </c>
      <c r="BG600">
        <v>0.76049999999999995</v>
      </c>
      <c r="BH600">
        <v>0.55100000000000005</v>
      </c>
      <c r="BI600">
        <v>0.21079999999999999</v>
      </c>
      <c r="BJ600">
        <v>0.17680000000000001</v>
      </c>
      <c r="BK600">
        <v>3.8300000000000001E-2</v>
      </c>
      <c r="BL600">
        <v>2.3099999999999999E-2</v>
      </c>
    </row>
    <row r="601" spans="1:64" x14ac:dyDescent="0.25">
      <c r="A601" t="s">
        <v>617</v>
      </c>
      <c r="B601">
        <v>49973</v>
      </c>
      <c r="C601">
        <v>31.71</v>
      </c>
      <c r="D601">
        <v>80.790000000000006</v>
      </c>
      <c r="E601" s="67">
        <v>2562.06</v>
      </c>
      <c r="F601" s="67">
        <v>2486.81</v>
      </c>
      <c r="G601">
        <v>1.8499999999999999E-2</v>
      </c>
      <c r="H601">
        <v>6.9999999999999999E-4</v>
      </c>
      <c r="I601">
        <v>0.1125</v>
      </c>
      <c r="J601">
        <v>1.6000000000000001E-3</v>
      </c>
      <c r="K601">
        <v>4.41E-2</v>
      </c>
      <c r="L601">
        <v>0.75770000000000004</v>
      </c>
      <c r="M601">
        <v>6.4899999999999999E-2</v>
      </c>
      <c r="N601">
        <v>0.38400000000000001</v>
      </c>
      <c r="O601">
        <v>1.84E-2</v>
      </c>
      <c r="P601">
        <v>0.13039999999999999</v>
      </c>
      <c r="Q601" s="67">
        <v>58439.92</v>
      </c>
      <c r="R601">
        <v>0.27529999999999999</v>
      </c>
      <c r="S601">
        <v>0.1973</v>
      </c>
      <c r="T601">
        <v>0.52739999999999998</v>
      </c>
      <c r="U601">
        <v>17.61</v>
      </c>
      <c r="V601">
        <v>16.43</v>
      </c>
      <c r="W601" s="67">
        <v>80581.25</v>
      </c>
      <c r="X601">
        <v>152.15</v>
      </c>
      <c r="Y601" s="67">
        <v>170506.83</v>
      </c>
      <c r="Z601">
        <v>0.68340000000000001</v>
      </c>
      <c r="AA601">
        <v>0.28370000000000001</v>
      </c>
      <c r="AB601">
        <v>3.2899999999999999E-2</v>
      </c>
      <c r="AC601">
        <v>0.31659999999999999</v>
      </c>
      <c r="AD601">
        <v>170.51</v>
      </c>
      <c r="AE601" s="67">
        <v>6896.2</v>
      </c>
      <c r="AF601">
        <v>758.33</v>
      </c>
      <c r="AG601" s="67">
        <v>189094.81</v>
      </c>
      <c r="AH601" t="s">
        <v>628</v>
      </c>
      <c r="AI601" s="67">
        <v>34327</v>
      </c>
      <c r="AJ601" s="67">
        <v>56523.42</v>
      </c>
      <c r="AK601">
        <v>62.51</v>
      </c>
      <c r="AL601">
        <v>39.380000000000003</v>
      </c>
      <c r="AM601">
        <v>42.7</v>
      </c>
      <c r="AN601">
        <v>5</v>
      </c>
      <c r="AO601" s="67">
        <v>1389.38</v>
      </c>
      <c r="AP601">
        <v>1.0461</v>
      </c>
      <c r="AQ601" s="67">
        <v>1360.33</v>
      </c>
      <c r="AR601" s="67">
        <v>1986.04</v>
      </c>
      <c r="AS601" s="67">
        <v>6322.9</v>
      </c>
      <c r="AT601">
        <v>636.92999999999995</v>
      </c>
      <c r="AU601">
        <v>314.67</v>
      </c>
      <c r="AV601" s="67">
        <v>10620.86</v>
      </c>
      <c r="AW601" s="67">
        <v>3258.8</v>
      </c>
      <c r="AX601">
        <v>0.31780000000000003</v>
      </c>
      <c r="AY601" s="67">
        <v>5456.64</v>
      </c>
      <c r="AZ601">
        <v>0.53220000000000001</v>
      </c>
      <c r="BA601">
        <v>926.54</v>
      </c>
      <c r="BB601">
        <v>9.0399999999999994E-2</v>
      </c>
      <c r="BC601">
        <v>611.63</v>
      </c>
      <c r="BD601">
        <v>5.9700000000000003E-2</v>
      </c>
      <c r="BE601" s="67">
        <v>10253.61</v>
      </c>
      <c r="BF601" s="67">
        <v>1745.05</v>
      </c>
      <c r="BG601">
        <v>0.29870000000000002</v>
      </c>
      <c r="BH601">
        <v>0.57089999999999996</v>
      </c>
      <c r="BI601">
        <v>0.21609999999999999</v>
      </c>
      <c r="BJ601">
        <v>0.157</v>
      </c>
      <c r="BK601">
        <v>3.2800000000000003E-2</v>
      </c>
      <c r="BL601">
        <v>2.3300000000000001E-2</v>
      </c>
    </row>
    <row r="602" spans="1:64" x14ac:dyDescent="0.25">
      <c r="A602" t="s">
        <v>618</v>
      </c>
      <c r="B602">
        <v>45120</v>
      </c>
      <c r="C602">
        <v>50.95</v>
      </c>
      <c r="D602">
        <v>72.87</v>
      </c>
      <c r="E602" s="67">
        <v>3713.03</v>
      </c>
      <c r="F602" s="67">
        <v>3603.47</v>
      </c>
      <c r="G602">
        <v>1.8200000000000001E-2</v>
      </c>
      <c r="H602">
        <v>8.0000000000000004E-4</v>
      </c>
      <c r="I602">
        <v>5.8299999999999998E-2</v>
      </c>
      <c r="J602">
        <v>1.1999999999999999E-3</v>
      </c>
      <c r="K602">
        <v>4.1399999999999999E-2</v>
      </c>
      <c r="L602">
        <v>0.82769999999999999</v>
      </c>
      <c r="M602">
        <v>5.2400000000000002E-2</v>
      </c>
      <c r="N602">
        <v>0.4345</v>
      </c>
      <c r="O602">
        <v>1.6E-2</v>
      </c>
      <c r="P602">
        <v>0.14149999999999999</v>
      </c>
      <c r="Q602" s="67">
        <v>56676.59</v>
      </c>
      <c r="R602">
        <v>0.20960000000000001</v>
      </c>
      <c r="S602">
        <v>0.189</v>
      </c>
      <c r="T602">
        <v>0.60129999999999995</v>
      </c>
      <c r="U602">
        <v>17.72</v>
      </c>
      <c r="V602">
        <v>23.07</v>
      </c>
      <c r="W602" s="67">
        <v>80144.17</v>
      </c>
      <c r="X602">
        <v>157.41999999999999</v>
      </c>
      <c r="Y602" s="67">
        <v>152474.07999999999</v>
      </c>
      <c r="Z602">
        <v>0.68230000000000002</v>
      </c>
      <c r="AA602">
        <v>0.2752</v>
      </c>
      <c r="AB602">
        <v>4.2500000000000003E-2</v>
      </c>
      <c r="AC602">
        <v>0.31769999999999998</v>
      </c>
      <c r="AD602">
        <v>152.47</v>
      </c>
      <c r="AE602" s="67">
        <v>5884.26</v>
      </c>
      <c r="AF602">
        <v>661.79</v>
      </c>
      <c r="AG602" s="67">
        <v>160625.47</v>
      </c>
      <c r="AH602" t="s">
        <v>628</v>
      </c>
      <c r="AI602" s="67">
        <v>30843</v>
      </c>
      <c r="AJ602" s="67">
        <v>52139.34</v>
      </c>
      <c r="AK602">
        <v>60.57</v>
      </c>
      <c r="AL602">
        <v>35.520000000000003</v>
      </c>
      <c r="AM602">
        <v>40.57</v>
      </c>
      <c r="AN602">
        <v>4.7</v>
      </c>
      <c r="AO602" s="67">
        <v>1463.06</v>
      </c>
      <c r="AP602">
        <v>1.0306999999999999</v>
      </c>
      <c r="AQ602" s="67">
        <v>1288.1500000000001</v>
      </c>
      <c r="AR602" s="67">
        <v>1876.95</v>
      </c>
      <c r="AS602" s="67">
        <v>6321.84</v>
      </c>
      <c r="AT602">
        <v>575.38</v>
      </c>
      <c r="AU602">
        <v>295.73</v>
      </c>
      <c r="AV602" s="67">
        <v>10358.049999999999</v>
      </c>
      <c r="AW602" s="67">
        <v>3557.34</v>
      </c>
      <c r="AX602">
        <v>0.36299999999999999</v>
      </c>
      <c r="AY602" s="67">
        <v>4846.93</v>
      </c>
      <c r="AZ602">
        <v>0.49459999999999998</v>
      </c>
      <c r="BA602">
        <v>698.58</v>
      </c>
      <c r="BB602">
        <v>7.1300000000000002E-2</v>
      </c>
      <c r="BC602">
        <v>696.41</v>
      </c>
      <c r="BD602">
        <v>7.1099999999999997E-2</v>
      </c>
      <c r="BE602" s="67">
        <v>9799.26</v>
      </c>
      <c r="BF602" s="67">
        <v>2335.88</v>
      </c>
      <c r="BG602">
        <v>0.46450000000000002</v>
      </c>
      <c r="BH602">
        <v>0.56759999999999999</v>
      </c>
      <c r="BI602">
        <v>0.23019999999999999</v>
      </c>
      <c r="BJ602">
        <v>0.15310000000000001</v>
      </c>
      <c r="BK602">
        <v>3.0099999999999998E-2</v>
      </c>
      <c r="BL602">
        <v>1.9E-2</v>
      </c>
    </row>
    <row r="603" spans="1:64" x14ac:dyDescent="0.25">
      <c r="A603" t="s">
        <v>619</v>
      </c>
      <c r="B603">
        <v>45138</v>
      </c>
      <c r="C603">
        <v>32.14</v>
      </c>
      <c r="D603">
        <v>252.09</v>
      </c>
      <c r="E603" s="67">
        <v>8103.04</v>
      </c>
      <c r="F603" s="67">
        <v>7839.46</v>
      </c>
      <c r="G603">
        <v>7.3099999999999998E-2</v>
      </c>
      <c r="H603">
        <v>6.9999999999999999E-4</v>
      </c>
      <c r="I603">
        <v>9.6299999999999997E-2</v>
      </c>
      <c r="J603">
        <v>1.2999999999999999E-3</v>
      </c>
      <c r="K603">
        <v>4.3499999999999997E-2</v>
      </c>
      <c r="L603">
        <v>0.73709999999999998</v>
      </c>
      <c r="M603">
        <v>4.8000000000000001E-2</v>
      </c>
      <c r="N603">
        <v>0.19939999999999999</v>
      </c>
      <c r="O603">
        <v>4.53E-2</v>
      </c>
      <c r="P603">
        <v>0.1178</v>
      </c>
      <c r="Q603" s="67">
        <v>66557.100000000006</v>
      </c>
      <c r="R603">
        <v>0.26500000000000001</v>
      </c>
      <c r="S603">
        <v>0.19789999999999999</v>
      </c>
      <c r="T603">
        <v>0.53720000000000001</v>
      </c>
      <c r="U603">
        <v>19</v>
      </c>
      <c r="V603">
        <v>40.880000000000003</v>
      </c>
      <c r="W603" s="67">
        <v>90421.77</v>
      </c>
      <c r="X603">
        <v>196.18</v>
      </c>
      <c r="Y603" s="67">
        <v>183930.71</v>
      </c>
      <c r="Z603">
        <v>0.75019999999999998</v>
      </c>
      <c r="AA603">
        <v>0.22839999999999999</v>
      </c>
      <c r="AB603">
        <v>2.1399999999999999E-2</v>
      </c>
      <c r="AC603">
        <v>0.24979999999999999</v>
      </c>
      <c r="AD603">
        <v>183.93</v>
      </c>
      <c r="AE603" s="67">
        <v>8377.64</v>
      </c>
      <c r="AF603">
        <v>935.17</v>
      </c>
      <c r="AG603" s="67">
        <v>217531.54</v>
      </c>
      <c r="AH603" t="s">
        <v>628</v>
      </c>
      <c r="AI603" s="67">
        <v>46712</v>
      </c>
      <c r="AJ603" s="67">
        <v>83218.36</v>
      </c>
      <c r="AK603">
        <v>72.3</v>
      </c>
      <c r="AL603">
        <v>42.57</v>
      </c>
      <c r="AM603">
        <v>46.59</v>
      </c>
      <c r="AN603">
        <v>4.84</v>
      </c>
      <c r="AO603" s="67">
        <v>1366.64</v>
      </c>
      <c r="AP603">
        <v>0.74419999999999997</v>
      </c>
      <c r="AQ603" s="67">
        <v>1314.93</v>
      </c>
      <c r="AR603" s="67">
        <v>2015.83</v>
      </c>
      <c r="AS603" s="67">
        <v>6843.75</v>
      </c>
      <c r="AT603">
        <v>707.25</v>
      </c>
      <c r="AU603">
        <v>407.19</v>
      </c>
      <c r="AV603" s="67">
        <v>11288.93</v>
      </c>
      <c r="AW603" s="67">
        <v>3019.82</v>
      </c>
      <c r="AX603">
        <v>0.28170000000000001</v>
      </c>
      <c r="AY603" s="67">
        <v>6601.32</v>
      </c>
      <c r="AZ603">
        <v>0.6159</v>
      </c>
      <c r="BA603">
        <v>711.92</v>
      </c>
      <c r="BB603">
        <v>6.6400000000000001E-2</v>
      </c>
      <c r="BC603">
        <v>385.77</v>
      </c>
      <c r="BD603">
        <v>3.5999999999999997E-2</v>
      </c>
      <c r="BE603" s="67">
        <v>10718.84</v>
      </c>
      <c r="BF603" s="67">
        <v>1733.78</v>
      </c>
      <c r="BG603">
        <v>0.19939999999999999</v>
      </c>
      <c r="BH603">
        <v>0.60040000000000004</v>
      </c>
      <c r="BI603">
        <v>0.23069999999999999</v>
      </c>
      <c r="BJ603">
        <v>0.1152</v>
      </c>
      <c r="BK603">
        <v>3.0599999999999999E-2</v>
      </c>
      <c r="BL603">
        <v>2.3E-2</v>
      </c>
    </row>
    <row r="604" spans="1:64" x14ac:dyDescent="0.25">
      <c r="A604" t="s">
        <v>620</v>
      </c>
      <c r="B604">
        <v>46524</v>
      </c>
      <c r="C604">
        <v>115.15</v>
      </c>
      <c r="D604">
        <v>9.7899999999999991</v>
      </c>
      <c r="E604" s="67">
        <v>1073.92</v>
      </c>
      <c r="F604" s="67">
        <v>1062.19</v>
      </c>
      <c r="G604">
        <v>2.0999999999999999E-3</v>
      </c>
      <c r="H604">
        <v>2.0000000000000001E-4</v>
      </c>
      <c r="I604">
        <v>4.4000000000000003E-3</v>
      </c>
      <c r="J604">
        <v>1.1999999999999999E-3</v>
      </c>
      <c r="K604">
        <v>2.3300000000000001E-2</v>
      </c>
      <c r="L604">
        <v>0.94730000000000003</v>
      </c>
      <c r="M604">
        <v>2.1499999999999998E-2</v>
      </c>
      <c r="N604">
        <v>0.3982</v>
      </c>
      <c r="O604">
        <v>1.8E-3</v>
      </c>
      <c r="P604">
        <v>0.14749999999999999</v>
      </c>
      <c r="Q604" s="67">
        <v>50433.86</v>
      </c>
      <c r="R604">
        <v>0.23499999999999999</v>
      </c>
      <c r="S604">
        <v>0.1862</v>
      </c>
      <c r="T604">
        <v>0.57879999999999998</v>
      </c>
      <c r="U604">
        <v>17.13</v>
      </c>
      <c r="V604">
        <v>9.59</v>
      </c>
      <c r="W604" s="67">
        <v>62188.98</v>
      </c>
      <c r="X604">
        <v>107.66</v>
      </c>
      <c r="Y604" s="67">
        <v>130883.33</v>
      </c>
      <c r="Z604">
        <v>0.87150000000000005</v>
      </c>
      <c r="AA604">
        <v>6.8699999999999997E-2</v>
      </c>
      <c r="AB604">
        <v>5.9799999999999999E-2</v>
      </c>
      <c r="AC604">
        <v>0.1285</v>
      </c>
      <c r="AD604">
        <v>130.88</v>
      </c>
      <c r="AE604" s="67">
        <v>3284.33</v>
      </c>
      <c r="AF604">
        <v>445.16</v>
      </c>
      <c r="AG604" s="67">
        <v>123394.61</v>
      </c>
      <c r="AH604" t="s">
        <v>628</v>
      </c>
      <c r="AI604" s="67">
        <v>33347</v>
      </c>
      <c r="AJ604" s="67">
        <v>49574.8</v>
      </c>
      <c r="AK604">
        <v>38.340000000000003</v>
      </c>
      <c r="AL604">
        <v>23.72</v>
      </c>
      <c r="AM604">
        <v>27.98</v>
      </c>
      <c r="AN604">
        <v>4.3899999999999997</v>
      </c>
      <c r="AO604" s="67">
        <v>1340.02</v>
      </c>
      <c r="AP604">
        <v>1.2532000000000001</v>
      </c>
      <c r="AQ604" s="67">
        <v>1434.37</v>
      </c>
      <c r="AR604" s="67">
        <v>2016.68</v>
      </c>
      <c r="AS604" s="67">
        <v>5708.52</v>
      </c>
      <c r="AT604">
        <v>517.29999999999995</v>
      </c>
      <c r="AU604">
        <v>287.5</v>
      </c>
      <c r="AV604" s="67">
        <v>9964.3799999999992</v>
      </c>
      <c r="AW604" s="67">
        <v>4908.66</v>
      </c>
      <c r="AX604">
        <v>0.4844</v>
      </c>
      <c r="AY604" s="67">
        <v>3469.33</v>
      </c>
      <c r="AZ604">
        <v>0.34239999999999998</v>
      </c>
      <c r="BA604" s="67">
        <v>1080.8599999999999</v>
      </c>
      <c r="BB604">
        <v>0.1067</v>
      </c>
      <c r="BC604">
        <v>674.82</v>
      </c>
      <c r="BD604">
        <v>6.6600000000000006E-2</v>
      </c>
      <c r="BE604" s="67">
        <v>10133.67</v>
      </c>
      <c r="BF604" s="67">
        <v>4348.6000000000004</v>
      </c>
      <c r="BG604">
        <v>1.1600999999999999</v>
      </c>
      <c r="BH604">
        <v>0.53239999999999998</v>
      </c>
      <c r="BI604">
        <v>0.2109</v>
      </c>
      <c r="BJ604">
        <v>0.19320000000000001</v>
      </c>
      <c r="BK604">
        <v>4.2099999999999999E-2</v>
      </c>
      <c r="BL604">
        <v>2.1499999999999998E-2</v>
      </c>
    </row>
    <row r="605" spans="1:64" x14ac:dyDescent="0.25">
      <c r="A605" t="s">
        <v>621</v>
      </c>
      <c r="B605">
        <v>45146</v>
      </c>
      <c r="C605">
        <v>26.24</v>
      </c>
      <c r="D605">
        <v>131.94</v>
      </c>
      <c r="E605" s="67">
        <v>3461.85</v>
      </c>
      <c r="F605" s="67">
        <v>3368.98</v>
      </c>
      <c r="G605">
        <v>3.5299999999999998E-2</v>
      </c>
      <c r="H605">
        <v>2.9999999999999997E-4</v>
      </c>
      <c r="I605">
        <v>5.7000000000000002E-2</v>
      </c>
      <c r="J605">
        <v>8.9999999999999998E-4</v>
      </c>
      <c r="K605">
        <v>2.5000000000000001E-2</v>
      </c>
      <c r="L605">
        <v>0.8488</v>
      </c>
      <c r="M605">
        <v>3.27E-2</v>
      </c>
      <c r="N605">
        <v>0.1196</v>
      </c>
      <c r="O605">
        <v>1.1599999999999999E-2</v>
      </c>
      <c r="P605">
        <v>0.1104</v>
      </c>
      <c r="Q605" s="67">
        <v>66579.03</v>
      </c>
      <c r="R605">
        <v>0.18049999999999999</v>
      </c>
      <c r="S605">
        <v>0.20499999999999999</v>
      </c>
      <c r="T605">
        <v>0.61450000000000005</v>
      </c>
      <c r="U605">
        <v>17.88</v>
      </c>
      <c r="V605">
        <v>18.850000000000001</v>
      </c>
      <c r="W605" s="67">
        <v>89224.46</v>
      </c>
      <c r="X605">
        <v>181.92</v>
      </c>
      <c r="Y605" s="67">
        <v>188542.6</v>
      </c>
      <c r="Z605">
        <v>0.88519999999999999</v>
      </c>
      <c r="AA605">
        <v>9.1499999999999998E-2</v>
      </c>
      <c r="AB605">
        <v>2.3199999999999998E-2</v>
      </c>
      <c r="AC605">
        <v>0.1148</v>
      </c>
      <c r="AD605">
        <v>188.54</v>
      </c>
      <c r="AE605" s="67">
        <v>8957.1200000000008</v>
      </c>
      <c r="AF605" s="67">
        <v>1159.3699999999999</v>
      </c>
      <c r="AG605" s="67">
        <v>218737.93</v>
      </c>
      <c r="AH605" t="s">
        <v>628</v>
      </c>
      <c r="AI605" s="67">
        <v>57364</v>
      </c>
      <c r="AJ605" s="67">
        <v>121607.58</v>
      </c>
      <c r="AK605">
        <v>89.91</v>
      </c>
      <c r="AL605">
        <v>47.61</v>
      </c>
      <c r="AM605">
        <v>57.81</v>
      </c>
      <c r="AN605">
        <v>4.58</v>
      </c>
      <c r="AO605" s="67">
        <v>2073.6799999999998</v>
      </c>
      <c r="AP605">
        <v>0.65949999999999998</v>
      </c>
      <c r="AQ605" s="67">
        <v>1473.76</v>
      </c>
      <c r="AR605" s="67">
        <v>1987.87</v>
      </c>
      <c r="AS605" s="67">
        <v>6967.27</v>
      </c>
      <c r="AT605">
        <v>756.19</v>
      </c>
      <c r="AU605">
        <v>437.98</v>
      </c>
      <c r="AV605" s="67">
        <v>11623.06</v>
      </c>
      <c r="AW605" s="67">
        <v>2861.42</v>
      </c>
      <c r="AX605">
        <v>0.25319999999999998</v>
      </c>
      <c r="AY605" s="67">
        <v>7315.82</v>
      </c>
      <c r="AZ605">
        <v>0.6472</v>
      </c>
      <c r="BA605">
        <v>783.87</v>
      </c>
      <c r="BB605">
        <v>6.93E-2</v>
      </c>
      <c r="BC605">
        <v>342.14</v>
      </c>
      <c r="BD605">
        <v>3.0300000000000001E-2</v>
      </c>
      <c r="BE605" s="67">
        <v>11303.24</v>
      </c>
      <c r="BF605" s="67">
        <v>1702.62</v>
      </c>
      <c r="BG605">
        <v>0.12959999999999999</v>
      </c>
      <c r="BH605">
        <v>0.60050000000000003</v>
      </c>
      <c r="BI605">
        <v>0.21590000000000001</v>
      </c>
      <c r="BJ605">
        <v>0.12839999999999999</v>
      </c>
      <c r="BK605">
        <v>3.5799999999999998E-2</v>
      </c>
      <c r="BL605">
        <v>1.9400000000000001E-2</v>
      </c>
    </row>
    <row r="606" spans="1:64" x14ac:dyDescent="0.25">
      <c r="A606" t="s">
        <v>622</v>
      </c>
      <c r="B606">
        <v>45153</v>
      </c>
      <c r="C606">
        <v>44.86</v>
      </c>
      <c r="D606">
        <v>92.12</v>
      </c>
      <c r="E606" s="67">
        <v>4132.2299999999996</v>
      </c>
      <c r="F606" s="67">
        <v>3876.23</v>
      </c>
      <c r="G606">
        <v>1.1599999999999999E-2</v>
      </c>
      <c r="H606">
        <v>8.9999999999999998E-4</v>
      </c>
      <c r="I606">
        <v>8.7999999999999995E-2</v>
      </c>
      <c r="J606">
        <v>1.5E-3</v>
      </c>
      <c r="K606">
        <v>6.3399999999999998E-2</v>
      </c>
      <c r="L606">
        <v>0.76239999999999997</v>
      </c>
      <c r="M606">
        <v>7.22E-2</v>
      </c>
      <c r="N606">
        <v>0.52270000000000005</v>
      </c>
      <c r="O606">
        <v>1.7500000000000002E-2</v>
      </c>
      <c r="P606">
        <v>0.14940000000000001</v>
      </c>
      <c r="Q606" s="67">
        <v>55312.66</v>
      </c>
      <c r="R606">
        <v>0.2303</v>
      </c>
      <c r="S606">
        <v>0.20430000000000001</v>
      </c>
      <c r="T606">
        <v>0.56540000000000001</v>
      </c>
      <c r="U606">
        <v>18.579999999999998</v>
      </c>
      <c r="V606">
        <v>26.17</v>
      </c>
      <c r="W606" s="67">
        <v>76397.11</v>
      </c>
      <c r="X606">
        <v>154.51</v>
      </c>
      <c r="Y606" s="67">
        <v>113928.27</v>
      </c>
      <c r="Z606">
        <v>0.73729999999999996</v>
      </c>
      <c r="AA606">
        <v>0.22309999999999999</v>
      </c>
      <c r="AB606">
        <v>3.9600000000000003E-2</v>
      </c>
      <c r="AC606">
        <v>0.26269999999999999</v>
      </c>
      <c r="AD606">
        <v>113.93</v>
      </c>
      <c r="AE606" s="67">
        <v>3952.97</v>
      </c>
      <c r="AF606">
        <v>529.55999999999995</v>
      </c>
      <c r="AG606" s="67">
        <v>115664.52</v>
      </c>
      <c r="AH606" t="s">
        <v>628</v>
      </c>
      <c r="AI606" s="67">
        <v>28660</v>
      </c>
      <c r="AJ606" s="67">
        <v>46644.12</v>
      </c>
      <c r="AK606">
        <v>52.05</v>
      </c>
      <c r="AL606">
        <v>32.6</v>
      </c>
      <c r="AM606">
        <v>37.42</v>
      </c>
      <c r="AN606">
        <v>4.9000000000000004</v>
      </c>
      <c r="AO606" s="67">
        <v>1038.01</v>
      </c>
      <c r="AP606">
        <v>1.0718000000000001</v>
      </c>
      <c r="AQ606" s="67">
        <v>1195.94</v>
      </c>
      <c r="AR606" s="67">
        <v>1789.49</v>
      </c>
      <c r="AS606" s="67">
        <v>5752.04</v>
      </c>
      <c r="AT606">
        <v>520.09</v>
      </c>
      <c r="AU606">
        <v>274.13</v>
      </c>
      <c r="AV606" s="67">
        <v>9531.7000000000007</v>
      </c>
      <c r="AW606" s="67">
        <v>4514.96</v>
      </c>
      <c r="AX606">
        <v>0.47720000000000001</v>
      </c>
      <c r="AY606" s="67">
        <v>3488.11</v>
      </c>
      <c r="AZ606">
        <v>0.36870000000000003</v>
      </c>
      <c r="BA606">
        <v>633.91</v>
      </c>
      <c r="BB606">
        <v>6.7000000000000004E-2</v>
      </c>
      <c r="BC606">
        <v>823.51</v>
      </c>
      <c r="BD606">
        <v>8.6999999999999994E-2</v>
      </c>
      <c r="BE606" s="67">
        <v>9460.48</v>
      </c>
      <c r="BF606" s="67">
        <v>3377.25</v>
      </c>
      <c r="BG606">
        <v>0.90480000000000005</v>
      </c>
      <c r="BH606">
        <v>0.5504</v>
      </c>
      <c r="BI606">
        <v>0.21779999999999999</v>
      </c>
      <c r="BJ606">
        <v>0.18559999999999999</v>
      </c>
      <c r="BK606">
        <v>2.9000000000000001E-2</v>
      </c>
      <c r="BL606">
        <v>1.72E-2</v>
      </c>
    </row>
    <row r="607" spans="1:64" x14ac:dyDescent="0.25">
      <c r="A607" t="s">
        <v>623</v>
      </c>
      <c r="B607">
        <v>45674</v>
      </c>
      <c r="C607">
        <v>41.52</v>
      </c>
      <c r="D607">
        <v>37.090000000000003</v>
      </c>
      <c r="E607" s="67">
        <v>1539.95</v>
      </c>
      <c r="F607" s="67">
        <v>1533.83</v>
      </c>
      <c r="G607">
        <v>1.32E-2</v>
      </c>
      <c r="H607">
        <v>4.0000000000000002E-4</v>
      </c>
      <c r="I607">
        <v>0.10150000000000001</v>
      </c>
      <c r="J607">
        <v>1.2999999999999999E-3</v>
      </c>
      <c r="K607">
        <v>4.3099999999999999E-2</v>
      </c>
      <c r="L607">
        <v>0.78979999999999995</v>
      </c>
      <c r="M607">
        <v>5.0599999999999999E-2</v>
      </c>
      <c r="N607">
        <v>0.31669999999999998</v>
      </c>
      <c r="O607">
        <v>1.8100000000000002E-2</v>
      </c>
      <c r="P607">
        <v>0.1138</v>
      </c>
      <c r="Q607" s="67">
        <v>54574.34</v>
      </c>
      <c r="R607">
        <v>0.2233</v>
      </c>
      <c r="S607">
        <v>0.20480000000000001</v>
      </c>
      <c r="T607">
        <v>0.57189999999999996</v>
      </c>
      <c r="U607">
        <v>18.97</v>
      </c>
      <c r="V607">
        <v>10.76</v>
      </c>
      <c r="W607" s="67">
        <v>72554.539999999994</v>
      </c>
      <c r="X607">
        <v>139.6</v>
      </c>
      <c r="Y607" s="67">
        <v>159447.07</v>
      </c>
      <c r="Z607">
        <v>0.81950000000000001</v>
      </c>
      <c r="AA607">
        <v>0.1449</v>
      </c>
      <c r="AB607">
        <v>3.56E-2</v>
      </c>
      <c r="AC607">
        <v>0.18049999999999999</v>
      </c>
      <c r="AD607">
        <v>159.44999999999999</v>
      </c>
      <c r="AE607" s="67">
        <v>5773.48</v>
      </c>
      <c r="AF607">
        <v>751.86</v>
      </c>
      <c r="AG607" s="67">
        <v>174099.3</v>
      </c>
      <c r="AH607" t="s">
        <v>628</v>
      </c>
      <c r="AI607" s="67">
        <v>37657</v>
      </c>
      <c r="AJ607" s="67">
        <v>64950.27</v>
      </c>
      <c r="AK607">
        <v>53.87</v>
      </c>
      <c r="AL607">
        <v>33.51</v>
      </c>
      <c r="AM607">
        <v>36.08</v>
      </c>
      <c r="AN607">
        <v>4.99</v>
      </c>
      <c r="AO607" s="67">
        <v>1490.57</v>
      </c>
      <c r="AP607">
        <v>1.0032000000000001</v>
      </c>
      <c r="AQ607" s="67">
        <v>1332.72</v>
      </c>
      <c r="AR607" s="67">
        <v>1997.32</v>
      </c>
      <c r="AS607" s="67">
        <v>5766.81</v>
      </c>
      <c r="AT607">
        <v>524.59</v>
      </c>
      <c r="AU607">
        <v>289.81</v>
      </c>
      <c r="AV607" s="67">
        <v>9911.25</v>
      </c>
      <c r="AW607" s="67">
        <v>3595.72</v>
      </c>
      <c r="AX607">
        <v>0.35849999999999999</v>
      </c>
      <c r="AY607" s="67">
        <v>4907.22</v>
      </c>
      <c r="AZ607">
        <v>0.48920000000000002</v>
      </c>
      <c r="BA607">
        <v>988.85</v>
      </c>
      <c r="BB607">
        <v>9.8599999999999993E-2</v>
      </c>
      <c r="BC607">
        <v>539.39</v>
      </c>
      <c r="BD607">
        <v>5.3800000000000001E-2</v>
      </c>
      <c r="BE607" s="67">
        <v>10031.18</v>
      </c>
      <c r="BF607" s="67">
        <v>2591.6799999999998</v>
      </c>
      <c r="BG607">
        <v>0.40500000000000003</v>
      </c>
      <c r="BH607">
        <v>0.55310000000000004</v>
      </c>
      <c r="BI607">
        <v>0.2072</v>
      </c>
      <c r="BJ607">
        <v>0.18290000000000001</v>
      </c>
      <c r="BK607">
        <v>3.7699999999999997E-2</v>
      </c>
      <c r="BL607">
        <v>1.9099999999999999E-2</v>
      </c>
    </row>
    <row r="608" spans="1:64" x14ac:dyDescent="0.25">
      <c r="A608" t="s">
        <v>624</v>
      </c>
      <c r="B608">
        <v>45161</v>
      </c>
      <c r="C608">
        <v>16.190000000000001</v>
      </c>
      <c r="D608">
        <v>401.42</v>
      </c>
      <c r="E608" s="67">
        <v>6499.13</v>
      </c>
      <c r="F608" s="67">
        <v>4769.4799999999996</v>
      </c>
      <c r="G608">
        <v>3.8999999999999998E-3</v>
      </c>
      <c r="H608">
        <v>4.0000000000000002E-4</v>
      </c>
      <c r="I608">
        <v>0.44640000000000002</v>
      </c>
      <c r="J608">
        <v>1.1000000000000001E-3</v>
      </c>
      <c r="K608">
        <v>0.08</v>
      </c>
      <c r="L608">
        <v>0.3775</v>
      </c>
      <c r="M608">
        <v>9.0700000000000003E-2</v>
      </c>
      <c r="N608">
        <v>0.90869999999999995</v>
      </c>
      <c r="O608">
        <v>3.5000000000000003E-2</v>
      </c>
      <c r="P608">
        <v>0.185</v>
      </c>
      <c r="Q608" s="67">
        <v>55131.34</v>
      </c>
      <c r="R608">
        <v>0.2288</v>
      </c>
      <c r="S608">
        <v>0.1802</v>
      </c>
      <c r="T608">
        <v>0.59099999999999997</v>
      </c>
      <c r="U608">
        <v>18.350000000000001</v>
      </c>
      <c r="V608">
        <v>40.479999999999997</v>
      </c>
      <c r="W608" s="67">
        <v>77097.509999999995</v>
      </c>
      <c r="X608">
        <v>159.05000000000001</v>
      </c>
      <c r="Y608" s="67">
        <v>67980.17</v>
      </c>
      <c r="Z608">
        <v>0.66920000000000002</v>
      </c>
      <c r="AA608">
        <v>0.27400000000000002</v>
      </c>
      <c r="AB608">
        <v>5.6800000000000003E-2</v>
      </c>
      <c r="AC608">
        <v>0.33079999999999998</v>
      </c>
      <c r="AD608">
        <v>67.98</v>
      </c>
      <c r="AE608" s="67">
        <v>3127.45</v>
      </c>
      <c r="AF608">
        <v>430.81</v>
      </c>
      <c r="AG608" s="67">
        <v>73201.63</v>
      </c>
      <c r="AH608" t="s">
        <v>628</v>
      </c>
      <c r="AI608" s="67">
        <v>22933</v>
      </c>
      <c r="AJ608" s="67">
        <v>34599.800000000003</v>
      </c>
      <c r="AK608">
        <v>63.64</v>
      </c>
      <c r="AL608">
        <v>42.15</v>
      </c>
      <c r="AM608">
        <v>49.83</v>
      </c>
      <c r="AN608">
        <v>4.62</v>
      </c>
      <c r="AO608">
        <v>0</v>
      </c>
      <c r="AP608">
        <v>1.302</v>
      </c>
      <c r="AQ608" s="67">
        <v>1856.43</v>
      </c>
      <c r="AR608" s="67">
        <v>2477.84</v>
      </c>
      <c r="AS608" s="67">
        <v>6820.54</v>
      </c>
      <c r="AT608">
        <v>780.66</v>
      </c>
      <c r="AU608">
        <v>615.03</v>
      </c>
      <c r="AV608" s="67">
        <v>12550.51</v>
      </c>
      <c r="AW608" s="67">
        <v>7657.99</v>
      </c>
      <c r="AX608">
        <v>0.59740000000000004</v>
      </c>
      <c r="AY608" s="67">
        <v>2975.83</v>
      </c>
      <c r="AZ608">
        <v>0.2321</v>
      </c>
      <c r="BA608">
        <v>610.70000000000005</v>
      </c>
      <c r="BB608">
        <v>4.7600000000000003E-2</v>
      </c>
      <c r="BC608" s="67">
        <v>1574.43</v>
      </c>
      <c r="BD608">
        <v>0.12280000000000001</v>
      </c>
      <c r="BE608" s="67">
        <v>12818.95</v>
      </c>
      <c r="BF608" s="67">
        <v>4431.38</v>
      </c>
      <c r="BG608">
        <v>2.4655</v>
      </c>
      <c r="BH608">
        <v>0.4778</v>
      </c>
      <c r="BI608">
        <v>0.19070000000000001</v>
      </c>
      <c r="BJ608">
        <v>0.29459999999999997</v>
      </c>
      <c r="BK608">
        <v>2.3900000000000001E-2</v>
      </c>
      <c r="BL608">
        <v>1.3100000000000001E-2</v>
      </c>
    </row>
    <row r="609" spans="1:64" x14ac:dyDescent="0.25">
      <c r="A609" t="s">
        <v>625</v>
      </c>
      <c r="B609">
        <v>49544</v>
      </c>
      <c r="C609">
        <v>116.76</v>
      </c>
      <c r="D609">
        <v>14.25</v>
      </c>
      <c r="E609" s="67">
        <v>1663.59</v>
      </c>
      <c r="F609" s="67">
        <v>1633.39</v>
      </c>
      <c r="G609">
        <v>3.2000000000000002E-3</v>
      </c>
      <c r="H609">
        <v>2.9999999999999997E-4</v>
      </c>
      <c r="I609">
        <v>5.7999999999999996E-3</v>
      </c>
      <c r="J609">
        <v>1.1999999999999999E-3</v>
      </c>
      <c r="K609">
        <v>1.18E-2</v>
      </c>
      <c r="L609">
        <v>0.95920000000000005</v>
      </c>
      <c r="M609">
        <v>1.8499999999999999E-2</v>
      </c>
      <c r="N609">
        <v>0.43</v>
      </c>
      <c r="O609">
        <v>1.4E-3</v>
      </c>
      <c r="P609">
        <v>0.13850000000000001</v>
      </c>
      <c r="Q609" s="67">
        <v>51999.25</v>
      </c>
      <c r="R609">
        <v>0.2072</v>
      </c>
      <c r="S609">
        <v>0.18529999999999999</v>
      </c>
      <c r="T609">
        <v>0.60740000000000005</v>
      </c>
      <c r="U609">
        <v>18.18</v>
      </c>
      <c r="V609">
        <v>11.64</v>
      </c>
      <c r="W609" s="67">
        <v>69379.89</v>
      </c>
      <c r="X609">
        <v>138.31</v>
      </c>
      <c r="Y609" s="67">
        <v>141400.75</v>
      </c>
      <c r="Z609">
        <v>0.79410000000000003</v>
      </c>
      <c r="AA609">
        <v>0.1237</v>
      </c>
      <c r="AB609">
        <v>8.2199999999999995E-2</v>
      </c>
      <c r="AC609">
        <v>0.2059</v>
      </c>
      <c r="AD609">
        <v>141.4</v>
      </c>
      <c r="AE609" s="67">
        <v>3788.19</v>
      </c>
      <c r="AF609">
        <v>450.59</v>
      </c>
      <c r="AG609" s="67">
        <v>138509.72</v>
      </c>
      <c r="AH609" t="s">
        <v>628</v>
      </c>
      <c r="AI609" s="67">
        <v>34014</v>
      </c>
      <c r="AJ609" s="67">
        <v>50115.77</v>
      </c>
      <c r="AK609">
        <v>40.31</v>
      </c>
      <c r="AL609">
        <v>25.17</v>
      </c>
      <c r="AM609">
        <v>28.36</v>
      </c>
      <c r="AN609">
        <v>4.26</v>
      </c>
      <c r="AO609" s="67">
        <v>1038.5</v>
      </c>
      <c r="AP609">
        <v>0.99919999999999998</v>
      </c>
      <c r="AQ609" s="67">
        <v>1233.04</v>
      </c>
      <c r="AR609" s="67">
        <v>2012.01</v>
      </c>
      <c r="AS609" s="67">
        <v>5569.35</v>
      </c>
      <c r="AT609">
        <v>416.37</v>
      </c>
      <c r="AU609">
        <v>289.86</v>
      </c>
      <c r="AV609" s="67">
        <v>9520.6200000000008</v>
      </c>
      <c r="AW609" s="67">
        <v>4850.6499999999996</v>
      </c>
      <c r="AX609">
        <v>0.49509999999999998</v>
      </c>
      <c r="AY609" s="67">
        <v>3338.58</v>
      </c>
      <c r="AZ609">
        <v>0.34079999999999999</v>
      </c>
      <c r="BA609">
        <v>912.84</v>
      </c>
      <c r="BB609">
        <v>9.3200000000000005E-2</v>
      </c>
      <c r="BC609">
        <v>694.99</v>
      </c>
      <c r="BD609">
        <v>7.0900000000000005E-2</v>
      </c>
      <c r="BE609" s="67">
        <v>9797.06</v>
      </c>
      <c r="BF609" s="67">
        <v>4023.74</v>
      </c>
      <c r="BG609">
        <v>0.96750000000000003</v>
      </c>
      <c r="BH609">
        <v>0.53669999999999995</v>
      </c>
      <c r="BI609">
        <v>0.22009999999999999</v>
      </c>
      <c r="BJ609">
        <v>0.18310000000000001</v>
      </c>
      <c r="BK609">
        <v>3.9399999999999998E-2</v>
      </c>
      <c r="BL609">
        <v>2.0799999999999999E-2</v>
      </c>
    </row>
    <row r="610" spans="1:64" x14ac:dyDescent="0.25">
      <c r="A610" t="s">
        <v>626</v>
      </c>
      <c r="B610">
        <v>45179</v>
      </c>
      <c r="C610">
        <v>27.19</v>
      </c>
      <c r="D610">
        <v>141.97999999999999</v>
      </c>
      <c r="E610" s="67">
        <v>3860.54</v>
      </c>
      <c r="F610" s="67">
        <v>3186.37</v>
      </c>
      <c r="G610">
        <v>7.7999999999999996E-3</v>
      </c>
      <c r="H610">
        <v>5.9999999999999995E-4</v>
      </c>
      <c r="I610">
        <v>0.2039</v>
      </c>
      <c r="J610">
        <v>1.2999999999999999E-3</v>
      </c>
      <c r="K610">
        <v>5.7000000000000002E-2</v>
      </c>
      <c r="L610">
        <v>0.63049999999999995</v>
      </c>
      <c r="M610">
        <v>9.8799999999999999E-2</v>
      </c>
      <c r="N610">
        <v>0.72960000000000003</v>
      </c>
      <c r="O610">
        <v>2.06E-2</v>
      </c>
      <c r="P610">
        <v>0.17280000000000001</v>
      </c>
      <c r="Q610" s="67">
        <v>54311.64</v>
      </c>
      <c r="R610">
        <v>0.25</v>
      </c>
      <c r="S610">
        <v>0.17380000000000001</v>
      </c>
      <c r="T610">
        <v>0.57620000000000005</v>
      </c>
      <c r="U610">
        <v>18.57</v>
      </c>
      <c r="V610">
        <v>24.63</v>
      </c>
      <c r="W610" s="67">
        <v>73005.91</v>
      </c>
      <c r="X610">
        <v>153.84</v>
      </c>
      <c r="Y610" s="67">
        <v>92751.19</v>
      </c>
      <c r="Z610">
        <v>0.66949999999999998</v>
      </c>
      <c r="AA610">
        <v>0.27760000000000001</v>
      </c>
      <c r="AB610">
        <v>5.2900000000000003E-2</v>
      </c>
      <c r="AC610">
        <v>0.33050000000000002</v>
      </c>
      <c r="AD610">
        <v>92.75</v>
      </c>
      <c r="AE610" s="67">
        <v>3447.17</v>
      </c>
      <c r="AF610">
        <v>423.34</v>
      </c>
      <c r="AG610" s="67">
        <v>92614.57</v>
      </c>
      <c r="AH610" t="s">
        <v>628</v>
      </c>
      <c r="AI610" s="67">
        <v>25699</v>
      </c>
      <c r="AJ610" s="67">
        <v>39279.879999999997</v>
      </c>
      <c r="AK610">
        <v>54.06</v>
      </c>
      <c r="AL610">
        <v>35.270000000000003</v>
      </c>
      <c r="AM610">
        <v>39.51</v>
      </c>
      <c r="AN610">
        <v>4.37</v>
      </c>
      <c r="AO610">
        <v>834.06</v>
      </c>
      <c r="AP610">
        <v>1.1119000000000001</v>
      </c>
      <c r="AQ610" s="67">
        <v>1440.08</v>
      </c>
      <c r="AR610" s="67">
        <v>2044.49</v>
      </c>
      <c r="AS610" s="67">
        <v>6203.73</v>
      </c>
      <c r="AT610">
        <v>632.54</v>
      </c>
      <c r="AU610">
        <v>394.19</v>
      </c>
      <c r="AV610" s="67">
        <v>10715.02</v>
      </c>
      <c r="AW610" s="67">
        <v>5968.69</v>
      </c>
      <c r="AX610">
        <v>0.54559999999999997</v>
      </c>
      <c r="AY610" s="67">
        <v>3098.01</v>
      </c>
      <c r="AZ610">
        <v>0.28320000000000001</v>
      </c>
      <c r="BA610">
        <v>703.03</v>
      </c>
      <c r="BB610">
        <v>6.4299999999999996E-2</v>
      </c>
      <c r="BC610" s="67">
        <v>1170.82</v>
      </c>
      <c r="BD610">
        <v>0.107</v>
      </c>
      <c r="BE610" s="67">
        <v>10940.55</v>
      </c>
      <c r="BF610" s="67">
        <v>3901.6</v>
      </c>
      <c r="BG610">
        <v>1.5417000000000001</v>
      </c>
      <c r="BH610">
        <v>0.51549999999999996</v>
      </c>
      <c r="BI610">
        <v>0.2077</v>
      </c>
      <c r="BJ610">
        <v>0.24030000000000001</v>
      </c>
      <c r="BK610">
        <v>2.3199999999999998E-2</v>
      </c>
      <c r="BL610">
        <v>1.34E-2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workbookViewId="0">
      <selection activeCell="B1" sqref="B1"/>
    </sheetView>
  </sheetViews>
  <sheetFormatPr defaultRowHeight="15" x14ac:dyDescent="0.25"/>
  <cols>
    <col min="1" max="1" width="64.42578125" bestFit="1" customWidth="1"/>
    <col min="2" max="2" width="11.85546875" style="68" bestFit="1" customWidth="1"/>
  </cols>
  <sheetData>
    <row r="1" spans="1:2" x14ac:dyDescent="0.25">
      <c r="A1" t="s">
        <v>758</v>
      </c>
      <c r="B1" s="68">
        <v>67.709999999999994</v>
      </c>
    </row>
    <row r="2" spans="1:2" x14ac:dyDescent="0.25">
      <c r="A2" t="s">
        <v>759</v>
      </c>
      <c r="B2" s="68">
        <v>41.84</v>
      </c>
    </row>
    <row r="3" spans="1:2" x14ac:dyDescent="0.25">
      <c r="A3" t="s">
        <v>760</v>
      </c>
      <c r="B3" s="69">
        <v>2833</v>
      </c>
    </row>
    <row r="4" spans="1:2" x14ac:dyDescent="0.25">
      <c r="A4" t="s">
        <v>761</v>
      </c>
      <c r="B4" s="69">
        <v>2584.5300000000002</v>
      </c>
    </row>
    <row r="5" spans="1:2" x14ac:dyDescent="0.25">
      <c r="A5" t="s">
        <v>762</v>
      </c>
      <c r="B5" s="70">
        <v>1.9900000000000001E-2</v>
      </c>
    </row>
    <row r="6" spans="1:2" x14ac:dyDescent="0.25">
      <c r="A6" t="s">
        <v>763</v>
      </c>
      <c r="B6" s="70">
        <v>5.9999999999999995E-4</v>
      </c>
    </row>
    <row r="7" spans="1:2" x14ac:dyDescent="0.25">
      <c r="A7" t="s">
        <v>764</v>
      </c>
      <c r="B7" s="70">
        <v>0.13880000000000001</v>
      </c>
    </row>
    <row r="8" spans="1:2" x14ac:dyDescent="0.25">
      <c r="A8" t="s">
        <v>765</v>
      </c>
      <c r="B8" s="70">
        <v>1.1999999999999999E-3</v>
      </c>
    </row>
    <row r="9" spans="1:2" x14ac:dyDescent="0.25">
      <c r="A9" t="s">
        <v>766</v>
      </c>
      <c r="B9" s="70">
        <v>4.3799999999999999E-2</v>
      </c>
    </row>
    <row r="10" spans="1:2" x14ac:dyDescent="0.25">
      <c r="A10" t="s">
        <v>767</v>
      </c>
      <c r="B10" s="70">
        <v>0.75190000000000001</v>
      </c>
    </row>
    <row r="11" spans="1:2" x14ac:dyDescent="0.25">
      <c r="A11" t="s">
        <v>768</v>
      </c>
      <c r="B11" s="70">
        <v>4.3799999999999999E-2</v>
      </c>
    </row>
    <row r="12" spans="1:2" x14ac:dyDescent="0.25">
      <c r="A12" t="s">
        <v>769</v>
      </c>
      <c r="B12" s="70">
        <v>0.46400000000000002</v>
      </c>
    </row>
    <row r="13" spans="1:2" x14ac:dyDescent="0.25">
      <c r="A13" t="s">
        <v>770</v>
      </c>
      <c r="B13" s="70">
        <v>2.5999999999999999E-2</v>
      </c>
    </row>
    <row r="14" spans="1:2" x14ac:dyDescent="0.25">
      <c r="A14" t="s">
        <v>771</v>
      </c>
      <c r="B14" s="70">
        <v>0.14599999999999999</v>
      </c>
    </row>
    <row r="15" spans="1:2" x14ac:dyDescent="0.25">
      <c r="A15" t="s">
        <v>772</v>
      </c>
      <c r="B15" s="71">
        <v>57635.87</v>
      </c>
    </row>
    <row r="16" spans="1:2" x14ac:dyDescent="0.25">
      <c r="A16" t="s">
        <v>773</v>
      </c>
      <c r="B16" s="70">
        <v>0.24099999999999999</v>
      </c>
    </row>
    <row r="17" spans="1:2" x14ac:dyDescent="0.25">
      <c r="A17" t="s">
        <v>774</v>
      </c>
      <c r="B17" s="70">
        <v>0.1908</v>
      </c>
    </row>
    <row r="18" spans="1:2" x14ac:dyDescent="0.25">
      <c r="A18" t="s">
        <v>775</v>
      </c>
      <c r="B18" s="70">
        <v>0.56810000000000005</v>
      </c>
    </row>
    <row r="19" spans="1:2" x14ac:dyDescent="0.25">
      <c r="A19" t="s">
        <v>629</v>
      </c>
      <c r="B19" s="68">
        <v>18.47</v>
      </c>
    </row>
    <row r="20" spans="1:2" x14ac:dyDescent="0.25">
      <c r="A20" t="s">
        <v>776</v>
      </c>
      <c r="B20" s="68">
        <v>17.809999999999999</v>
      </c>
    </row>
    <row r="21" spans="1:2" x14ac:dyDescent="0.25">
      <c r="A21" t="s">
        <v>777</v>
      </c>
      <c r="B21" s="71">
        <v>77543.679999999993</v>
      </c>
    </row>
    <row r="22" spans="1:2" x14ac:dyDescent="0.25">
      <c r="A22" t="s">
        <v>778</v>
      </c>
      <c r="B22" s="68">
        <v>156.21</v>
      </c>
    </row>
    <row r="23" spans="1:2" x14ac:dyDescent="0.25">
      <c r="A23" t="s">
        <v>779</v>
      </c>
      <c r="B23" s="71">
        <v>137969.72</v>
      </c>
    </row>
    <row r="24" spans="1:2" x14ac:dyDescent="0.25">
      <c r="A24" t="s">
        <v>780</v>
      </c>
      <c r="B24" s="70">
        <v>0.73939999999999995</v>
      </c>
    </row>
    <row r="25" spans="1:2" x14ac:dyDescent="0.25">
      <c r="A25" t="s">
        <v>781</v>
      </c>
      <c r="B25" s="70">
        <v>0.2114</v>
      </c>
    </row>
    <row r="26" spans="1:2" x14ac:dyDescent="0.25">
      <c r="A26" t="s">
        <v>782</v>
      </c>
      <c r="B26" s="70">
        <v>4.9200000000000001E-2</v>
      </c>
    </row>
    <row r="27" spans="1:2" x14ac:dyDescent="0.25">
      <c r="A27" t="s">
        <v>783</v>
      </c>
      <c r="B27" s="70">
        <v>0.2606</v>
      </c>
    </row>
    <row r="28" spans="1:2" x14ac:dyDescent="0.25">
      <c r="A28" t="s">
        <v>784</v>
      </c>
      <c r="B28" s="71">
        <v>137.97</v>
      </c>
    </row>
    <row r="29" spans="1:2" x14ac:dyDescent="0.25">
      <c r="A29" t="s">
        <v>785</v>
      </c>
      <c r="B29" s="71">
        <v>5352.44</v>
      </c>
    </row>
    <row r="30" spans="1:2" x14ac:dyDescent="0.25">
      <c r="A30" t="s">
        <v>786</v>
      </c>
      <c r="B30" s="71">
        <v>630.12</v>
      </c>
    </row>
    <row r="31" spans="1:2" x14ac:dyDescent="0.25">
      <c r="A31" t="s">
        <v>787</v>
      </c>
      <c r="B31" s="71">
        <v>141239.91</v>
      </c>
    </row>
    <row r="32" spans="1:2" x14ac:dyDescent="0.25">
      <c r="A32" t="s">
        <v>788</v>
      </c>
      <c r="B32" s="68" t="s">
        <v>628</v>
      </c>
    </row>
    <row r="33" spans="1:2" x14ac:dyDescent="0.25">
      <c r="A33" t="s">
        <v>789</v>
      </c>
      <c r="B33" s="71">
        <v>33074</v>
      </c>
    </row>
    <row r="34" spans="1:2" x14ac:dyDescent="0.25">
      <c r="A34" t="s">
        <v>790</v>
      </c>
      <c r="B34" s="71">
        <v>75754</v>
      </c>
    </row>
    <row r="35" spans="1:2" x14ac:dyDescent="0.25">
      <c r="A35" t="s">
        <v>791</v>
      </c>
      <c r="B35" s="68">
        <v>49.6</v>
      </c>
    </row>
    <row r="36" spans="1:2" x14ac:dyDescent="0.25">
      <c r="A36" t="s">
        <v>792</v>
      </c>
      <c r="B36" s="68">
        <v>30.89</v>
      </c>
    </row>
    <row r="37" spans="1:2" x14ac:dyDescent="0.25">
      <c r="A37" t="s">
        <v>793</v>
      </c>
      <c r="B37" s="68">
        <v>35.26</v>
      </c>
    </row>
    <row r="38" spans="1:2" x14ac:dyDescent="0.25">
      <c r="A38" t="s">
        <v>794</v>
      </c>
      <c r="B38" s="68">
        <v>4.4800000000000004</v>
      </c>
    </row>
    <row r="39" spans="1:2" x14ac:dyDescent="0.25">
      <c r="A39" t="s">
        <v>795</v>
      </c>
      <c r="B39" s="71">
        <v>1242.95</v>
      </c>
    </row>
    <row r="40" spans="1:2" x14ac:dyDescent="0.25">
      <c r="A40" t="s">
        <v>796</v>
      </c>
      <c r="B40" s="72">
        <v>1</v>
      </c>
    </row>
    <row r="41" spans="1:2" x14ac:dyDescent="0.25">
      <c r="A41" t="s">
        <v>797</v>
      </c>
      <c r="B41" s="71">
        <v>1426.39</v>
      </c>
    </row>
    <row r="42" spans="1:2" x14ac:dyDescent="0.25">
      <c r="A42" t="s">
        <v>798</v>
      </c>
      <c r="B42" s="71">
        <v>2098.5100000000002</v>
      </c>
    </row>
    <row r="43" spans="1:2" x14ac:dyDescent="0.25">
      <c r="A43" t="s">
        <v>799</v>
      </c>
      <c r="B43" s="71">
        <v>6362.35</v>
      </c>
    </row>
    <row r="44" spans="1:2" x14ac:dyDescent="0.25">
      <c r="A44" t="s">
        <v>800</v>
      </c>
      <c r="B44" s="71">
        <v>624.91</v>
      </c>
    </row>
    <row r="45" spans="1:2" x14ac:dyDescent="0.25">
      <c r="A45" t="s">
        <v>801</v>
      </c>
      <c r="B45" s="71">
        <v>400.48</v>
      </c>
    </row>
    <row r="46" spans="1:2" x14ac:dyDescent="0.25">
      <c r="A46" t="s">
        <v>802</v>
      </c>
      <c r="B46" s="71">
        <v>10912.65</v>
      </c>
    </row>
    <row r="47" spans="1:2" x14ac:dyDescent="0.25">
      <c r="A47" t="s">
        <v>803</v>
      </c>
      <c r="B47" s="71">
        <v>4663.71</v>
      </c>
    </row>
    <row r="48" spans="1:2" x14ac:dyDescent="0.25">
      <c r="A48" t="s">
        <v>804</v>
      </c>
      <c r="B48" s="70">
        <v>0.42899999999999999</v>
      </c>
    </row>
    <row r="49" spans="1:2" x14ac:dyDescent="0.25">
      <c r="A49" t="s">
        <v>805</v>
      </c>
      <c r="B49" s="71">
        <v>4583.5200000000004</v>
      </c>
    </row>
    <row r="50" spans="1:2" x14ac:dyDescent="0.25">
      <c r="A50" t="s">
        <v>806</v>
      </c>
      <c r="B50" s="70">
        <v>0.42159999999999997</v>
      </c>
    </row>
    <row r="51" spans="1:2" x14ac:dyDescent="0.25">
      <c r="A51" t="s">
        <v>807</v>
      </c>
      <c r="B51" s="71">
        <v>786.84</v>
      </c>
    </row>
    <row r="52" spans="1:2" x14ac:dyDescent="0.25">
      <c r="A52" t="s">
        <v>808</v>
      </c>
      <c r="B52" s="70">
        <v>7.2400000000000006E-2</v>
      </c>
    </row>
    <row r="53" spans="1:2" x14ac:dyDescent="0.25">
      <c r="A53" t="s">
        <v>809</v>
      </c>
      <c r="B53" s="71">
        <v>837.79</v>
      </c>
    </row>
    <row r="54" spans="1:2" x14ac:dyDescent="0.25">
      <c r="A54" t="s">
        <v>810</v>
      </c>
      <c r="B54" s="70">
        <v>7.7100000000000002E-2</v>
      </c>
    </row>
    <row r="55" spans="1:2" x14ac:dyDescent="0.25">
      <c r="A55" t="s">
        <v>811</v>
      </c>
      <c r="B55" s="71">
        <v>10871.86</v>
      </c>
    </row>
    <row r="56" spans="1:2" x14ac:dyDescent="0.25">
      <c r="A56" t="s">
        <v>812</v>
      </c>
      <c r="B56" s="71">
        <v>3221.88</v>
      </c>
    </row>
    <row r="57" spans="1:2" x14ac:dyDescent="0.25">
      <c r="A57" t="s">
        <v>813</v>
      </c>
      <c r="B57" s="70">
        <v>0.623</v>
      </c>
    </row>
    <row r="58" spans="1:2" x14ac:dyDescent="0.25">
      <c r="A58" t="s">
        <v>814</v>
      </c>
      <c r="B58" s="70">
        <v>0.54090000000000005</v>
      </c>
    </row>
    <row r="59" spans="1:2" x14ac:dyDescent="0.25">
      <c r="A59" t="s">
        <v>815</v>
      </c>
      <c r="B59" s="70">
        <v>0.215</v>
      </c>
    </row>
    <row r="60" spans="1:2" x14ac:dyDescent="0.25">
      <c r="A60" t="s">
        <v>816</v>
      </c>
      <c r="B60" s="70">
        <v>0.19289999999999999</v>
      </c>
    </row>
    <row r="61" spans="1:2" x14ac:dyDescent="0.25">
      <c r="A61" t="s">
        <v>817</v>
      </c>
      <c r="B61" s="70">
        <v>3.15E-2</v>
      </c>
    </row>
    <row r="62" spans="1:2" x14ac:dyDescent="0.25">
      <c r="A62" t="s">
        <v>818</v>
      </c>
      <c r="B62" s="70">
        <v>1.9699999999999999E-2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District Profile Report</vt:lpstr>
      <vt:lpstr>District Data</vt:lpstr>
      <vt:lpstr>Similar District Data</vt:lpstr>
      <vt:lpstr>State Data</vt:lpstr>
    </vt:vector>
  </TitlesOfParts>
  <Company>Ohio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daria.shams</dc:creator>
  <cp:lastModifiedBy>daria.shams</cp:lastModifiedBy>
  <dcterms:created xsi:type="dcterms:W3CDTF">2014-04-14T15:11:57Z</dcterms:created>
  <dcterms:modified xsi:type="dcterms:W3CDTF">2015-03-24T15:05:54Z</dcterms:modified>
</cp:coreProperties>
</file>