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showInkAnnotation="0" updateLinks="never" codeName="ThisWorkbook"/>
  <mc:AlternateContent xmlns:mc="http://schemas.openxmlformats.org/markup-compatibility/2006">
    <mc:Choice Requires="x15">
      <x15ac:absPath xmlns:x15ac="http://schemas.microsoft.com/office/spreadsheetml/2010/11/ac" url="https://ohiodas.sharepoint.com/sites/edupreventionrfa/Shared Documents/Medicaid in Schools/0 - Webpage/SFY23 Fiscal documents/"/>
    </mc:Choice>
  </mc:AlternateContent>
  <xr:revisionPtr revIDLastSave="321" documentId="8_{D9B29E11-9C79-4736-9CA9-949E1A6AE7FA}" xr6:coauthVersionLast="47" xr6:coauthVersionMax="47" xr10:uidLastSave="{21B821BC-8AC0-46FC-B6DD-0BD27868B172}"/>
  <workbookProtection workbookAlgorithmName="SHA-512" workbookHashValue="HgGVSNii3N/dhmEPEp75xdqyuPjZYXWVuEKTy5naLf8IbD2YelvrI4dQGKsxijbyo+nr3ZrvBE1+vT/8eOWhdQ==" workbookSaltValue="byUnfraaWvYQlLQXPzGkEg==" workbookSpinCount="100000" lockStructure="1"/>
  <bookViews>
    <workbookView minimized="1" xWindow="338" yWindow="338" windowWidth="8100" windowHeight="5999" tabRatio="871" xr2:uid="{00000000-000D-0000-FFFF-FFFF00000000}"/>
  </bookViews>
  <sheets>
    <sheet name="1 Certification Page" sheetId="31" r:id="rId1"/>
    <sheet name="2 Provider Data" sheetId="1" r:id="rId2"/>
    <sheet name="3  Statistics" sheetId="4" r:id="rId3"/>
    <sheet name="4A Time Study" sheetId="23" r:id="rId4"/>
    <sheet name="4B Time Study-TCM" sheetId="47" state="hidden" r:id="rId5"/>
    <sheet name="4C Time Study - ADM" sheetId="50" state="hidden" r:id="rId6"/>
    <sheet name="5A Direct Medical Cost " sheetId="22" r:id="rId7"/>
    <sheet name="5B  TCM Cost" sheetId="46" state="hidden" r:id="rId8"/>
    <sheet name="5C Direct Adm Cost" sheetId="21" state="hidden" r:id="rId9"/>
    <sheet name="5D Transportation Cost" sheetId="70" r:id="rId10"/>
    <sheet name=" 6 Settlement " sheetId="64" r:id="rId11"/>
    <sheet name="7 Payroll Costs" sheetId="65" r:id="rId12"/>
    <sheet name="8 Purchased Services" sheetId="66" r:id="rId13"/>
    <sheet name="SUMMARY" sheetId="69" r:id="rId14"/>
  </sheets>
  <externalReferences>
    <externalReference r:id="rId15"/>
  </externalReferences>
  <definedNames>
    <definedName name="Is_position_funded_in_part_or_totally_by_other_federal_grant_?__Y__or__N" localSheetId="11">'7 Payroll Costs'!$AD$4:$AD$5</definedName>
    <definedName name="Is_position_funded_in_part_or_totally_by_other_federal_grant_?__Y__or__N" localSheetId="12">'[1]Payroll (sample)'!$AG$4:$AG$5</definedName>
    <definedName name="_xlnm.Print_Area" localSheetId="10">' 6 Settlement '!$A$1:$N$57</definedName>
    <definedName name="_xlnm.Print_Area" localSheetId="0">'1 Certification Page'!$A$1:$L$71</definedName>
    <definedName name="_xlnm.Print_Area" localSheetId="1">'2 Provider Data'!$A$1:$G$42</definedName>
    <definedName name="_xlnm.Print_Area" localSheetId="2">'3  Statistics'!$A$1:$F$38</definedName>
    <definedName name="_xlnm.Print_Area" localSheetId="3">'4A Time Study'!$A$1:$H$31</definedName>
    <definedName name="_xlnm.Print_Area" localSheetId="6">'5A Direct Medical Cost '!$A$1:$I$47</definedName>
    <definedName name="_xlnm.Print_Area" localSheetId="11">'7 Payroll Costs'!$B$1:$Y$349</definedName>
    <definedName name="Provider_Name">'2 Provider Data'!$B$19:$C$19</definedName>
    <definedName name="Text13" localSheetId="1">'2 Provider Data'!$A$50</definedName>
    <definedName name="Text14" localSheetId="1">'2 Provider Data'!$B$50</definedName>
    <definedName name="Text15" localSheetId="1">'2 Provider Data'!$A$52</definedName>
    <definedName name="Text16" localSheetId="1">'2 Provider Data'!$B$52</definedName>
    <definedName name="Text17" localSheetId="1">'2 Provider Data'!$A$55</definedName>
    <definedName name="Text18" localSheetId="1">'2 Provider Data'!$B$55</definedName>
    <definedName name="Text5" localSheetId="1">'2 Provider Data'!$A$57</definedName>
    <definedName name="Y">'7 Payroll Costs'!$AD$4:$AD$5</definedName>
    <definedName name="yn" localSheetId="11">'7 Payroll Costs'!$AD$4:$AD$5</definedName>
    <definedName name="Z_9D87EA3D_9227_4A32_8926_FF7BE3A36AF7_.wvu.PrintArea" localSheetId="10" hidden="1">' 6 Settlement '!$A$1:$I$62</definedName>
    <definedName name="Z_9D87EA3D_9227_4A32_8926_FF7BE3A36AF7_.wvu.PrintArea" localSheetId="1" hidden="1">'2 Provider Data'!$A$1:$G$45</definedName>
    <definedName name="Z_9D87EA3D_9227_4A32_8926_FF7BE3A36AF7_.wvu.PrintArea" localSheetId="2" hidden="1">'3  Statistics'!$A$6:$D$48</definedName>
    <definedName name="Z_9D87EA3D_9227_4A32_8926_FF7BE3A36AF7_.wvu.Rows" localSheetId="1" hidden="1">'2 Provider Data'!$44:$44</definedName>
    <definedName name="Z_9D87EA3D_9227_4A32_8926_FF7BE3A36AF7_.wvu.Rows" localSheetId="6" hidden="1">'5A Direct Medical Cost '!$13:$13,'5A Direct Medical Cost '!$25:$25,'5A Direct Medical Cost '!$27:$27,'5A Direct Medical Cost '!$45:$45</definedName>
  </definedNames>
  <calcPr calcId="191028"/>
  <customWorkbookViews>
    <customWorkbookView name="CMS - Personal View" guid="{9D87EA3D-9227-4A32-8926-FF7BE3A36AF7}" mergeInterval="0" personalView="1" maximized="1" windowWidth="1396" windowHeight="834" activeSheetId="1"/>
  </customWorkbookViews>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 i="4" l="1"/>
  <c r="E3" i="4"/>
  <c r="X332" i="65" l="1"/>
  <c r="W332" i="65"/>
  <c r="U332" i="65"/>
  <c r="R332" i="65"/>
  <c r="Q332" i="65"/>
  <c r="O332" i="65"/>
  <c r="J332" i="65"/>
  <c r="M332" i="65" s="1"/>
  <c r="G332" i="65"/>
  <c r="G331" i="65"/>
  <c r="J331" i="65" s="1"/>
  <c r="M331" i="65" s="1"/>
  <c r="G333" i="65"/>
  <c r="J333" i="65" s="1"/>
  <c r="M333" i="65" s="1"/>
  <c r="O333" i="65"/>
  <c r="Q333" i="65"/>
  <c r="R333" i="65"/>
  <c r="U333" i="65"/>
  <c r="W333" i="65"/>
  <c r="X333" i="65"/>
  <c r="X330" i="65"/>
  <c r="W330" i="65"/>
  <c r="U330" i="65"/>
  <c r="R330" i="65"/>
  <c r="Q330" i="65"/>
  <c r="O330" i="65"/>
  <c r="G330" i="65"/>
  <c r="J330" i="65" s="1"/>
  <c r="M330" i="65" s="1"/>
  <c r="G329" i="65"/>
  <c r="J329" i="65" s="1"/>
  <c r="M329" i="65" s="1"/>
  <c r="X328" i="65"/>
  <c r="W328" i="65"/>
  <c r="U328" i="65"/>
  <c r="R328" i="65"/>
  <c r="Q328" i="65"/>
  <c r="O328" i="65"/>
  <c r="G328" i="65"/>
  <c r="J328" i="65" s="1"/>
  <c r="M328" i="65" s="1"/>
  <c r="G327" i="65"/>
  <c r="J327" i="65" s="1"/>
  <c r="M327" i="65" s="1"/>
  <c r="G326" i="65"/>
  <c r="J326" i="65" s="1"/>
  <c r="M326" i="65" s="1"/>
  <c r="G325" i="65"/>
  <c r="J325" i="65" s="1"/>
  <c r="M325" i="65" s="1"/>
  <c r="G324" i="65"/>
  <c r="J324" i="65" s="1"/>
  <c r="M324" i="65" s="1"/>
  <c r="X323" i="65"/>
  <c r="W323" i="65"/>
  <c r="U323" i="65"/>
  <c r="R323" i="65"/>
  <c r="Q323" i="65"/>
  <c r="O323" i="65"/>
  <c r="G323" i="65"/>
  <c r="J323" i="65" s="1"/>
  <c r="M323" i="65" s="1"/>
  <c r="G322" i="65"/>
  <c r="J322" i="65" s="1"/>
  <c r="M322" i="65" s="1"/>
  <c r="J321" i="65"/>
  <c r="M321" i="65" s="1"/>
  <c r="G321" i="65"/>
  <c r="G320" i="65"/>
  <c r="J320" i="65" s="1"/>
  <c r="M320" i="65" s="1"/>
  <c r="G319" i="65"/>
  <c r="J319" i="65" s="1"/>
  <c r="M319" i="65" s="1"/>
  <c r="X318" i="65"/>
  <c r="W318" i="65"/>
  <c r="U318" i="65"/>
  <c r="R318" i="65"/>
  <c r="Q318" i="65"/>
  <c r="O318" i="65"/>
  <c r="G318" i="65"/>
  <c r="J318" i="65" s="1"/>
  <c r="M318" i="65" s="1"/>
  <c r="J317" i="65"/>
  <c r="M317" i="65" s="1"/>
  <c r="G317" i="65"/>
  <c r="G316" i="65"/>
  <c r="J316" i="65" s="1"/>
  <c r="M316" i="65" s="1"/>
  <c r="G315" i="65"/>
  <c r="J315" i="65" s="1"/>
  <c r="M315" i="65" s="1"/>
  <c r="G314" i="65"/>
  <c r="J314" i="65" s="1"/>
  <c r="M314" i="65" s="1"/>
  <c r="G313" i="65"/>
  <c r="J313" i="65" s="1"/>
  <c r="M313" i="65" s="1"/>
  <c r="G312" i="65"/>
  <c r="J312" i="65" s="1"/>
  <c r="M312" i="65" s="1"/>
  <c r="X311" i="65"/>
  <c r="W311" i="65"/>
  <c r="U311" i="65"/>
  <c r="R311" i="65"/>
  <c r="Q311" i="65"/>
  <c r="O311" i="65"/>
  <c r="G311" i="65"/>
  <c r="J311" i="65" s="1"/>
  <c r="M311" i="65" s="1"/>
  <c r="G310" i="65"/>
  <c r="J310" i="65" s="1"/>
  <c r="M310" i="65" s="1"/>
  <c r="X309" i="65"/>
  <c r="W309" i="65"/>
  <c r="U309" i="65"/>
  <c r="R309" i="65"/>
  <c r="Q309" i="65"/>
  <c r="O309" i="65"/>
  <c r="G309" i="65"/>
  <c r="J309" i="65" s="1"/>
  <c r="M309" i="65" s="1"/>
  <c r="G308" i="65"/>
  <c r="J308" i="65" s="1"/>
  <c r="M308" i="65" s="1"/>
  <c r="G307" i="65"/>
  <c r="J307" i="65" s="1"/>
  <c r="M307" i="65" s="1"/>
  <c r="G306" i="65"/>
  <c r="J306" i="65" s="1"/>
  <c r="M306" i="65" s="1"/>
  <c r="G305" i="65"/>
  <c r="J305" i="65" s="1"/>
  <c r="M305" i="65" s="1"/>
  <c r="X304" i="65"/>
  <c r="W304" i="65"/>
  <c r="U304" i="65"/>
  <c r="R304" i="65"/>
  <c r="Q304" i="65"/>
  <c r="O304" i="65"/>
  <c r="G304" i="65"/>
  <c r="J304" i="65" s="1"/>
  <c r="M304" i="65" s="1"/>
  <c r="G303" i="65"/>
  <c r="J303" i="65" s="1"/>
  <c r="M303" i="65" s="1"/>
  <c r="G302" i="65"/>
  <c r="J302" i="65" s="1"/>
  <c r="M302" i="65" s="1"/>
  <c r="G301" i="65"/>
  <c r="J301" i="65" s="1"/>
  <c r="M301" i="65" s="1"/>
  <c r="G300" i="65"/>
  <c r="J300" i="65" s="1"/>
  <c r="M300" i="65" s="1"/>
  <c r="X299" i="65"/>
  <c r="W299" i="65"/>
  <c r="U299" i="65"/>
  <c r="R299" i="65"/>
  <c r="Q299" i="65"/>
  <c r="O299" i="65"/>
  <c r="G299" i="65"/>
  <c r="J299" i="65" s="1"/>
  <c r="M299" i="65" s="1"/>
  <c r="G298" i="65"/>
  <c r="J298" i="65" s="1"/>
  <c r="M298" i="65" s="1"/>
  <c r="G297" i="65"/>
  <c r="J297" i="65" s="1"/>
  <c r="M297" i="65" s="1"/>
  <c r="G296" i="65"/>
  <c r="J296" i="65" s="1"/>
  <c r="M296" i="65" s="1"/>
  <c r="J295" i="65"/>
  <c r="M295" i="65" s="1"/>
  <c r="G295" i="65"/>
  <c r="G294" i="65"/>
  <c r="J294" i="65" s="1"/>
  <c r="M294" i="65" s="1"/>
  <c r="X293" i="65"/>
  <c r="W293" i="65"/>
  <c r="U293" i="65"/>
  <c r="R293" i="65"/>
  <c r="Q293" i="65"/>
  <c r="O293" i="65"/>
  <c r="G293" i="65"/>
  <c r="J293" i="65" s="1"/>
  <c r="M293" i="65" s="1"/>
  <c r="G292" i="65"/>
  <c r="J292" i="65" s="1"/>
  <c r="M292" i="65" s="1"/>
  <c r="X291" i="65"/>
  <c r="W291" i="65"/>
  <c r="U291" i="65"/>
  <c r="R291" i="65"/>
  <c r="Q291" i="65"/>
  <c r="O291" i="65"/>
  <c r="G291" i="65"/>
  <c r="J291" i="65" s="1"/>
  <c r="M291" i="65" s="1"/>
  <c r="G290" i="65"/>
  <c r="J290" i="65" s="1"/>
  <c r="M290" i="65" s="1"/>
  <c r="G289" i="65"/>
  <c r="J289" i="65" s="1"/>
  <c r="M289" i="65" s="1"/>
  <c r="G288" i="65"/>
  <c r="J288" i="65" s="1"/>
  <c r="M288" i="65" s="1"/>
  <c r="G287" i="65"/>
  <c r="J287" i="65" s="1"/>
  <c r="M287" i="65" s="1"/>
  <c r="X286" i="65"/>
  <c r="W286" i="65"/>
  <c r="U286" i="65"/>
  <c r="R286" i="65"/>
  <c r="Q286" i="65"/>
  <c r="O286" i="65"/>
  <c r="G286" i="65"/>
  <c r="J286" i="65" s="1"/>
  <c r="M286" i="65" s="1"/>
  <c r="G285" i="65"/>
  <c r="J285" i="65" s="1"/>
  <c r="M285" i="65" s="1"/>
  <c r="G284" i="65"/>
  <c r="J284" i="65" s="1"/>
  <c r="M284" i="65" s="1"/>
  <c r="J283" i="65"/>
  <c r="M283" i="65" s="1"/>
  <c r="G283" i="65"/>
  <c r="G282" i="65"/>
  <c r="J282" i="65" s="1"/>
  <c r="M282" i="65" s="1"/>
  <c r="X281" i="65"/>
  <c r="W281" i="65"/>
  <c r="U281" i="65"/>
  <c r="R281" i="65"/>
  <c r="Q281" i="65"/>
  <c r="O281" i="65"/>
  <c r="G281" i="65"/>
  <c r="J281" i="65" s="1"/>
  <c r="M281" i="65" s="1"/>
  <c r="G280" i="65"/>
  <c r="J280" i="65" s="1"/>
  <c r="M280" i="65" s="1"/>
  <c r="G279" i="65"/>
  <c r="J279" i="65" s="1"/>
  <c r="M279" i="65" s="1"/>
  <c r="G278" i="65"/>
  <c r="J278" i="65" s="1"/>
  <c r="M278" i="65" s="1"/>
  <c r="G277" i="65"/>
  <c r="J277" i="65" s="1"/>
  <c r="M277" i="65" s="1"/>
  <c r="G276" i="65"/>
  <c r="J276" i="65" s="1"/>
  <c r="M276" i="65" s="1"/>
  <c r="G275" i="65"/>
  <c r="J275" i="65" s="1"/>
  <c r="M275" i="65" s="1"/>
  <c r="X274" i="65"/>
  <c r="W274" i="65"/>
  <c r="U274" i="65"/>
  <c r="R274" i="65"/>
  <c r="Q274" i="65"/>
  <c r="O274" i="65"/>
  <c r="G274" i="65"/>
  <c r="J274" i="65" s="1"/>
  <c r="M274" i="65" s="1"/>
  <c r="J273" i="65"/>
  <c r="M273" i="65" s="1"/>
  <c r="G273" i="65"/>
  <c r="X272" i="65"/>
  <c r="W272" i="65"/>
  <c r="U272" i="65"/>
  <c r="R272" i="65"/>
  <c r="Q272" i="65"/>
  <c r="O272" i="65"/>
  <c r="G272" i="65"/>
  <c r="J272" i="65" s="1"/>
  <c r="M272" i="65" s="1"/>
  <c r="G271" i="65"/>
  <c r="J271" i="65" s="1"/>
  <c r="M271" i="65" s="1"/>
  <c r="G270" i="65"/>
  <c r="J270" i="65" s="1"/>
  <c r="M270" i="65" s="1"/>
  <c r="G269" i="65"/>
  <c r="J269" i="65" s="1"/>
  <c r="M269" i="65" s="1"/>
  <c r="G268" i="65"/>
  <c r="J268" i="65" s="1"/>
  <c r="M268" i="65" s="1"/>
  <c r="X267" i="65"/>
  <c r="W267" i="65"/>
  <c r="U267" i="65"/>
  <c r="R267" i="65"/>
  <c r="Q267" i="65"/>
  <c r="O267" i="65"/>
  <c r="G267" i="65"/>
  <c r="J267" i="65" s="1"/>
  <c r="M267" i="65" s="1"/>
  <c r="G266" i="65"/>
  <c r="J266" i="65" s="1"/>
  <c r="M266" i="65" s="1"/>
  <c r="G265" i="65"/>
  <c r="J265" i="65" s="1"/>
  <c r="M265" i="65" s="1"/>
  <c r="G264" i="65"/>
  <c r="J264" i="65" s="1"/>
  <c r="M264" i="65" s="1"/>
  <c r="G263" i="65"/>
  <c r="J263" i="65" s="1"/>
  <c r="M263" i="65" s="1"/>
  <c r="X262" i="65"/>
  <c r="W262" i="65"/>
  <c r="U262" i="65"/>
  <c r="R262" i="65"/>
  <c r="Q262" i="65"/>
  <c r="O262" i="65"/>
  <c r="G262" i="65"/>
  <c r="J262" i="65" s="1"/>
  <c r="M262" i="65" s="1"/>
  <c r="J261" i="65"/>
  <c r="M261" i="65" s="1"/>
  <c r="G261" i="65"/>
  <c r="G260" i="65"/>
  <c r="J260" i="65" s="1"/>
  <c r="M260" i="65" s="1"/>
  <c r="G259" i="65"/>
  <c r="J259" i="65" s="1"/>
  <c r="M259" i="65" s="1"/>
  <c r="G258" i="65"/>
  <c r="J258" i="65" s="1"/>
  <c r="M258" i="65" s="1"/>
  <c r="G257" i="65"/>
  <c r="J257" i="65" s="1"/>
  <c r="M257" i="65" s="1"/>
  <c r="G256" i="65"/>
  <c r="J256" i="65" s="1"/>
  <c r="M256" i="65" s="1"/>
  <c r="X255" i="65"/>
  <c r="W255" i="65"/>
  <c r="U255" i="65"/>
  <c r="R255" i="65"/>
  <c r="Q255" i="65"/>
  <c r="O255" i="65"/>
  <c r="G255" i="65"/>
  <c r="J255" i="65" s="1"/>
  <c r="M255" i="65" s="1"/>
  <c r="G254" i="65"/>
  <c r="J254" i="65" s="1"/>
  <c r="M254" i="65" s="1"/>
  <c r="X253" i="65"/>
  <c r="W253" i="65"/>
  <c r="U253" i="65"/>
  <c r="R253" i="65"/>
  <c r="Q253" i="65"/>
  <c r="O253" i="65"/>
  <c r="G253" i="65"/>
  <c r="J253" i="65" s="1"/>
  <c r="M253" i="65" s="1"/>
  <c r="G252" i="65"/>
  <c r="J252" i="65" s="1"/>
  <c r="M252" i="65" s="1"/>
  <c r="G251" i="65"/>
  <c r="J251" i="65" s="1"/>
  <c r="M251" i="65" s="1"/>
  <c r="G250" i="65"/>
  <c r="J250" i="65" s="1"/>
  <c r="M250" i="65" s="1"/>
  <c r="G249" i="65"/>
  <c r="J249" i="65" s="1"/>
  <c r="M249" i="65" s="1"/>
  <c r="X248" i="65"/>
  <c r="W248" i="65"/>
  <c r="U248" i="65"/>
  <c r="R248" i="65"/>
  <c r="Q248" i="65"/>
  <c r="O248" i="65"/>
  <c r="G248" i="65"/>
  <c r="J248" i="65" s="1"/>
  <c r="M248" i="65" s="1"/>
  <c r="G247" i="65"/>
  <c r="J247" i="65" s="1"/>
  <c r="M247" i="65" s="1"/>
  <c r="G246" i="65"/>
  <c r="J246" i="65" s="1"/>
  <c r="M246" i="65" s="1"/>
  <c r="G245" i="65"/>
  <c r="J245" i="65" s="1"/>
  <c r="M245" i="65" s="1"/>
  <c r="G244" i="65"/>
  <c r="J244" i="65" s="1"/>
  <c r="M244" i="65" s="1"/>
  <c r="X243" i="65"/>
  <c r="W243" i="65"/>
  <c r="U243" i="65"/>
  <c r="R243" i="65"/>
  <c r="Q243" i="65"/>
  <c r="O243" i="65"/>
  <c r="G243" i="65"/>
  <c r="J243" i="65" s="1"/>
  <c r="M243" i="65" s="1"/>
  <c r="G242" i="65"/>
  <c r="J242" i="65" s="1"/>
  <c r="M242" i="65" s="1"/>
  <c r="G241" i="65"/>
  <c r="J241" i="65" s="1"/>
  <c r="M241" i="65" s="1"/>
  <c r="G240" i="65"/>
  <c r="J240" i="65" s="1"/>
  <c r="M240" i="65" s="1"/>
  <c r="J239" i="65"/>
  <c r="M239" i="65" s="1"/>
  <c r="G239" i="65"/>
  <c r="G238" i="65"/>
  <c r="J238" i="65" s="1"/>
  <c r="M238" i="65" s="1"/>
  <c r="G237" i="65"/>
  <c r="J237" i="65" s="1"/>
  <c r="M237" i="65" s="1"/>
  <c r="X236" i="65"/>
  <c r="W236" i="65"/>
  <c r="U236" i="65"/>
  <c r="R236" i="65"/>
  <c r="Q236" i="65"/>
  <c r="O236" i="65"/>
  <c r="G236" i="65"/>
  <c r="J236" i="65" s="1"/>
  <c r="M236" i="65" s="1"/>
  <c r="J235" i="65"/>
  <c r="M235" i="65" s="1"/>
  <c r="G235" i="65"/>
  <c r="X234" i="65"/>
  <c r="W234" i="65"/>
  <c r="U234" i="65"/>
  <c r="R234" i="65"/>
  <c r="Q234" i="65"/>
  <c r="O234" i="65"/>
  <c r="G234" i="65"/>
  <c r="J234" i="65" s="1"/>
  <c r="M234" i="65" s="1"/>
  <c r="G233" i="65"/>
  <c r="J233" i="65" s="1"/>
  <c r="M233" i="65" s="1"/>
  <c r="G232" i="65"/>
  <c r="J232" i="65" s="1"/>
  <c r="M232" i="65" s="1"/>
  <c r="G231" i="65"/>
  <c r="J231" i="65" s="1"/>
  <c r="M231" i="65" s="1"/>
  <c r="G230" i="65"/>
  <c r="J230" i="65" s="1"/>
  <c r="M230" i="65" s="1"/>
  <c r="X200" i="65" l="1"/>
  <c r="W200" i="65"/>
  <c r="U200" i="65"/>
  <c r="R200" i="65"/>
  <c r="Q200" i="65"/>
  <c r="O200" i="65"/>
  <c r="G200" i="65"/>
  <c r="J200" i="65" s="1"/>
  <c r="M200" i="65" s="1"/>
  <c r="G199" i="65"/>
  <c r="J199" i="65" s="1"/>
  <c r="M199" i="65" s="1"/>
  <c r="X198" i="65"/>
  <c r="W198" i="65"/>
  <c r="U198" i="65"/>
  <c r="R198" i="65"/>
  <c r="Q198" i="65"/>
  <c r="O198" i="65"/>
  <c r="G198" i="65"/>
  <c r="J198" i="65" s="1"/>
  <c r="M198" i="65" s="1"/>
  <c r="G197" i="65"/>
  <c r="J197" i="65" s="1"/>
  <c r="M197" i="65" s="1"/>
  <c r="G196" i="65"/>
  <c r="J196" i="65" s="1"/>
  <c r="M196" i="65" s="1"/>
  <c r="G195" i="65"/>
  <c r="J195" i="65" s="1"/>
  <c r="M195" i="65" s="1"/>
  <c r="G194" i="65"/>
  <c r="J194" i="65" s="1"/>
  <c r="M194" i="65" s="1"/>
  <c r="X193" i="65"/>
  <c r="W193" i="65"/>
  <c r="U193" i="65"/>
  <c r="R193" i="65"/>
  <c r="Q193" i="65"/>
  <c r="O193" i="65"/>
  <c r="G193" i="65"/>
  <c r="J193" i="65" s="1"/>
  <c r="M193" i="65" s="1"/>
  <c r="G192" i="65"/>
  <c r="J192" i="65" s="1"/>
  <c r="M192" i="65" s="1"/>
  <c r="G191" i="65"/>
  <c r="J191" i="65" s="1"/>
  <c r="M191" i="65" s="1"/>
  <c r="G190" i="65"/>
  <c r="J190" i="65" s="1"/>
  <c r="M190" i="65" s="1"/>
  <c r="G189" i="65"/>
  <c r="J189" i="65" s="1"/>
  <c r="M189" i="65" s="1"/>
  <c r="X188" i="65"/>
  <c r="W188" i="65"/>
  <c r="U188" i="65"/>
  <c r="R188" i="65"/>
  <c r="Q188" i="65"/>
  <c r="O188" i="65"/>
  <c r="G188" i="65"/>
  <c r="J188" i="65" s="1"/>
  <c r="M188" i="65" s="1"/>
  <c r="G187" i="65"/>
  <c r="J187" i="65" s="1"/>
  <c r="M187" i="65" s="1"/>
  <c r="G186" i="65"/>
  <c r="J186" i="65" s="1"/>
  <c r="M186" i="65" s="1"/>
  <c r="G185" i="65"/>
  <c r="J185" i="65" s="1"/>
  <c r="M185" i="65" s="1"/>
  <c r="G184" i="65"/>
  <c r="J184" i="65" s="1"/>
  <c r="M184" i="65" s="1"/>
  <c r="G183" i="65"/>
  <c r="J183" i="65" s="1"/>
  <c r="M183" i="65" s="1"/>
  <c r="G182" i="65"/>
  <c r="J182" i="65" s="1"/>
  <c r="M182" i="65" s="1"/>
  <c r="X181" i="65"/>
  <c r="W181" i="65"/>
  <c r="U181" i="65"/>
  <c r="R181" i="65"/>
  <c r="Q181" i="65"/>
  <c r="O181" i="65"/>
  <c r="G181" i="65"/>
  <c r="J181" i="65" s="1"/>
  <c r="M181" i="65" s="1"/>
  <c r="G180" i="65"/>
  <c r="J180" i="65" s="1"/>
  <c r="M180" i="65" s="1"/>
  <c r="X179" i="65"/>
  <c r="W179" i="65"/>
  <c r="U179" i="65"/>
  <c r="R179" i="65"/>
  <c r="Q179" i="65"/>
  <c r="O179" i="65"/>
  <c r="G179" i="65"/>
  <c r="J179" i="65" s="1"/>
  <c r="M179" i="65" s="1"/>
  <c r="G178" i="65"/>
  <c r="J178" i="65" s="1"/>
  <c r="M178" i="65" s="1"/>
  <c r="G177" i="65"/>
  <c r="J177" i="65" s="1"/>
  <c r="M177" i="65" s="1"/>
  <c r="G176" i="65"/>
  <c r="J176" i="65" s="1"/>
  <c r="M176" i="65" s="1"/>
  <c r="G175" i="65"/>
  <c r="J175" i="65" s="1"/>
  <c r="M175" i="65" s="1"/>
  <c r="X174" i="65"/>
  <c r="W174" i="65"/>
  <c r="U174" i="65"/>
  <c r="R174" i="65"/>
  <c r="Q174" i="65"/>
  <c r="O174" i="65"/>
  <c r="G174" i="65"/>
  <c r="J174" i="65" s="1"/>
  <c r="M174" i="65" s="1"/>
  <c r="G173" i="65"/>
  <c r="J173" i="65" s="1"/>
  <c r="M173" i="65" s="1"/>
  <c r="G172" i="65"/>
  <c r="J172" i="65" s="1"/>
  <c r="M172" i="65" s="1"/>
  <c r="G171" i="65"/>
  <c r="J171" i="65" s="1"/>
  <c r="M171" i="65" s="1"/>
  <c r="H200" i="66"/>
  <c r="K200" i="66" s="1"/>
  <c r="H199" i="66"/>
  <c r="K199" i="66" s="1"/>
  <c r="K198" i="66"/>
  <c r="H198" i="66"/>
  <c r="H197" i="66"/>
  <c r="K197" i="66" s="1"/>
  <c r="H196" i="66"/>
  <c r="K196" i="66" s="1"/>
  <c r="H195" i="66"/>
  <c r="K195" i="66" s="1"/>
  <c r="H194" i="66"/>
  <c r="K194" i="66" s="1"/>
  <c r="H193" i="66"/>
  <c r="K193" i="66" s="1"/>
  <c r="K192" i="66"/>
  <c r="H192" i="66"/>
  <c r="H191" i="66"/>
  <c r="K191" i="66" s="1"/>
  <c r="K190" i="66"/>
  <c r="H190" i="66"/>
  <c r="H189" i="66"/>
  <c r="K189" i="66" s="1"/>
  <c r="H188" i="66"/>
  <c r="K188" i="66" s="1"/>
  <c r="H187" i="66"/>
  <c r="K187" i="66" s="1"/>
  <c r="N186" i="66"/>
  <c r="M186" i="66"/>
  <c r="H186" i="66"/>
  <c r="K186" i="66" s="1"/>
  <c r="H185" i="66"/>
  <c r="K185" i="66" s="1"/>
  <c r="H184" i="66"/>
  <c r="K184" i="66" s="1"/>
  <c r="K183" i="66"/>
  <c r="H183" i="66"/>
  <c r="H182" i="66"/>
  <c r="K182" i="66" s="1"/>
  <c r="H181" i="66"/>
  <c r="K181" i="66" s="1"/>
  <c r="H180" i="66"/>
  <c r="K180" i="66" s="1"/>
  <c r="H179" i="66"/>
  <c r="K179" i="66" s="1"/>
  <c r="H178" i="66"/>
  <c r="K178" i="66" s="1"/>
  <c r="H177" i="66"/>
  <c r="K177" i="66" s="1"/>
  <c r="H176" i="66"/>
  <c r="K176" i="66" s="1"/>
  <c r="K175" i="66"/>
  <c r="H175" i="66"/>
  <c r="H174" i="66"/>
  <c r="K174" i="66" s="1"/>
  <c r="H173" i="66"/>
  <c r="K173" i="66" s="1"/>
  <c r="H172" i="66"/>
  <c r="K172" i="66" s="1"/>
  <c r="H171" i="66"/>
  <c r="K171" i="66" s="1"/>
  <c r="H170" i="66"/>
  <c r="K170" i="66" s="1"/>
  <c r="H169" i="66"/>
  <c r="K169" i="66" s="1"/>
  <c r="H168" i="66"/>
  <c r="K168" i="66" s="1"/>
  <c r="K167" i="66"/>
  <c r="H167" i="66"/>
  <c r="H166" i="66"/>
  <c r="K166" i="66" s="1"/>
  <c r="H165" i="66"/>
  <c r="K165" i="66" s="1"/>
  <c r="H164" i="66"/>
  <c r="K164" i="66" s="1"/>
  <c r="H163" i="66"/>
  <c r="K163" i="66" s="1"/>
  <c r="H162" i="66"/>
  <c r="K162" i="66" s="1"/>
  <c r="H161" i="66"/>
  <c r="K161" i="66" s="1"/>
  <c r="H160" i="66"/>
  <c r="K160" i="66" s="1"/>
  <c r="K159" i="66"/>
  <c r="H159" i="66"/>
  <c r="H158" i="66"/>
  <c r="K158" i="66" s="1"/>
  <c r="N157" i="66"/>
  <c r="M157" i="66"/>
  <c r="H157" i="66"/>
  <c r="K157" i="66" s="1"/>
  <c r="H156" i="66"/>
  <c r="K156" i="66" s="1"/>
  <c r="H155" i="66"/>
  <c r="K155" i="66" s="1"/>
  <c r="H154" i="66"/>
  <c r="K154" i="66" s="1"/>
  <c r="H153" i="66"/>
  <c r="K153" i="66" s="1"/>
  <c r="K152" i="66"/>
  <c r="H152" i="66"/>
  <c r="H151" i="66"/>
  <c r="K151" i="66" s="1"/>
  <c r="H150" i="66"/>
  <c r="K150" i="66" s="1"/>
  <c r="H149" i="66"/>
  <c r="K149" i="66" s="1"/>
  <c r="H148" i="66"/>
  <c r="K148" i="66" s="1"/>
  <c r="H147" i="66"/>
  <c r="K147" i="66" s="1"/>
  <c r="K146" i="66"/>
  <c r="H146" i="66"/>
  <c r="H145" i="66"/>
  <c r="K145" i="66" s="1"/>
  <c r="K144" i="66"/>
  <c r="H144" i="66"/>
  <c r="H143" i="66"/>
  <c r="K143" i="66" s="1"/>
  <c r="H142" i="66"/>
  <c r="K142" i="66" s="1"/>
  <c r="H141" i="66"/>
  <c r="K141" i="66" s="1"/>
  <c r="K140" i="66"/>
  <c r="H140" i="66"/>
  <c r="H139" i="66"/>
  <c r="K139" i="66" s="1"/>
  <c r="K138" i="66"/>
  <c r="H138" i="66"/>
  <c r="H137" i="66"/>
  <c r="K137" i="66" s="1"/>
  <c r="K136" i="66"/>
  <c r="H136" i="66"/>
  <c r="H135" i="66"/>
  <c r="K135" i="66" s="1"/>
  <c r="H134" i="66"/>
  <c r="K134" i="66" s="1"/>
  <c r="H133" i="66"/>
  <c r="K133" i="66" s="1"/>
  <c r="H132" i="66"/>
  <c r="K132" i="66" s="1"/>
  <c r="H131" i="66"/>
  <c r="K131" i="66" s="1"/>
  <c r="K130" i="66"/>
  <c r="H130" i="66"/>
  <c r="H129" i="66"/>
  <c r="K129" i="66" s="1"/>
  <c r="G229" i="65"/>
  <c r="J229" i="65" s="1"/>
  <c r="M229" i="65" s="1"/>
  <c r="X228" i="65"/>
  <c r="W228" i="65"/>
  <c r="U228" i="65"/>
  <c r="R228" i="65"/>
  <c r="Q228" i="65"/>
  <c r="O228" i="65"/>
  <c r="G228" i="65"/>
  <c r="J228" i="65" s="1"/>
  <c r="M228" i="65" s="1"/>
  <c r="G227" i="65"/>
  <c r="J227" i="65" s="1"/>
  <c r="M227" i="65" s="1"/>
  <c r="G226" i="65"/>
  <c r="J226" i="65" s="1"/>
  <c r="M226" i="65" s="1"/>
  <c r="G225" i="65"/>
  <c r="J225" i="65" s="1"/>
  <c r="M225" i="65" s="1"/>
  <c r="G224" i="65"/>
  <c r="J224" i="65" s="1"/>
  <c r="M224" i="65" s="1"/>
  <c r="X223" i="65"/>
  <c r="W223" i="65"/>
  <c r="U223" i="65"/>
  <c r="R223" i="65"/>
  <c r="Q223" i="65"/>
  <c r="O223" i="65"/>
  <c r="G223" i="65"/>
  <c r="J223" i="65" s="1"/>
  <c r="M223" i="65" s="1"/>
  <c r="G222" i="65"/>
  <c r="J222" i="65" s="1"/>
  <c r="M222" i="65" s="1"/>
  <c r="G221" i="65"/>
  <c r="J221" i="65" s="1"/>
  <c r="M221" i="65" s="1"/>
  <c r="G220" i="65"/>
  <c r="J220" i="65" s="1"/>
  <c r="M220" i="65" s="1"/>
  <c r="G219" i="65"/>
  <c r="J219" i="65" s="1"/>
  <c r="M219" i="65" s="1"/>
  <c r="X218" i="65"/>
  <c r="W218" i="65"/>
  <c r="U218" i="65"/>
  <c r="R218" i="65"/>
  <c r="Q218" i="65"/>
  <c r="O218" i="65"/>
  <c r="G218" i="65"/>
  <c r="J218" i="65" s="1"/>
  <c r="M218" i="65" s="1"/>
  <c r="G217" i="65"/>
  <c r="J217" i="65" s="1"/>
  <c r="M217" i="65" s="1"/>
  <c r="G216" i="65"/>
  <c r="J216" i="65" s="1"/>
  <c r="M216" i="65" s="1"/>
  <c r="G215" i="65"/>
  <c r="J215" i="65" s="1"/>
  <c r="M215" i="65" s="1"/>
  <c r="G214" i="65"/>
  <c r="J214" i="65" s="1"/>
  <c r="M214" i="65" s="1"/>
  <c r="G213" i="65"/>
  <c r="J213" i="65" s="1"/>
  <c r="M213" i="65" s="1"/>
  <c r="G212" i="65"/>
  <c r="J212" i="65" s="1"/>
  <c r="M212" i="65" s="1"/>
  <c r="X211" i="65"/>
  <c r="W211" i="65"/>
  <c r="U211" i="65"/>
  <c r="R211" i="65"/>
  <c r="Q211" i="65"/>
  <c r="O211" i="65"/>
  <c r="G211" i="65"/>
  <c r="J211" i="65" s="1"/>
  <c r="M211" i="65" s="1"/>
  <c r="G210" i="65"/>
  <c r="J210" i="65" s="1"/>
  <c r="M210" i="65" s="1"/>
  <c r="X209" i="65"/>
  <c r="W209" i="65"/>
  <c r="U209" i="65"/>
  <c r="R209" i="65"/>
  <c r="Q209" i="65"/>
  <c r="O209" i="65"/>
  <c r="G209" i="65"/>
  <c r="J209" i="65" s="1"/>
  <c r="M209" i="65" s="1"/>
  <c r="G208" i="65"/>
  <c r="J208" i="65" s="1"/>
  <c r="M208" i="65" s="1"/>
  <c r="G207" i="65"/>
  <c r="J207" i="65" s="1"/>
  <c r="M207" i="65" s="1"/>
  <c r="G206" i="65"/>
  <c r="J206" i="65" s="1"/>
  <c r="M206" i="65" s="1"/>
  <c r="G205" i="65"/>
  <c r="J205" i="65" s="1"/>
  <c r="M205" i="65" s="1"/>
  <c r="X204" i="65"/>
  <c r="W204" i="65"/>
  <c r="U204" i="65"/>
  <c r="R204" i="65"/>
  <c r="Q204" i="65"/>
  <c r="O204" i="65"/>
  <c r="G204" i="65"/>
  <c r="J204" i="65" s="1"/>
  <c r="M204" i="65" s="1"/>
  <c r="G203" i="65"/>
  <c r="J203" i="65" s="1"/>
  <c r="M203" i="65" s="1"/>
  <c r="G202" i="65"/>
  <c r="J202" i="65" s="1"/>
  <c r="M202" i="65" s="1"/>
  <c r="G201" i="65"/>
  <c r="J201" i="65" s="1"/>
  <c r="M201" i="65" s="1"/>
  <c r="G170" i="65"/>
  <c r="J170" i="65" s="1"/>
  <c r="M170" i="65" s="1"/>
  <c r="X169" i="65"/>
  <c r="W169" i="65"/>
  <c r="U169" i="65"/>
  <c r="R169" i="65"/>
  <c r="Q169" i="65"/>
  <c r="O169" i="65"/>
  <c r="G169" i="65"/>
  <c r="J169" i="65" s="1"/>
  <c r="M169" i="65" s="1"/>
  <c r="G168" i="65"/>
  <c r="J168" i="65" s="1"/>
  <c r="M168" i="65" s="1"/>
  <c r="G167" i="65"/>
  <c r="J167" i="65" s="1"/>
  <c r="M167" i="65" s="1"/>
  <c r="G166" i="65"/>
  <c r="J166" i="65" s="1"/>
  <c r="M166" i="65" s="1"/>
  <c r="G165" i="65"/>
  <c r="J165" i="65" s="1"/>
  <c r="M165" i="65" s="1"/>
  <c r="G164" i="65"/>
  <c r="J164" i="65" s="1"/>
  <c r="M164" i="65" s="1"/>
  <c r="X163" i="65"/>
  <c r="W163" i="65"/>
  <c r="U163" i="65"/>
  <c r="R163" i="65"/>
  <c r="Q163" i="65"/>
  <c r="O163" i="65"/>
  <c r="G163" i="65"/>
  <c r="J163" i="65" s="1"/>
  <c r="M163" i="65" s="1"/>
  <c r="G162" i="65"/>
  <c r="J162" i="65" s="1"/>
  <c r="M162" i="65" s="1"/>
  <c r="X161" i="65"/>
  <c r="W161" i="65"/>
  <c r="U161" i="65"/>
  <c r="R161" i="65"/>
  <c r="Q161" i="65"/>
  <c r="O161" i="65"/>
  <c r="G161" i="65"/>
  <c r="J161" i="65" s="1"/>
  <c r="M161" i="65" s="1"/>
  <c r="G160" i="65"/>
  <c r="J160" i="65" s="1"/>
  <c r="M160" i="65" s="1"/>
  <c r="G159" i="65"/>
  <c r="J159" i="65" s="1"/>
  <c r="M159" i="65" s="1"/>
  <c r="G158" i="65"/>
  <c r="J158" i="65" s="1"/>
  <c r="M158" i="65" s="1"/>
  <c r="G157" i="65"/>
  <c r="J157" i="65" s="1"/>
  <c r="M157" i="65" s="1"/>
  <c r="X156" i="65"/>
  <c r="W156" i="65"/>
  <c r="U156" i="65"/>
  <c r="R156" i="65"/>
  <c r="Q156" i="65"/>
  <c r="O156" i="65"/>
  <c r="G156" i="65"/>
  <c r="J156" i="65" s="1"/>
  <c r="M156" i="65" s="1"/>
  <c r="G155" i="65"/>
  <c r="J155" i="65" s="1"/>
  <c r="M155" i="65" s="1"/>
  <c r="G154" i="65"/>
  <c r="J154" i="65" s="1"/>
  <c r="M154" i="65" s="1"/>
  <c r="G153" i="65"/>
  <c r="J153" i="65" s="1"/>
  <c r="M153" i="65" s="1"/>
  <c r="G152" i="65"/>
  <c r="J152" i="65" s="1"/>
  <c r="M152" i="65" s="1"/>
  <c r="X151" i="65"/>
  <c r="W151" i="65"/>
  <c r="U151" i="65"/>
  <c r="R151" i="65"/>
  <c r="Q151" i="65"/>
  <c r="O151" i="65"/>
  <c r="G151" i="65"/>
  <c r="J151" i="65" s="1"/>
  <c r="M151" i="65" s="1"/>
  <c r="G150" i="65"/>
  <c r="J150" i="65" s="1"/>
  <c r="M150" i="65" s="1"/>
  <c r="G149" i="65"/>
  <c r="J149" i="65" s="1"/>
  <c r="M149" i="65" s="1"/>
  <c r="G148" i="65"/>
  <c r="J148" i="65" s="1"/>
  <c r="M148" i="65" s="1"/>
  <c r="G147" i="65"/>
  <c r="J147" i="65" s="1"/>
  <c r="M147" i="65" s="1"/>
  <c r="G146" i="65"/>
  <c r="J146" i="65" s="1"/>
  <c r="M146" i="65" s="1"/>
  <c r="G145" i="65"/>
  <c r="J145" i="65" s="1"/>
  <c r="M145" i="65" s="1"/>
  <c r="X144" i="65"/>
  <c r="W144" i="65"/>
  <c r="U144" i="65"/>
  <c r="R144" i="65"/>
  <c r="Q144" i="65"/>
  <c r="O144" i="65"/>
  <c r="G144" i="65"/>
  <c r="J144" i="65" s="1"/>
  <c r="M144" i="65" s="1"/>
  <c r="G143" i="65"/>
  <c r="J143" i="65" s="1"/>
  <c r="M143" i="65" s="1"/>
  <c r="X142" i="65"/>
  <c r="W142" i="65"/>
  <c r="U142" i="65"/>
  <c r="R142" i="65"/>
  <c r="Q142" i="65"/>
  <c r="O142" i="65"/>
  <c r="G142" i="65"/>
  <c r="J142" i="65" s="1"/>
  <c r="M142" i="65" s="1"/>
  <c r="G141" i="65"/>
  <c r="J141" i="65" s="1"/>
  <c r="M141" i="65" s="1"/>
  <c r="G140" i="65"/>
  <c r="J140" i="65" s="1"/>
  <c r="M140" i="65" s="1"/>
  <c r="G139" i="65"/>
  <c r="J139" i="65" s="1"/>
  <c r="M139" i="65" s="1"/>
  <c r="G138" i="65"/>
  <c r="J138" i="65" s="1"/>
  <c r="M138" i="65" s="1"/>
  <c r="X137" i="65"/>
  <c r="W137" i="65"/>
  <c r="U137" i="65"/>
  <c r="R137" i="65"/>
  <c r="Q137" i="65"/>
  <c r="O137" i="65"/>
  <c r="G137" i="65"/>
  <c r="J137" i="65" s="1"/>
  <c r="M137" i="65" s="1"/>
  <c r="G136" i="65"/>
  <c r="J136" i="65" s="1"/>
  <c r="M136" i="65" s="1"/>
  <c r="G135" i="65"/>
  <c r="J135" i="65" s="1"/>
  <c r="M135" i="65" s="1"/>
  <c r="G134" i="65"/>
  <c r="J134" i="65" s="1"/>
  <c r="M134" i="65" s="1"/>
  <c r="G133" i="65"/>
  <c r="J133" i="65" s="1"/>
  <c r="M133" i="65" s="1"/>
  <c r="X132" i="65"/>
  <c r="W132" i="65"/>
  <c r="U132" i="65"/>
  <c r="R132" i="65"/>
  <c r="Q132" i="65"/>
  <c r="O132" i="65"/>
  <c r="G132" i="65"/>
  <c r="J132" i="65" s="1"/>
  <c r="M132" i="65" s="1"/>
  <c r="G131" i="65"/>
  <c r="J131" i="65" s="1"/>
  <c r="M131" i="65" s="1"/>
  <c r="G130" i="65"/>
  <c r="J130" i="65" s="1"/>
  <c r="M130" i="65" s="1"/>
  <c r="G129" i="65"/>
  <c r="J129" i="65" s="1"/>
  <c r="M129" i="65" s="1"/>
  <c r="G128" i="65"/>
  <c r="J128" i="65" s="1"/>
  <c r="M128" i="65" s="1"/>
  <c r="G127" i="65"/>
  <c r="J127" i="65" s="1"/>
  <c r="M127" i="65" s="1"/>
  <c r="G126" i="65"/>
  <c r="J126" i="65" s="1"/>
  <c r="M126" i="65" s="1"/>
  <c r="X125" i="65"/>
  <c r="W125" i="65"/>
  <c r="U125" i="65"/>
  <c r="R125" i="65"/>
  <c r="Q125" i="65"/>
  <c r="O125" i="65"/>
  <c r="G125" i="65"/>
  <c r="J125" i="65" s="1"/>
  <c r="M125" i="65" s="1"/>
  <c r="G124" i="65"/>
  <c r="J124" i="65" s="1"/>
  <c r="M124" i="65" s="1"/>
  <c r="X123" i="65"/>
  <c r="W123" i="65"/>
  <c r="U123" i="65"/>
  <c r="R123" i="65"/>
  <c r="Q123" i="65"/>
  <c r="O123" i="65"/>
  <c r="G123" i="65"/>
  <c r="J123" i="65" s="1"/>
  <c r="M123" i="65" s="1"/>
  <c r="G122" i="65"/>
  <c r="J122" i="65" s="1"/>
  <c r="M122" i="65" s="1"/>
  <c r="G121" i="65"/>
  <c r="J121" i="65" s="1"/>
  <c r="M121" i="65" s="1"/>
  <c r="G120" i="65"/>
  <c r="J120" i="65" s="1"/>
  <c r="M120" i="65" s="1"/>
  <c r="G119" i="65"/>
  <c r="J119" i="65" s="1"/>
  <c r="M119" i="65" s="1"/>
  <c r="X118" i="65"/>
  <c r="W118" i="65"/>
  <c r="U118" i="65"/>
  <c r="R118" i="65"/>
  <c r="Q118" i="65"/>
  <c r="O118" i="65"/>
  <c r="G118" i="65"/>
  <c r="J118" i="65" s="1"/>
  <c r="M118" i="65" s="1"/>
  <c r="G117" i="65"/>
  <c r="J117" i="65" s="1"/>
  <c r="M117" i="65" s="1"/>
  <c r="G116" i="65"/>
  <c r="J116" i="65" s="1"/>
  <c r="M116" i="65" s="1"/>
  <c r="G115" i="65"/>
  <c r="J115" i="65" s="1"/>
  <c r="M115" i="65" s="1"/>
  <c r="G114" i="65"/>
  <c r="J114" i="65" s="1"/>
  <c r="M114" i="65" s="1"/>
  <c r="X113" i="65"/>
  <c r="W113" i="65"/>
  <c r="U113" i="65"/>
  <c r="R113" i="65"/>
  <c r="Q113" i="65"/>
  <c r="O113" i="65"/>
  <c r="G113" i="65"/>
  <c r="J113" i="65" s="1"/>
  <c r="M113" i="65" s="1"/>
  <c r="G112" i="65"/>
  <c r="J112" i="65" s="1"/>
  <c r="M112" i="65" s="1"/>
  <c r="G111" i="65"/>
  <c r="J111" i="65" s="1"/>
  <c r="M111" i="65" s="1"/>
  <c r="G110" i="65"/>
  <c r="J110" i="65" s="1"/>
  <c r="M110" i="65" s="1"/>
  <c r="G109" i="65"/>
  <c r="J109" i="65" s="1"/>
  <c r="M109" i="65" s="1"/>
  <c r="G108" i="65"/>
  <c r="J108" i="65" s="1"/>
  <c r="M108" i="65" s="1"/>
  <c r="G107" i="65"/>
  <c r="J107" i="65" s="1"/>
  <c r="M107" i="65" s="1"/>
  <c r="X106" i="65"/>
  <c r="W106" i="65"/>
  <c r="U106" i="65"/>
  <c r="R106" i="65"/>
  <c r="Q106" i="65"/>
  <c r="O106" i="65"/>
  <c r="G106" i="65"/>
  <c r="J106" i="65" s="1"/>
  <c r="M106" i="65" s="1"/>
  <c r="G105" i="65"/>
  <c r="J105" i="65" s="1"/>
  <c r="M105" i="65" s="1"/>
  <c r="X104" i="65"/>
  <c r="W104" i="65"/>
  <c r="U104" i="65"/>
  <c r="R104" i="65"/>
  <c r="Q104" i="65"/>
  <c r="O104" i="65"/>
  <c r="G104" i="65"/>
  <c r="J104" i="65" s="1"/>
  <c r="M104" i="65" s="1"/>
  <c r="G103" i="65"/>
  <c r="J103" i="65" s="1"/>
  <c r="M103" i="65" s="1"/>
  <c r="G102" i="65"/>
  <c r="J102" i="65" s="1"/>
  <c r="M102" i="65" s="1"/>
  <c r="G101" i="65"/>
  <c r="J101" i="65" s="1"/>
  <c r="M101" i="65" s="1"/>
  <c r="G100" i="65"/>
  <c r="J100" i="65" s="1"/>
  <c r="M100" i="65" s="1"/>
  <c r="X99" i="65"/>
  <c r="W99" i="65"/>
  <c r="U99" i="65"/>
  <c r="R99" i="65"/>
  <c r="Q99" i="65"/>
  <c r="O99" i="65"/>
  <c r="G99" i="65"/>
  <c r="J99" i="65" s="1"/>
  <c r="M99" i="65" s="1"/>
  <c r="G98" i="65"/>
  <c r="J98" i="65" s="1"/>
  <c r="M98" i="65" s="1"/>
  <c r="G97" i="65"/>
  <c r="J97" i="65" s="1"/>
  <c r="M97" i="65" s="1"/>
  <c r="G96" i="65"/>
  <c r="J96" i="65" s="1"/>
  <c r="M96" i="65" s="1"/>
  <c r="G95" i="65"/>
  <c r="J95" i="65" s="1"/>
  <c r="M95" i="65" s="1"/>
  <c r="X94" i="65"/>
  <c r="W94" i="65"/>
  <c r="U94" i="65"/>
  <c r="R94" i="65"/>
  <c r="Q94" i="65"/>
  <c r="O94" i="65"/>
  <c r="G94" i="65"/>
  <c r="J94" i="65" s="1"/>
  <c r="M94" i="65" s="1"/>
  <c r="G93" i="65"/>
  <c r="J93" i="65" s="1"/>
  <c r="M93" i="65" s="1"/>
  <c r="G92" i="65"/>
  <c r="J92" i="65" s="1"/>
  <c r="M92" i="65" s="1"/>
  <c r="G91" i="65"/>
  <c r="J91" i="65" s="1"/>
  <c r="M91" i="65" s="1"/>
  <c r="G90" i="65"/>
  <c r="J90" i="65" s="1"/>
  <c r="M90" i="65" s="1"/>
  <c r="G89" i="65"/>
  <c r="J89" i="65" s="1"/>
  <c r="M89" i="65" s="1"/>
  <c r="N128" i="66"/>
  <c r="M128" i="66"/>
  <c r="H128" i="66"/>
  <c r="K128" i="66" s="1"/>
  <c r="H127" i="66"/>
  <c r="K127" i="66" s="1"/>
  <c r="H126" i="66"/>
  <c r="K126" i="66" s="1"/>
  <c r="H125" i="66"/>
  <c r="K125" i="66" s="1"/>
  <c r="H124" i="66"/>
  <c r="K124" i="66" s="1"/>
  <c r="H123" i="66"/>
  <c r="K123" i="66" s="1"/>
  <c r="H122" i="66"/>
  <c r="K122" i="66" s="1"/>
  <c r="H121" i="66"/>
  <c r="K121" i="66" s="1"/>
  <c r="H120" i="66"/>
  <c r="K120" i="66" s="1"/>
  <c r="H119" i="66"/>
  <c r="K119" i="66" s="1"/>
  <c r="H118" i="66"/>
  <c r="K118" i="66" s="1"/>
  <c r="H117" i="66"/>
  <c r="K117" i="66" s="1"/>
  <c r="H116" i="66"/>
  <c r="K116" i="66" s="1"/>
  <c r="H115" i="66"/>
  <c r="K115" i="66" s="1"/>
  <c r="H114" i="66"/>
  <c r="K114" i="66" s="1"/>
  <c r="H113" i="66"/>
  <c r="K113" i="66" s="1"/>
  <c r="H112" i="66"/>
  <c r="K112" i="66" s="1"/>
  <c r="H111" i="66"/>
  <c r="K111" i="66" s="1"/>
  <c r="H110" i="66"/>
  <c r="K110" i="66" s="1"/>
  <c r="H109" i="66"/>
  <c r="K109" i="66" s="1"/>
  <c r="H108" i="66"/>
  <c r="K108" i="66" s="1"/>
  <c r="H107" i="66"/>
  <c r="K107" i="66" s="1"/>
  <c r="H106" i="66"/>
  <c r="K106" i="66" s="1"/>
  <c r="H105" i="66"/>
  <c r="K105" i="66" s="1"/>
  <c r="H104" i="66"/>
  <c r="K104" i="66" s="1"/>
  <c r="H103" i="66"/>
  <c r="K103" i="66" s="1"/>
  <c r="H102" i="66"/>
  <c r="K102" i="66" s="1"/>
  <c r="H101" i="66"/>
  <c r="K101" i="66" s="1"/>
  <c r="H100" i="66"/>
  <c r="K100" i="66" s="1"/>
  <c r="N99" i="66"/>
  <c r="M99" i="66"/>
  <c r="H99" i="66"/>
  <c r="K99" i="66" s="1"/>
  <c r="H98" i="66"/>
  <c r="K98" i="66" s="1"/>
  <c r="H97" i="66"/>
  <c r="K97" i="66" s="1"/>
  <c r="H96" i="66"/>
  <c r="K96" i="66" s="1"/>
  <c r="H95" i="66"/>
  <c r="K95" i="66" s="1"/>
  <c r="H94" i="66"/>
  <c r="K94" i="66" s="1"/>
  <c r="H93" i="66"/>
  <c r="K93" i="66" s="1"/>
  <c r="H92" i="66"/>
  <c r="K92" i="66" s="1"/>
  <c r="H91" i="66"/>
  <c r="K91" i="66" s="1"/>
  <c r="H90" i="66"/>
  <c r="K90" i="66" s="1"/>
  <c r="H89" i="66"/>
  <c r="K89" i="66" s="1"/>
  <c r="H88" i="66"/>
  <c r="K88" i="66" s="1"/>
  <c r="H87" i="66"/>
  <c r="K87" i="66" s="1"/>
  <c r="H86" i="66"/>
  <c r="K86" i="66" s="1"/>
  <c r="H85" i="66"/>
  <c r="K85" i="66" s="1"/>
  <c r="H84" i="66"/>
  <c r="K84" i="66" s="1"/>
  <c r="H83" i="66"/>
  <c r="K83" i="66" s="1"/>
  <c r="H82" i="66"/>
  <c r="K82" i="66" s="1"/>
  <c r="H81" i="66"/>
  <c r="K81" i="66" s="1"/>
  <c r="H80" i="66"/>
  <c r="K80" i="66" s="1"/>
  <c r="H79" i="66"/>
  <c r="K79" i="66" s="1"/>
  <c r="H78" i="66"/>
  <c r="K78" i="66" s="1"/>
  <c r="H77" i="66"/>
  <c r="K77" i="66" s="1"/>
  <c r="H76" i="66"/>
  <c r="K76" i="66" s="1"/>
  <c r="H75" i="66"/>
  <c r="K75" i="66" s="1"/>
  <c r="H74" i="66"/>
  <c r="K74" i="66" s="1"/>
  <c r="H73" i="66"/>
  <c r="K73" i="66" s="1"/>
  <c r="H72" i="66"/>
  <c r="K72" i="66" s="1"/>
  <c r="H71" i="66"/>
  <c r="K71" i="66" s="1"/>
  <c r="N70" i="66"/>
  <c r="M70" i="66"/>
  <c r="H70" i="66"/>
  <c r="K70" i="66" s="1"/>
  <c r="H69" i="66"/>
  <c r="K69" i="66" s="1"/>
  <c r="H68" i="66"/>
  <c r="K68" i="66" s="1"/>
  <c r="H67" i="66"/>
  <c r="K67" i="66" s="1"/>
  <c r="H66" i="66"/>
  <c r="K66" i="66" s="1"/>
  <c r="H65" i="66"/>
  <c r="K65" i="66" s="1"/>
  <c r="H64" i="66"/>
  <c r="K64" i="66" s="1"/>
  <c r="H63" i="66"/>
  <c r="K63" i="66" s="1"/>
  <c r="H62" i="66"/>
  <c r="K62" i="66" s="1"/>
  <c r="H61" i="66"/>
  <c r="K61" i="66" s="1"/>
  <c r="H60" i="66"/>
  <c r="K60" i="66" s="1"/>
  <c r="H59" i="66"/>
  <c r="K59" i="66" s="1"/>
  <c r="H58" i="66"/>
  <c r="K58" i="66" s="1"/>
  <c r="H57" i="66"/>
  <c r="K57" i="66" s="1"/>
  <c r="H56" i="66"/>
  <c r="K56" i="66" s="1"/>
  <c r="H55" i="66"/>
  <c r="K55" i="66" s="1"/>
  <c r="H54" i="66"/>
  <c r="K54" i="66" s="1"/>
  <c r="H53" i="66"/>
  <c r="K53" i="66" s="1"/>
  <c r="H52" i="66"/>
  <c r="K52" i="66" s="1"/>
  <c r="H51" i="66"/>
  <c r="K51" i="66" s="1"/>
  <c r="H50" i="66"/>
  <c r="K50" i="66" s="1"/>
  <c r="H49" i="66"/>
  <c r="K49" i="66" s="1"/>
  <c r="H48" i="66"/>
  <c r="K48" i="66" s="1"/>
  <c r="H47" i="66"/>
  <c r="K47" i="66" s="1"/>
  <c r="H46" i="66"/>
  <c r="K46" i="66" s="1"/>
  <c r="H45" i="66"/>
  <c r="K45" i="66" s="1"/>
  <c r="H44" i="66"/>
  <c r="K44" i="66" s="1"/>
  <c r="H43" i="66"/>
  <c r="K43" i="66" s="1"/>
  <c r="H42" i="66"/>
  <c r="K42" i="66" s="1"/>
  <c r="X88" i="65"/>
  <c r="W88" i="65"/>
  <c r="U88" i="65"/>
  <c r="R88" i="65"/>
  <c r="Q88" i="65"/>
  <c r="O88" i="65"/>
  <c r="G88" i="65"/>
  <c r="J88" i="65" s="1"/>
  <c r="M88" i="65" s="1"/>
  <c r="G87" i="65"/>
  <c r="J87" i="65" s="1"/>
  <c r="M87" i="65" s="1"/>
  <c r="X86" i="65"/>
  <c r="W86" i="65"/>
  <c r="U86" i="65"/>
  <c r="R86" i="65"/>
  <c r="Q86" i="65"/>
  <c r="O86" i="65"/>
  <c r="G86" i="65"/>
  <c r="J86" i="65" s="1"/>
  <c r="M86" i="65" s="1"/>
  <c r="G85" i="65"/>
  <c r="J85" i="65" s="1"/>
  <c r="M85" i="65" s="1"/>
  <c r="G84" i="65"/>
  <c r="J84" i="65" s="1"/>
  <c r="M84" i="65" s="1"/>
  <c r="G83" i="65"/>
  <c r="J83" i="65" s="1"/>
  <c r="M83" i="65" s="1"/>
  <c r="G82" i="65"/>
  <c r="J82" i="65" s="1"/>
  <c r="M82" i="65" s="1"/>
  <c r="X81" i="65"/>
  <c r="W81" i="65"/>
  <c r="U81" i="65"/>
  <c r="R81" i="65"/>
  <c r="Q81" i="65"/>
  <c r="O81" i="65"/>
  <c r="G81" i="65"/>
  <c r="J81" i="65" s="1"/>
  <c r="M81" i="65" s="1"/>
  <c r="G80" i="65"/>
  <c r="J80" i="65" s="1"/>
  <c r="M80" i="65" s="1"/>
  <c r="G79" i="65"/>
  <c r="J79" i="65" s="1"/>
  <c r="M79" i="65" s="1"/>
  <c r="G78" i="65"/>
  <c r="J78" i="65" s="1"/>
  <c r="M78" i="65" s="1"/>
  <c r="G77" i="65"/>
  <c r="J77" i="65" s="1"/>
  <c r="M77" i="65" s="1"/>
  <c r="X76" i="65"/>
  <c r="W76" i="65"/>
  <c r="U76" i="65"/>
  <c r="R76" i="65"/>
  <c r="Q76" i="65"/>
  <c r="O76" i="65"/>
  <c r="G76" i="65"/>
  <c r="J76" i="65" s="1"/>
  <c r="M76" i="65" s="1"/>
  <c r="G75" i="65"/>
  <c r="J75" i="65" s="1"/>
  <c r="M75" i="65" s="1"/>
  <c r="G74" i="65"/>
  <c r="J74" i="65" s="1"/>
  <c r="M74" i="65" s="1"/>
  <c r="G73" i="65"/>
  <c r="J73" i="65" s="1"/>
  <c r="M73" i="65" s="1"/>
  <c r="G72" i="65"/>
  <c r="J72" i="65" s="1"/>
  <c r="M72" i="65" s="1"/>
  <c r="G71" i="65"/>
  <c r="J71" i="65" s="1"/>
  <c r="M71" i="65" s="1"/>
  <c r="G70" i="65"/>
  <c r="J70" i="65" s="1"/>
  <c r="M70" i="65" s="1"/>
  <c r="X69" i="65"/>
  <c r="W69" i="65"/>
  <c r="U69" i="65"/>
  <c r="R69" i="65"/>
  <c r="Q69" i="65"/>
  <c r="O69" i="65"/>
  <c r="G69" i="65"/>
  <c r="J69" i="65" s="1"/>
  <c r="M69" i="65" s="1"/>
  <c r="G68" i="65"/>
  <c r="J68" i="65" s="1"/>
  <c r="M68" i="65" s="1"/>
  <c r="X67" i="65"/>
  <c r="W67" i="65"/>
  <c r="U67" i="65"/>
  <c r="R67" i="65"/>
  <c r="Q67" i="65"/>
  <c r="O67" i="65"/>
  <c r="G67" i="65"/>
  <c r="J67" i="65" s="1"/>
  <c r="M67" i="65" s="1"/>
  <c r="G66" i="65"/>
  <c r="J66" i="65" s="1"/>
  <c r="M66" i="65" s="1"/>
  <c r="G65" i="65"/>
  <c r="J65" i="65" s="1"/>
  <c r="M65" i="65" s="1"/>
  <c r="G64" i="65"/>
  <c r="J64" i="65" s="1"/>
  <c r="M64" i="65" s="1"/>
  <c r="G63" i="65"/>
  <c r="J63" i="65" s="1"/>
  <c r="M63" i="65" s="1"/>
  <c r="X62" i="65"/>
  <c r="W62" i="65"/>
  <c r="U62" i="65"/>
  <c r="R62" i="65"/>
  <c r="Q62" i="65"/>
  <c r="O62" i="65"/>
  <c r="G62" i="65"/>
  <c r="J62" i="65" s="1"/>
  <c r="M62" i="65" s="1"/>
  <c r="G61" i="65"/>
  <c r="J61" i="65" s="1"/>
  <c r="M61" i="65" s="1"/>
  <c r="G60" i="65"/>
  <c r="J60" i="65" s="1"/>
  <c r="M60" i="65" s="1"/>
  <c r="G59" i="65"/>
  <c r="J59" i="65" s="1"/>
  <c r="M59" i="65" s="1"/>
  <c r="G58" i="65"/>
  <c r="J58" i="65" s="1"/>
  <c r="M58" i="65" s="1"/>
  <c r="X57" i="65"/>
  <c r="W57" i="65"/>
  <c r="U57" i="65"/>
  <c r="R57" i="65"/>
  <c r="Q57" i="65"/>
  <c r="O57" i="65"/>
  <c r="G57" i="65"/>
  <c r="J57" i="65" s="1"/>
  <c r="M57" i="65" s="1"/>
  <c r="G56" i="65"/>
  <c r="J56" i="65" s="1"/>
  <c r="M56" i="65" s="1"/>
  <c r="G55" i="65"/>
  <c r="J55" i="65" s="1"/>
  <c r="M55" i="65" s="1"/>
  <c r="G54" i="65"/>
  <c r="J54" i="65" s="1"/>
  <c r="M54" i="65" s="1"/>
  <c r="G53" i="65"/>
  <c r="J53" i="65" s="1"/>
  <c r="M53" i="65" s="1"/>
  <c r="G52" i="65"/>
  <c r="J52" i="65" s="1"/>
  <c r="M52" i="65" s="1"/>
  <c r="G51" i="65"/>
  <c r="J51" i="65" s="1"/>
  <c r="M51" i="65" s="1"/>
  <c r="X50" i="65"/>
  <c r="W50" i="65"/>
  <c r="U50" i="65"/>
  <c r="R50" i="65"/>
  <c r="Q50" i="65"/>
  <c r="O50" i="65"/>
  <c r="G50" i="65"/>
  <c r="J50" i="65" s="1"/>
  <c r="M50" i="65" s="1"/>
  <c r="G49" i="65"/>
  <c r="J49" i="65" s="1"/>
  <c r="M49" i="65" s="1"/>
  <c r="X48" i="65"/>
  <c r="W48" i="65"/>
  <c r="U48" i="65"/>
  <c r="R48" i="65"/>
  <c r="Q48" i="65"/>
  <c r="O48" i="65"/>
  <c r="G48" i="65"/>
  <c r="J48" i="65" s="1"/>
  <c r="M48" i="65" s="1"/>
  <c r="G47" i="65"/>
  <c r="J47" i="65" s="1"/>
  <c r="M47" i="65" s="1"/>
  <c r="G46" i="65"/>
  <c r="J46" i="65" s="1"/>
  <c r="M46" i="65" s="1"/>
  <c r="G45" i="65"/>
  <c r="J45" i="65" s="1"/>
  <c r="M45" i="65" s="1"/>
  <c r="G44" i="65"/>
  <c r="J44" i="65" s="1"/>
  <c r="M44" i="65" s="1"/>
  <c r="X43" i="65"/>
  <c r="W43" i="65"/>
  <c r="U43" i="65"/>
  <c r="R43" i="65"/>
  <c r="Q43" i="65"/>
  <c r="O43" i="65"/>
  <c r="G43" i="65"/>
  <c r="J43" i="65" s="1"/>
  <c r="M43" i="65" s="1"/>
  <c r="G42" i="65"/>
  <c r="J42" i="65" s="1"/>
  <c r="M42" i="65" s="1"/>
  <c r="G41" i="65"/>
  <c r="J41" i="65" s="1"/>
  <c r="M41" i="65" s="1"/>
  <c r="G40" i="65"/>
  <c r="J40" i="65" s="1"/>
  <c r="M40" i="65" s="1"/>
  <c r="G39" i="65"/>
  <c r="J39" i="65" s="1"/>
  <c r="M39" i="65" s="1"/>
  <c r="X38" i="65"/>
  <c r="W38" i="65"/>
  <c r="U38" i="65"/>
  <c r="R38" i="65"/>
  <c r="Q38" i="65"/>
  <c r="O38" i="65"/>
  <c r="G38" i="65"/>
  <c r="J38" i="65" s="1"/>
  <c r="M38" i="65" s="1"/>
  <c r="G37" i="65"/>
  <c r="J37" i="65" s="1"/>
  <c r="M37" i="65" s="1"/>
  <c r="G36" i="65"/>
  <c r="J36" i="65" s="1"/>
  <c r="M36" i="65" s="1"/>
  <c r="G35" i="65"/>
  <c r="J35" i="65" s="1"/>
  <c r="M35" i="65" s="1"/>
  <c r="G34" i="65"/>
  <c r="J34" i="65" s="1"/>
  <c r="M34" i="65" s="1"/>
  <c r="G33" i="65"/>
  <c r="J33" i="65" s="1"/>
  <c r="M33" i="65" s="1"/>
  <c r="G32" i="65"/>
  <c r="J32" i="65" s="1"/>
  <c r="M32" i="65" s="1"/>
  <c r="E334" i="65"/>
  <c r="F334" i="65"/>
  <c r="K334" i="65"/>
  <c r="L334" i="65"/>
  <c r="X31" i="65"/>
  <c r="W31" i="65"/>
  <c r="U31" i="65"/>
  <c r="R31" i="65"/>
  <c r="Q31" i="65"/>
  <c r="O31" i="65"/>
  <c r="G31" i="65"/>
  <c r="J31" i="65" s="1"/>
  <c r="E28" i="23"/>
  <c r="C28" i="23"/>
  <c r="B28" i="23"/>
  <c r="F24" i="23"/>
  <c r="F22" i="23"/>
  <c r="F20" i="23"/>
  <c r="F18" i="23"/>
  <c r="H16" i="23"/>
  <c r="F16" i="23"/>
  <c r="E13" i="23"/>
  <c r="D11" i="23"/>
  <c r="D28" i="23" s="1"/>
  <c r="F28" i="23" l="1"/>
  <c r="M31" i="65"/>
  <c r="H18" i="23"/>
  <c r="G30" i="65"/>
  <c r="J30" i="65" s="1"/>
  <c r="M30" i="65" s="1"/>
  <c r="X29" i="65"/>
  <c r="W29" i="65"/>
  <c r="U29" i="65"/>
  <c r="R29" i="65"/>
  <c r="Q29" i="65"/>
  <c r="O29" i="65"/>
  <c r="G29" i="65"/>
  <c r="J29" i="65" s="1"/>
  <c r="M29" i="65" s="1"/>
  <c r="G28" i="65"/>
  <c r="J28" i="65" s="1"/>
  <c r="M28" i="65" s="1"/>
  <c r="G27" i="65"/>
  <c r="J27" i="65" s="1"/>
  <c r="M27" i="65" s="1"/>
  <c r="G26" i="65"/>
  <c r="J26" i="65" s="1"/>
  <c r="M26" i="65" s="1"/>
  <c r="G25" i="65"/>
  <c r="J25" i="65" s="1"/>
  <c r="M25" i="65" s="1"/>
  <c r="X24" i="65"/>
  <c r="W24" i="65"/>
  <c r="U24" i="65"/>
  <c r="R24" i="65"/>
  <c r="Q24" i="65"/>
  <c r="O24" i="65"/>
  <c r="G24" i="65"/>
  <c r="J24" i="65" s="1"/>
  <c r="M24" i="65" s="1"/>
  <c r="G23" i="65"/>
  <c r="J23" i="65" s="1"/>
  <c r="M23" i="65" s="1"/>
  <c r="G22" i="65"/>
  <c r="J22" i="65" s="1"/>
  <c r="M22" i="65" s="1"/>
  <c r="G21" i="65"/>
  <c r="J21" i="65" s="1"/>
  <c r="M21" i="65" s="1"/>
  <c r="G20" i="65"/>
  <c r="J20" i="65" s="1"/>
  <c r="M20" i="65" s="1"/>
  <c r="X19" i="65"/>
  <c r="W19" i="65"/>
  <c r="U19" i="65"/>
  <c r="R19" i="65"/>
  <c r="Q19" i="65"/>
  <c r="O19" i="65"/>
  <c r="G19" i="65"/>
  <c r="J19" i="65" s="1"/>
  <c r="M19" i="65" s="1"/>
  <c r="G18" i="65"/>
  <c r="J18" i="65" s="1"/>
  <c r="M18" i="65" s="1"/>
  <c r="W334" i="65" l="1"/>
  <c r="G17" i="65"/>
  <c r="J17" i="65" s="1"/>
  <c r="M17" i="65" s="1"/>
  <c r="G16" i="65"/>
  <c r="J16" i="65" s="1"/>
  <c r="M16" i="65" s="1"/>
  <c r="G15" i="65"/>
  <c r="J15" i="65" s="1"/>
  <c r="M15" i="65" s="1"/>
  <c r="C9" i="64" l="1"/>
  <c r="D28" i="50" l="1"/>
  <c r="E27" i="50" s="1"/>
  <c r="E13" i="50" l="1"/>
  <c r="E21" i="50"/>
  <c r="E25" i="50"/>
  <c r="E14" i="50"/>
  <c r="E12" i="50"/>
  <c r="E16" i="50"/>
  <c r="E20" i="50"/>
  <c r="E24" i="50"/>
  <c r="E17" i="50"/>
  <c r="E18" i="50"/>
  <c r="E22" i="50"/>
  <c r="E11" i="50"/>
  <c r="E15" i="50"/>
  <c r="E19" i="50"/>
  <c r="E23" i="50"/>
  <c r="F36" i="4"/>
  <c r="E28" i="50" l="1"/>
  <c r="C53" i="70" l="1"/>
  <c r="G4" i="22" l="1"/>
  <c r="G4" i="50"/>
  <c r="D27" i="4" l="1"/>
  <c r="F26" i="50" l="1"/>
  <c r="H21" i="50"/>
  <c r="D28" i="47"/>
  <c r="G26" i="47"/>
  <c r="I25" i="47"/>
  <c r="I23" i="47"/>
  <c r="I21" i="47"/>
  <c r="I19" i="47"/>
  <c r="I17" i="47"/>
  <c r="I15" i="47"/>
  <c r="I14" i="47"/>
  <c r="I13" i="47"/>
  <c r="H3" i="23"/>
  <c r="J3" i="47"/>
  <c r="F24" i="50" l="1"/>
  <c r="F20" i="50"/>
  <c r="F16" i="50"/>
  <c r="H16" i="50" s="1"/>
  <c r="F22" i="50"/>
  <c r="F18" i="50"/>
  <c r="H18" i="50" s="1"/>
  <c r="E25" i="47"/>
  <c r="E21" i="47"/>
  <c r="E17" i="47"/>
  <c r="E13" i="47"/>
  <c r="E24" i="47"/>
  <c r="G24" i="47" s="1"/>
  <c r="E20" i="47"/>
  <c r="G20" i="47" s="1"/>
  <c r="E16" i="47"/>
  <c r="G16" i="47" s="1"/>
  <c r="I16" i="47" s="1"/>
  <c r="E12" i="47"/>
  <c r="G12" i="47" s="1"/>
  <c r="I12" i="47" s="1"/>
  <c r="E23" i="47"/>
  <c r="E19" i="47"/>
  <c r="E15" i="47"/>
  <c r="E11" i="47"/>
  <c r="G11" i="47" s="1"/>
  <c r="I11" i="47" s="1"/>
  <c r="E22" i="47"/>
  <c r="G22" i="47" s="1"/>
  <c r="E18" i="47"/>
  <c r="G18" i="47" s="1"/>
  <c r="I18" i="47" s="1"/>
  <c r="E14" i="47"/>
  <c r="E27" i="47"/>
  <c r="G27" i="47" s="1"/>
  <c r="F27" i="50"/>
  <c r="H27" i="50" l="1"/>
  <c r="F28" i="50"/>
  <c r="F13" i="47"/>
  <c r="F28" i="47" s="1"/>
  <c r="F9" i="46" s="1"/>
  <c r="E28" i="47"/>
  <c r="B19" i="1"/>
  <c r="C8" i="70"/>
  <c r="C7" i="70"/>
  <c r="D47" i="70"/>
  <c r="E42" i="70"/>
  <c r="E43" i="70"/>
  <c r="E44" i="70"/>
  <c r="E45" i="70"/>
  <c r="E46" i="70"/>
  <c r="B2" i="4" l="1"/>
  <c r="B12" i="1"/>
  <c r="D3" i="1" s="1"/>
  <c r="I4" i="70"/>
  <c r="G5" i="1"/>
  <c r="G4" i="70"/>
  <c r="E5" i="1"/>
  <c r="B15" i="1"/>
  <c r="B14" i="1"/>
  <c r="I3" i="70"/>
  <c r="B13" i="1"/>
  <c r="C36" i="70"/>
  <c r="C41" i="70" s="1"/>
  <c r="E41" i="70" s="1"/>
  <c r="E2" i="70" l="1"/>
  <c r="H2" i="22"/>
  <c r="C47" i="70"/>
  <c r="D53" i="70" l="1"/>
  <c r="E53" i="70" s="1"/>
  <c r="E47" i="70"/>
  <c r="F52" i="70" s="1"/>
  <c r="H12" i="31"/>
  <c r="C52" i="70" l="1"/>
  <c r="D52" i="70" s="1"/>
  <c r="E52" i="70" s="1"/>
  <c r="C54" i="70" l="1"/>
  <c r="D54" i="70" s="1"/>
  <c r="E54" i="70" s="1"/>
  <c r="E59" i="70" s="1"/>
  <c r="H41" i="66"/>
  <c r="K41" i="66" s="1"/>
  <c r="H40" i="66"/>
  <c r="K40" i="66" s="1"/>
  <c r="H39" i="66"/>
  <c r="K39" i="66" s="1"/>
  <c r="H38" i="66"/>
  <c r="K38" i="66" s="1"/>
  <c r="H37" i="66"/>
  <c r="K37" i="66" s="1"/>
  <c r="H36" i="66"/>
  <c r="K36" i="66" s="1"/>
  <c r="H35" i="66"/>
  <c r="K35" i="66" s="1"/>
  <c r="H34" i="66"/>
  <c r="K34" i="66" s="1"/>
  <c r="H33" i="66"/>
  <c r="K33" i="66" s="1"/>
  <c r="H32" i="66"/>
  <c r="K32" i="66" s="1"/>
  <c r="H31" i="66"/>
  <c r="K31" i="66" s="1"/>
  <c r="H30" i="66"/>
  <c r="K30" i="66" s="1"/>
  <c r="H29" i="66"/>
  <c r="K29" i="66" s="1"/>
  <c r="H28" i="66"/>
  <c r="K28" i="66" s="1"/>
  <c r="H27" i="66"/>
  <c r="K27" i="66" s="1"/>
  <c r="H26" i="66"/>
  <c r="K26" i="66" s="1"/>
  <c r="H25" i="66"/>
  <c r="K25" i="66" s="1"/>
  <c r="H24" i="66"/>
  <c r="K24" i="66" s="1"/>
  <c r="H23" i="66"/>
  <c r="K23" i="66" s="1"/>
  <c r="H22" i="66"/>
  <c r="K22" i="66" s="1"/>
  <c r="H21" i="66"/>
  <c r="K21" i="66" s="1"/>
  <c r="H20" i="66"/>
  <c r="K20" i="66" s="1"/>
  <c r="H19" i="66"/>
  <c r="K19" i="66" s="1"/>
  <c r="H18" i="66"/>
  <c r="K18" i="66" s="1"/>
  <c r="H17" i="66"/>
  <c r="K17" i="66" s="1"/>
  <c r="H16" i="66"/>
  <c r="K16" i="66" s="1"/>
  <c r="H15" i="66"/>
  <c r="K15" i="66" s="1"/>
  <c r="H14" i="66"/>
  <c r="K14" i="66" s="1"/>
  <c r="Q4" i="66" s="1"/>
  <c r="W5" i="66" s="1"/>
  <c r="H13" i="66"/>
  <c r="K13" i="66" s="1"/>
  <c r="H12" i="66"/>
  <c r="K12" i="66" s="1"/>
  <c r="N12" i="66" s="1"/>
  <c r="H11" i="66"/>
  <c r="K11" i="66" s="1"/>
  <c r="N11" i="66" s="1"/>
  <c r="H10" i="66"/>
  <c r="K10" i="66" s="1"/>
  <c r="H9" i="66"/>
  <c r="K9" i="66" s="1"/>
  <c r="H8" i="66"/>
  <c r="K8" i="66" s="1"/>
  <c r="H7" i="66"/>
  <c r="K7" i="66" s="1"/>
  <c r="H6" i="66"/>
  <c r="K6" i="66" s="1"/>
  <c r="H5" i="66"/>
  <c r="K5" i="66" s="1"/>
  <c r="N5" i="66" s="1"/>
  <c r="H4" i="66"/>
  <c r="K4" i="66" s="1"/>
  <c r="C17" i="46" l="1"/>
  <c r="C17" i="21"/>
  <c r="T4" i="66"/>
  <c r="W6" i="66" s="1"/>
  <c r="N8" i="66"/>
  <c r="N7" i="66"/>
  <c r="N9" i="66"/>
  <c r="N4" i="66"/>
  <c r="N10" i="66"/>
  <c r="N6" i="66"/>
  <c r="G13" i="65"/>
  <c r="J13" i="65" s="1"/>
  <c r="M13" i="65" s="1"/>
  <c r="B4" i="4" l="1"/>
  <c r="D35" i="4" l="1"/>
  <c r="I45" i="64" l="1"/>
  <c r="F22" i="4" l="1"/>
  <c r="D26" i="4"/>
  <c r="I34" i="31" l="1"/>
  <c r="J201" i="66"/>
  <c r="I201" i="66"/>
  <c r="E201" i="66"/>
  <c r="U201" i="66"/>
  <c r="T201" i="66"/>
  <c r="O201" i="66"/>
  <c r="N41" i="66"/>
  <c r="M41" i="66"/>
  <c r="H201" i="66" l="1"/>
  <c r="K201" i="66" s="1"/>
  <c r="Q201" i="66"/>
  <c r="N201" i="66" l="1"/>
  <c r="W4" i="66" s="1"/>
  <c r="K202" i="66"/>
  <c r="W201" i="66" l="1"/>
  <c r="B17" i="22"/>
  <c r="D56" i="64" l="1"/>
  <c r="B17" i="69" s="1"/>
  <c r="A4" i="69"/>
  <c r="C4" i="69" l="1"/>
  <c r="E10" i="69"/>
  <c r="C10" i="69"/>
  <c r="C7" i="69"/>
  <c r="A10" i="69"/>
  <c r="A7" i="69"/>
  <c r="E23" i="69"/>
  <c r="E21" i="69"/>
  <c r="E19" i="69"/>
  <c r="B25" i="69"/>
  <c r="A1" i="69"/>
  <c r="E25" i="69" l="1"/>
  <c r="E17" i="69"/>
  <c r="F34" i="4" l="1"/>
  <c r="F33" i="4"/>
  <c r="E58" i="70" l="1"/>
  <c r="E60" i="70" s="1"/>
  <c r="D16" i="46"/>
  <c r="D9" i="46" l="1"/>
  <c r="D15" i="21"/>
  <c r="F26" i="4" l="1"/>
  <c r="F23" i="4"/>
  <c r="F27" i="4" s="1"/>
  <c r="F21" i="4"/>
  <c r="F20" i="4"/>
  <c r="F16" i="4"/>
  <c r="F15" i="4"/>
  <c r="C20" i="22"/>
  <c r="E20" i="22"/>
  <c r="B37" i="22"/>
  <c r="I19" i="22"/>
  <c r="I18" i="22"/>
  <c r="A1" i="64"/>
  <c r="G4" i="64"/>
  <c r="I4" i="64"/>
  <c r="C10" i="64"/>
  <c r="C11" i="64"/>
  <c r="E16" i="64"/>
  <c r="F16" i="64"/>
  <c r="H16" i="64"/>
  <c r="I16" i="64"/>
  <c r="K16" i="64"/>
  <c r="L16" i="64"/>
  <c r="M16" i="64"/>
  <c r="I27" i="64"/>
  <c r="I36" i="64"/>
  <c r="C60" i="64"/>
  <c r="H7" i="31"/>
  <c r="H10" i="31"/>
  <c r="K12" i="31"/>
  <c r="G46" i="31"/>
  <c r="B32" i="1" s="1"/>
  <c r="I46" i="31"/>
  <c r="B34" i="1" s="1"/>
  <c r="E4" i="1"/>
  <c r="I3" i="64" s="1"/>
  <c r="J2" i="46"/>
  <c r="D12" i="1"/>
  <c r="F3" i="21"/>
  <c r="D13" i="1"/>
  <c r="B24" i="1"/>
  <c r="B25" i="1"/>
  <c r="B26" i="1"/>
  <c r="A1" i="4"/>
  <c r="D17" i="4"/>
  <c r="G20" i="50" s="1"/>
  <c r="A1" i="23"/>
  <c r="F4" i="23"/>
  <c r="H4" i="23"/>
  <c r="H4" i="47"/>
  <c r="J4" i="47"/>
  <c r="A1" i="50"/>
  <c r="I4" i="50"/>
  <c r="A1" i="22"/>
  <c r="I4" i="22"/>
  <c r="C9" i="22"/>
  <c r="A10" i="22"/>
  <c r="B13" i="22"/>
  <c r="F15" i="22"/>
  <c r="F32" i="22" s="1"/>
  <c r="B39" i="22"/>
  <c r="A1" i="46"/>
  <c r="H4" i="46"/>
  <c r="J4" i="46"/>
  <c r="D11" i="46"/>
  <c r="D12" i="46"/>
  <c r="E12" i="46" s="1"/>
  <c r="E17" i="46"/>
  <c r="E19" i="46" s="1"/>
  <c r="C19" i="46"/>
  <c r="D19" i="46"/>
  <c r="F19" i="46"/>
  <c r="A1" i="21"/>
  <c r="D4" i="21"/>
  <c r="F4" i="21"/>
  <c r="E17" i="21"/>
  <c r="D18" i="21"/>
  <c r="E18" i="21" s="1"/>
  <c r="D22" i="21"/>
  <c r="E22" i="21" s="1"/>
  <c r="D24" i="21"/>
  <c r="E24" i="21" s="1"/>
  <c r="E26" i="21"/>
  <c r="G4" i="65"/>
  <c r="G5" i="65"/>
  <c r="J5" i="65" s="1"/>
  <c r="M5" i="65" s="1"/>
  <c r="G6" i="65"/>
  <c r="J6" i="65" s="1"/>
  <c r="M6" i="65" s="1"/>
  <c r="G7" i="65"/>
  <c r="J7" i="65" s="1"/>
  <c r="M7" i="65" s="1"/>
  <c r="P7" i="65"/>
  <c r="G8" i="65"/>
  <c r="J8" i="65" s="1"/>
  <c r="M8" i="65" s="1"/>
  <c r="G9" i="65"/>
  <c r="J9" i="65" s="1"/>
  <c r="M9" i="65" s="1"/>
  <c r="G10" i="65"/>
  <c r="J10" i="65" s="1"/>
  <c r="M10" i="65" s="1"/>
  <c r="G11" i="65"/>
  <c r="J11" i="65" s="1"/>
  <c r="M11" i="65" s="1"/>
  <c r="P11" i="65" s="1"/>
  <c r="G12" i="65"/>
  <c r="G14" i="65"/>
  <c r="J14" i="65" s="1"/>
  <c r="M14" i="65" s="1"/>
  <c r="D20" i="21"/>
  <c r="E20" i="21" s="1"/>
  <c r="D21" i="21"/>
  <c r="E21" i="21" s="1"/>
  <c r="E37" i="22"/>
  <c r="F17" i="4" l="1"/>
  <c r="J4" i="65"/>
  <c r="G334" i="65"/>
  <c r="L12" i="64"/>
  <c r="M12" i="64"/>
  <c r="N12" i="64"/>
  <c r="I20" i="47"/>
  <c r="G24" i="50"/>
  <c r="H24" i="50" s="1"/>
  <c r="I24" i="47"/>
  <c r="G22" i="50"/>
  <c r="H22" i="50" s="1"/>
  <c r="I22" i="47"/>
  <c r="H20" i="50"/>
  <c r="P8" i="65"/>
  <c r="F3" i="50"/>
  <c r="J3" i="46"/>
  <c r="I20" i="22"/>
  <c r="P4" i="65"/>
  <c r="J12" i="65"/>
  <c r="M12" i="65" s="1"/>
  <c r="Q5" i="65"/>
  <c r="Q334" i="65" s="1"/>
  <c r="P5" i="65"/>
  <c r="E2" i="64"/>
  <c r="I3" i="22"/>
  <c r="S4" i="65"/>
  <c r="S334" i="65" s="1"/>
  <c r="E11" i="46"/>
  <c r="H2" i="23"/>
  <c r="E2" i="21"/>
  <c r="E2" i="50"/>
  <c r="J2" i="47"/>
  <c r="D28" i="4"/>
  <c r="P6" i="65"/>
  <c r="D25" i="21"/>
  <c r="E25" i="21" s="1"/>
  <c r="D23" i="21"/>
  <c r="E23" i="21" s="1"/>
  <c r="D19" i="21"/>
  <c r="E19" i="21" s="1"/>
  <c r="G22" i="23" l="1"/>
  <c r="H22" i="23" s="1"/>
  <c r="G24" i="23"/>
  <c r="H24" i="23" s="1"/>
  <c r="G20" i="23"/>
  <c r="H20" i="23" s="1"/>
  <c r="M4" i="65"/>
  <c r="J334" i="65"/>
  <c r="Y5" i="65"/>
  <c r="H28" i="50"/>
  <c r="F15" i="21" s="1"/>
  <c r="V4" i="65"/>
  <c r="V334" i="65" s="1"/>
  <c r="P12" i="65"/>
  <c r="I28" i="47"/>
  <c r="D30" i="4"/>
  <c r="D31" i="4"/>
  <c r="D29" i="4"/>
  <c r="B20" i="22"/>
  <c r="F28" i="4"/>
  <c r="M334" i="65" l="1"/>
  <c r="M335" i="65" s="1"/>
  <c r="P9" i="65"/>
  <c r="H28" i="23"/>
  <c r="P10" i="65"/>
  <c r="Y6" i="65"/>
  <c r="C16" i="21" s="1"/>
  <c r="F26" i="21"/>
  <c r="F22" i="21"/>
  <c r="F18" i="21"/>
  <c r="F25" i="21"/>
  <c r="F21" i="21"/>
  <c r="F17" i="21"/>
  <c r="F24" i="21"/>
  <c r="F20" i="21"/>
  <c r="F16" i="21"/>
  <c r="F23" i="21"/>
  <c r="F19" i="21"/>
  <c r="C10" i="46"/>
  <c r="F31" i="4"/>
  <c r="F29" i="4"/>
  <c r="F30" i="4"/>
  <c r="J9" i="46"/>
  <c r="J12" i="46" s="1"/>
  <c r="F16" i="46"/>
  <c r="F12" i="46"/>
  <c r="F11" i="46"/>
  <c r="P334" i="65" l="1"/>
  <c r="Y4" i="65" s="1"/>
  <c r="Y334" i="65" s="1"/>
  <c r="C13" i="46"/>
  <c r="D10" i="46"/>
  <c r="D16" i="21"/>
  <c r="C27" i="21"/>
  <c r="J16" i="46"/>
  <c r="J17" i="46" s="1"/>
  <c r="J19" i="46" s="1"/>
  <c r="I16" i="46"/>
  <c r="I17" i="46" s="1"/>
  <c r="I19" i="46" s="1"/>
  <c r="I9" i="46"/>
  <c r="H16" i="22"/>
  <c r="H17" i="22" s="1"/>
  <c r="H20" i="22" s="1"/>
  <c r="H33" i="22"/>
  <c r="H34" i="22" s="1"/>
  <c r="H37" i="22" s="1"/>
  <c r="H9" i="22"/>
  <c r="J11" i="46"/>
  <c r="H9" i="46"/>
  <c r="G9" i="22"/>
  <c r="G9" i="46"/>
  <c r="F9" i="22"/>
  <c r="F16" i="22" s="1"/>
  <c r="B10" i="22" l="1"/>
  <c r="B11" i="22" s="1"/>
  <c r="D13" i="46"/>
  <c r="E13" i="46" s="1"/>
  <c r="E10" i="46"/>
  <c r="D27" i="21"/>
  <c r="E16" i="21"/>
  <c r="M13" i="64"/>
  <c r="C34" i="64" s="1"/>
  <c r="G34" i="64" s="1"/>
  <c r="L13" i="64"/>
  <c r="G12" i="46"/>
  <c r="G11" i="46"/>
  <c r="H16" i="46"/>
  <c r="H17" i="46" s="1"/>
  <c r="H19" i="46" s="1"/>
  <c r="H11" i="46"/>
  <c r="H12" i="46"/>
  <c r="I12" i="46"/>
  <c r="I11" i="46"/>
  <c r="G16" i="46"/>
  <c r="G17" i="46" s="1"/>
  <c r="G19" i="46" s="1"/>
  <c r="F33" i="22"/>
  <c r="F17" i="22"/>
  <c r="F20" i="22" s="1"/>
  <c r="G33" i="22"/>
  <c r="G36" i="22" s="1"/>
  <c r="G16" i="22"/>
  <c r="G17" i="22" s="1"/>
  <c r="G20" i="22" s="1"/>
  <c r="C10" i="22" l="1"/>
  <c r="C11" i="22" s="1"/>
  <c r="J20" i="22"/>
  <c r="F10" i="46"/>
  <c r="J10" i="46"/>
  <c r="J13" i="46" s="1"/>
  <c r="J23" i="46" s="1"/>
  <c r="K10" i="64" s="1"/>
  <c r="C25" i="64"/>
  <c r="D25" i="64" s="1"/>
  <c r="E27" i="21"/>
  <c r="F27" i="21"/>
  <c r="F30" i="21" s="1"/>
  <c r="K11" i="64" s="1"/>
  <c r="D34" i="64"/>
  <c r="F34" i="64"/>
  <c r="E34" i="64"/>
  <c r="C43" i="64"/>
  <c r="N13" i="64"/>
  <c r="G35" i="22"/>
  <c r="G34" i="22"/>
  <c r="F35" i="22"/>
  <c r="F34" i="22"/>
  <c r="F36" i="22"/>
  <c r="D10" i="22" l="1"/>
  <c r="D11" i="22" s="1"/>
  <c r="F25" i="64"/>
  <c r="H10" i="46"/>
  <c r="H13" i="46" s="1"/>
  <c r="H23" i="46" s="1"/>
  <c r="I10" i="64" s="1"/>
  <c r="I13" i="64" s="1"/>
  <c r="G10" i="46"/>
  <c r="G13" i="46" s="1"/>
  <c r="G23" i="46" s="1"/>
  <c r="H10" i="64" s="1"/>
  <c r="I10" i="46"/>
  <c r="F13" i="46"/>
  <c r="G25" i="64"/>
  <c r="E25" i="64"/>
  <c r="E30" i="31"/>
  <c r="H34" i="64"/>
  <c r="F43" i="64"/>
  <c r="G43" i="64"/>
  <c r="E43" i="64"/>
  <c r="D43" i="64"/>
  <c r="G37" i="22"/>
  <c r="F37" i="22"/>
  <c r="H13" i="64" l="1"/>
  <c r="H25" i="64"/>
  <c r="I13" i="46"/>
  <c r="I23" i="46" s="1"/>
  <c r="J10" i="64" s="1"/>
  <c r="J13" i="64" s="1"/>
  <c r="H43" i="64"/>
  <c r="E26" i="31" l="1"/>
  <c r="B30" i="69"/>
  <c r="E30" i="69" s="1"/>
  <c r="I9" i="22" l="1"/>
  <c r="I10" i="22" s="1"/>
  <c r="I11" i="22" s="1"/>
  <c r="I43" i="22" l="1"/>
  <c r="K9" i="64" s="1"/>
  <c r="K13" i="64" s="1"/>
  <c r="C47" i="64" s="1"/>
  <c r="E28" i="31" l="1"/>
  <c r="F47" i="64"/>
  <c r="F49" i="64" s="1"/>
  <c r="E47" i="64"/>
  <c r="E49" i="64" s="1"/>
  <c r="G47" i="64"/>
  <c r="G49" i="64" s="1"/>
  <c r="D47" i="64"/>
  <c r="D49" i="64" s="1"/>
  <c r="H49" i="64" l="1"/>
  <c r="H51" i="64" s="1"/>
  <c r="E9" i="22" l="1"/>
  <c r="E10" i="22" s="1"/>
  <c r="H10" i="22" l="1"/>
  <c r="H11" i="22" s="1"/>
  <c r="H43" i="22" s="1"/>
  <c r="G9" i="64" s="1"/>
  <c r="G13" i="64" s="1"/>
  <c r="C38" i="64" s="1"/>
  <c r="E11" i="22"/>
  <c r="G10" i="22"/>
  <c r="G11" i="22" s="1"/>
  <c r="G43" i="22" s="1"/>
  <c r="F9" i="64" s="1"/>
  <c r="F13" i="64" s="1"/>
  <c r="C29" i="64" s="1"/>
  <c r="F10" i="22"/>
  <c r="F11" i="22" s="1"/>
  <c r="F43" i="22" s="1"/>
  <c r="J43" i="22" l="1"/>
  <c r="J11" i="22"/>
  <c r="E29" i="64"/>
  <c r="G29" i="64"/>
  <c r="C31" i="64"/>
  <c r="D29" i="64"/>
  <c r="F29" i="64"/>
  <c r="E9" i="64"/>
  <c r="G38" i="64"/>
  <c r="F40" i="64"/>
  <c r="F42" i="64" s="1"/>
  <c r="E40" i="64"/>
  <c r="E42" i="64" s="1"/>
  <c r="D40" i="64"/>
  <c r="D42" i="64" s="1"/>
  <c r="D38" i="64"/>
  <c r="C40" i="64"/>
  <c r="F38" i="64"/>
  <c r="G40" i="64"/>
  <c r="G42" i="64" s="1"/>
  <c r="E38" i="64"/>
  <c r="E13" i="64" l="1"/>
  <c r="H42" i="64"/>
  <c r="F31" i="64"/>
  <c r="F33" i="64" s="1"/>
  <c r="G31" i="64"/>
  <c r="G33" i="64" s="1"/>
  <c r="E31" i="64"/>
  <c r="E33" i="64" s="1"/>
  <c r="D31" i="64"/>
  <c r="D33" i="64" s="1"/>
  <c r="C20" i="64" l="1"/>
  <c r="G20" i="64" s="1"/>
  <c r="E24" i="31"/>
  <c r="E33" i="31" s="1"/>
  <c r="H33" i="64"/>
  <c r="F20" i="64" l="1"/>
  <c r="C22" i="64"/>
  <c r="H26" i="64" s="1"/>
  <c r="E20" i="64"/>
  <c r="D20" i="64"/>
  <c r="H35" i="64" l="1"/>
  <c r="H36" i="64" s="1"/>
  <c r="D22" i="64"/>
  <c r="D24" i="64" s="1"/>
  <c r="G22" i="64"/>
  <c r="G24" i="64" s="1"/>
  <c r="H44" i="64"/>
  <c r="H45" i="64" s="1"/>
  <c r="F22" i="64"/>
  <c r="F24" i="64" s="1"/>
  <c r="E22" i="64"/>
  <c r="E24" i="64" s="1"/>
  <c r="H24" i="64" l="1"/>
  <c r="D55" i="64" s="1"/>
  <c r="B15" i="69" s="1"/>
  <c r="D57" i="64" l="1"/>
  <c r="H27" i="64"/>
  <c r="E15" i="69"/>
  <c r="B27" i="69"/>
  <c r="B32" i="69" l="1"/>
  <c r="E27" i="69"/>
  <c r="E32" i="69" s="1"/>
</calcChain>
</file>

<file path=xl/sharedStrings.xml><?xml version="1.0" encoding="utf-8"?>
<sst xmlns="http://schemas.openxmlformats.org/spreadsheetml/2006/main" count="783" uniqueCount="409">
  <si>
    <t>MEDICAID SCHOOL PROGRAM COST REPORT</t>
  </si>
  <si>
    <t>Complete Yellow Shaded Areas Only</t>
  </si>
  <si>
    <t>Certification Statement</t>
  </si>
  <si>
    <t>Provider Name and Address:</t>
  </si>
  <si>
    <t>Provider (District) Name</t>
  </si>
  <si>
    <t>Address line 1</t>
  </si>
  <si>
    <t>Address line 2</t>
  </si>
  <si>
    <t>City, OH, Zip Code</t>
  </si>
  <si>
    <t>to</t>
  </si>
  <si>
    <t>Reporting Period:</t>
  </si>
  <si>
    <t>Type of Report</t>
  </si>
  <si>
    <t>From: (DD/MM/YYYY)</t>
  </si>
  <si>
    <t>To: (DD/MM/YYYY)</t>
  </si>
  <si>
    <t>a.  Total Computable Expenditure by Type:</t>
  </si>
  <si>
    <t>Information Retrieval Number (IRN):</t>
  </si>
  <si>
    <t>Total Computable</t>
  </si>
  <si>
    <t>Medicaid Provider Number:</t>
  </si>
  <si>
    <t>Medical Services</t>
  </si>
  <si>
    <t>TCM</t>
  </si>
  <si>
    <t>National Provider Identifier (NPI):</t>
  </si>
  <si>
    <t xml:space="preserve"> </t>
  </si>
  <si>
    <t>Administration</t>
  </si>
  <si>
    <t>b.  Claimed Expenditures:</t>
  </si>
  <si>
    <t>Transportation</t>
  </si>
  <si>
    <t>This statement is of expenditures that the undersigned certifies are all allocable and allowable to the Ohio Medicaid program under Title XIX of the Social Security Act (the Act), in accordance with all procedures, instructions and guidance issued by the single state agency in effect during the Year ended</t>
  </si>
  <si>
    <t>Total</t>
  </si>
  <si>
    <t xml:space="preserve">                INTENTIONAL MISREPRESENTATION OR FALSIFICATION OF ANY INFORMATION CONTAINED HEREIN</t>
  </si>
  <si>
    <t xml:space="preserve">                MAY BE PUNISHABLE BY FINE AND/OR IMPRISONMENT UNDER FEDERAL AND/OR STATE LAW.</t>
  </si>
  <si>
    <t xml:space="preserve">               CERTIFICATION BY OFFICER OF THE PROVIDER</t>
  </si>
  <si>
    <t xml:space="preserve">           I HEREBY CERTIFY that: </t>
  </si>
  <si>
    <t xml:space="preserve">          1. I have examined this statement, the accompanying Supporting Schedules, the allocation of expenses and</t>
  </si>
  <si>
    <t xml:space="preserve">          services, and the attached Worksheets for the period from                                    </t>
  </si>
  <si>
    <t xml:space="preserve">          and that to the best of my knowledge and belief they are true and correct statements prepared from the books </t>
  </si>
  <si>
    <t xml:space="preserve">          and records of the Provider in accordance with applicable instructions.</t>
  </si>
  <si>
    <t xml:space="preserve">           2. The expenditures included in this statement are based on the actual cost of recorded expenditures.</t>
  </si>
  <si>
    <t xml:space="preserve">           3. All cost included herein comply with certified Public Expenditure (CPE) requirements and all local, state and federal requirements</t>
  </si>
  <si>
    <t xml:space="preserve">            (including that the funds were not Federal funds in origin, or are Federal funds authorized by</t>
  </si>
  <si>
    <t xml:space="preserve">           Federal law to be used to match other Federal funds, and that the claimed expenditures were not</t>
  </si>
  <si>
    <t xml:space="preserve">           used to meet matching requirements under other Federally funded programs).</t>
  </si>
  <si>
    <t xml:space="preserve">           4.  Federal  funds are being claimed on  this report in accordance with the Cost Report instructions provided</t>
  </si>
  <si>
    <r>
      <t xml:space="preserve">           by </t>
    </r>
    <r>
      <rPr>
        <b/>
        <sz val="8"/>
        <color indexed="8"/>
        <rFont val="Calibri"/>
        <family val="2"/>
      </rPr>
      <t>ODEW</t>
    </r>
    <r>
      <rPr>
        <sz val="8"/>
        <color indexed="8"/>
        <rFont val="Calibri"/>
        <family val="2"/>
      </rPr>
      <t xml:space="preserve"> effective for the above reporting period. </t>
    </r>
  </si>
  <si>
    <t xml:space="preserve">           5.  I am the officer authorized by the referenced provider to submit this form and I have made a good faith</t>
  </si>
  <si>
    <t xml:space="preserve">           effort to assure that all information reported is true and accurate.</t>
  </si>
  <si>
    <t xml:space="preserve">           6.  I understand that this information will be used as a basis for claims for federal funds, and possibly state funds, and that </t>
  </si>
  <si>
    <t xml:space="preserve">           falsification and concealment of a material fact may be prosecuted under federal or state civil or criminal law. </t>
  </si>
  <si>
    <t>SIGNATURE (Officer of the Provider)</t>
  </si>
  <si>
    <t xml:space="preserve">    DATE (DD/MM/YYYY)</t>
  </si>
  <si>
    <t>TITLE</t>
  </si>
  <si>
    <t xml:space="preserve">     PHONE NUMBER (XXX)XXX-XXXX</t>
  </si>
  <si>
    <t xml:space="preserve">     E-MAIL ADDRESS</t>
  </si>
  <si>
    <t>`</t>
  </si>
  <si>
    <t>Exhibit 2</t>
  </si>
  <si>
    <t>Provider Data</t>
  </si>
  <si>
    <t>Reporting Period</t>
  </si>
  <si>
    <t xml:space="preserve">Cost Report                      Date                       (Month/Day/Year)             </t>
  </si>
  <si>
    <t>Provider Name</t>
  </si>
  <si>
    <t>FROM</t>
  </si>
  <si>
    <t>Information Retrieval Number (IRN)</t>
  </si>
  <si>
    <t xml:space="preserve">                    TO</t>
  </si>
  <si>
    <t>Medicaid Provider Number</t>
  </si>
  <si>
    <t>National Provider Identifier (NPI)</t>
  </si>
  <si>
    <t>Provider Name:</t>
  </si>
  <si>
    <t>Prepared by:</t>
  </si>
  <si>
    <t>Business Manager/Treasurer:</t>
  </si>
  <si>
    <t>Preparer's Phone:</t>
  </si>
  <si>
    <t>Provider Contact:</t>
  </si>
  <si>
    <t>Preparer's E-mail Address:</t>
  </si>
  <si>
    <t>Contact Phone:</t>
  </si>
  <si>
    <t>Contact E-mail Address:</t>
  </si>
  <si>
    <t>Provider Address 1</t>
  </si>
  <si>
    <t>Provider Address 2</t>
  </si>
  <si>
    <t>Provider City, State, Zip</t>
  </si>
  <si>
    <t>Initial Due Date</t>
  </si>
  <si>
    <t>Time Period of Time Study Begin</t>
  </si>
  <si>
    <t>Time Period of Time Study End</t>
  </si>
  <si>
    <t>Provider Unrestricted Indirect Cost Rate from Cognizant Agency *</t>
  </si>
  <si>
    <t>enter '0' if no indirect cost rate is known</t>
  </si>
  <si>
    <t>Grantor Agency</t>
  </si>
  <si>
    <t>OH Department of Education &amp; Workforce</t>
  </si>
  <si>
    <t>* The Unrestricted Indirect Cost Rate must cover the same period of time as the cost report period.</t>
  </si>
  <si>
    <t>E</t>
  </si>
  <si>
    <t>N</t>
  </si>
  <si>
    <t>T</t>
  </si>
  <si>
    <t>A</t>
  </si>
  <si>
    <t>G</t>
  </si>
  <si>
    <t>S</t>
  </si>
  <si>
    <t>the</t>
  </si>
  <si>
    <t>SFY</t>
  </si>
  <si>
    <t>Exhibit 3</t>
  </si>
  <si>
    <t>Medicaid Eligibility Rate (MER) Calculation</t>
  </si>
  <si>
    <t>Enter Data for Applicable Period</t>
  </si>
  <si>
    <t>ENTER DATA IN ALL YELLOW, GREEN, AND SALMON COLORED AREAS</t>
  </si>
  <si>
    <t>This data comes from the ODM MER Data Results.</t>
  </si>
  <si>
    <t>This Data Comes from the District IEP Student Count Data.</t>
  </si>
  <si>
    <t>This Data comes from the ODM MITS/FI.</t>
  </si>
  <si>
    <t>AUP Audit Adjustments</t>
  </si>
  <si>
    <t>Medicaid Eligibility Rate - All Students</t>
  </si>
  <si>
    <t>Reported</t>
  </si>
  <si>
    <t>Audit Adj.</t>
  </si>
  <si>
    <t>Revised</t>
  </si>
  <si>
    <t>Total Number of Students: Medicaid Eligible</t>
  </si>
  <si>
    <t>Total All Students</t>
  </si>
  <si>
    <t>Computed Medicaid Eligibility Rate - All Students</t>
  </si>
  <si>
    <t>Medicaid Eligibility Data - IEP Students</t>
  </si>
  <si>
    <t>Total Number of IEP "Regular" Medicaid Eligible Students</t>
  </si>
  <si>
    <t>Total Number of IEP "SCHIP" Medicaid Eligible Students</t>
  </si>
  <si>
    <t>Total Number of IEP "ACA Expansion" Medicaid Eligible Students</t>
  </si>
  <si>
    <t>Total Number of IEP Students</t>
  </si>
  <si>
    <t>Medicaid Eligibility Rate - IEP Related Service Students</t>
  </si>
  <si>
    <t xml:space="preserve">Total Number of IEP Medicaid Eligible Students </t>
  </si>
  <si>
    <t>Total Number of IEP Students with a MSP Billable Service</t>
  </si>
  <si>
    <t>Computed Medicaid Eligibility Rate - All IEP Related Service Students</t>
  </si>
  <si>
    <t>Computed Medicaid Eligibility Rate - Regular Medicaid - IEP Related Services</t>
  </si>
  <si>
    <t>Computed Medicaid Eligibility Rate - SCHIP - IEP Related Services</t>
  </si>
  <si>
    <t>Computed Medicaid Eligibility Rate - ACA Expansion- IEP Related Services</t>
  </si>
  <si>
    <t xml:space="preserve">Transportation </t>
  </si>
  <si>
    <t>T1 Special Education Student Count</t>
  </si>
  <si>
    <t>Days Special Education Student Count</t>
  </si>
  <si>
    <t>Total Special Education Instructional Days</t>
  </si>
  <si>
    <t>Number of Paid Claim Trips</t>
  </si>
  <si>
    <t>ODEW Special Education Transportation Rate Per Student Per Year (From T-2 Report Data)</t>
  </si>
  <si>
    <t>Exhibit 4A</t>
  </si>
  <si>
    <t>Pool 1 - Time Study Results &amp; Reallocation of General Administrative Time</t>
  </si>
  <si>
    <t>All Discipline Direct Medical Service Personnel</t>
  </si>
  <si>
    <t>No Yellow Shaded Areas to Complete</t>
  </si>
  <si>
    <t>Activity %</t>
  </si>
  <si>
    <t xml:space="preserve">After Reallocation </t>
  </si>
  <si>
    <t xml:space="preserve">Administrative % </t>
  </si>
  <si>
    <t>Data Entry - Time Study Data</t>
  </si>
  <si>
    <t xml:space="preserve">from </t>
  </si>
  <si>
    <t xml:space="preserve">of </t>
  </si>
  <si>
    <t>Medical</t>
  </si>
  <si>
    <t>Discounted</t>
  </si>
  <si>
    <t>Medicaid</t>
  </si>
  <si>
    <t>Time Study Codes</t>
  </si>
  <si>
    <t>Time Study</t>
  </si>
  <si>
    <t>General Admin</t>
  </si>
  <si>
    <t>Medical %</t>
  </si>
  <si>
    <t>TCM%</t>
  </si>
  <si>
    <t>Admin %</t>
  </si>
  <si>
    <t>Rate</t>
  </si>
  <si>
    <t>Administrative</t>
  </si>
  <si>
    <t xml:space="preserve">Code 1 - IEP Direct Medical Services </t>
  </si>
  <si>
    <t>Code 2 -Non-IEP Direct Medical Services</t>
  </si>
  <si>
    <t>Code 3 -Targeted Case Management (IEP)</t>
  </si>
  <si>
    <t>Code 4 - Targeted Case Management (non-IEP)</t>
  </si>
  <si>
    <t>Code 5 - Other Educational and Social Services (Non-Medical Services)</t>
  </si>
  <si>
    <t xml:space="preserve">Code 6 - Medicaid Program Outreach </t>
  </si>
  <si>
    <t>Code 7 - Outreach Non-Medicaid Program</t>
  </si>
  <si>
    <t>Code 8 - Facilitating Medicaid Program Eligibility Determinations</t>
  </si>
  <si>
    <t>Code 9 - Facilitating Non-Medicaid Program Eligibility Determinations</t>
  </si>
  <si>
    <t>Code 10 - Referral, Coordination and Monitoring of Medical Services</t>
  </si>
  <si>
    <t>Code 11 - Referral, Coordination and Monitoring of Non-Medical Services</t>
  </si>
  <si>
    <t>Code 12 - IEP Transportation Coordination and Translation for Medical Services</t>
  </si>
  <si>
    <t>Code 13 -Non-IEP Transportation Coordination and Translation For Non-Medical Services</t>
  </si>
  <si>
    <t>Code 14 -Program Planning, Development and Interagency Coordination for Medical Services</t>
  </si>
  <si>
    <t>Code 15 - Program Planning, Development and Interagency Coordination for Non-Medical Services</t>
  </si>
  <si>
    <t>Code 16 - Allocable General Administration</t>
  </si>
  <si>
    <t>Other  -</t>
  </si>
  <si>
    <t xml:space="preserve">Total Allocation Percentage </t>
  </si>
  <si>
    <t>Exhibit 4B</t>
  </si>
  <si>
    <t>Pool 2 - Time Study Results &amp; Reallocation of General Administrative Time</t>
  </si>
  <si>
    <t>TCM And Administrative Personnel Only</t>
  </si>
  <si>
    <t>No  Yellow Shaded Areas to Complete</t>
  </si>
  <si>
    <t xml:space="preserve">     -</t>
  </si>
  <si>
    <t>Other</t>
  </si>
  <si>
    <t>Exhibit 4C</t>
  </si>
  <si>
    <t>Pool 3- Time Study Results &amp; Reallocation of General Administrative Time</t>
  </si>
  <si>
    <t>Administrative Personnel Only</t>
  </si>
  <si>
    <t>Exhibit 5A</t>
  </si>
  <si>
    <t>Summary of Cost - Direct Medical Services</t>
  </si>
  <si>
    <t>Blue Text = MER %</t>
  </si>
  <si>
    <t>Purple Text = RMTS %</t>
  </si>
  <si>
    <t>Direct Medical</t>
  </si>
  <si>
    <t xml:space="preserve"> Administrative </t>
  </si>
  <si>
    <t>I.    Job Category</t>
  </si>
  <si>
    <t>Total Salary (including benefits)</t>
  </si>
  <si>
    <t xml:space="preserve">Indirect Cost Rate </t>
  </si>
  <si>
    <t>Salary plus indirect cost</t>
  </si>
  <si>
    <t>Direct Medicaid RMTS %</t>
  </si>
  <si>
    <t>Regular Medicaid MER %</t>
  </si>
  <si>
    <t>SCHIP Medicaid MER %</t>
  </si>
  <si>
    <t>ACA Expansion Medicaid MER %</t>
  </si>
  <si>
    <t>RMTS % Administrative Activities</t>
  </si>
  <si>
    <t>Total Cost Pool 1</t>
  </si>
  <si>
    <t xml:space="preserve">   check</t>
  </si>
  <si>
    <t>Medicaid Students to        Total  Students</t>
  </si>
  <si>
    <t>II.   Purchased Services</t>
  </si>
  <si>
    <t>Total Cost</t>
  </si>
  <si>
    <t>IEP % SCHIP</t>
  </si>
  <si>
    <t xml:space="preserve">Medicaid Admin Costs </t>
  </si>
  <si>
    <t>Purchased Direct Medical services</t>
  </si>
  <si>
    <t>Billing cost for direct medical services</t>
  </si>
  <si>
    <t>Audit Fee</t>
  </si>
  <si>
    <t>Total Purchased Services and Admin</t>
  </si>
  <si>
    <t>III.    Allowable Medical Equipment and Supplies</t>
  </si>
  <si>
    <t>ACA Expansion %</t>
  </si>
  <si>
    <t>Allocation %</t>
  </si>
  <si>
    <t>Direct Medical supplies</t>
  </si>
  <si>
    <r>
      <t xml:space="preserve">Direct Medical equipment </t>
    </r>
    <r>
      <rPr>
        <sz val="10"/>
        <rFont val="Arial"/>
        <family val="2"/>
      </rPr>
      <t>(Less than Capitalization threshold)</t>
    </r>
  </si>
  <si>
    <t>Depreciation</t>
  </si>
  <si>
    <t>Total Medical Equipment and Supplies</t>
  </si>
  <si>
    <t>Sum</t>
  </si>
  <si>
    <t>Regular Medicaid</t>
  </si>
  <si>
    <t>SCHIP</t>
  </si>
  <si>
    <t>Exhibit 5B</t>
  </si>
  <si>
    <t>Summary of Cost - TCM Activities</t>
  </si>
  <si>
    <t xml:space="preserve">  Administrative Claiming</t>
  </si>
  <si>
    <t>I.     Exclusive TCM Personnel</t>
  </si>
  <si>
    <t>Indirect Cost Rate applied to TCM      (IEP)</t>
  </si>
  <si>
    <t>Salary Plus Indirect</t>
  </si>
  <si>
    <t>TCM  Time Study</t>
  </si>
  <si>
    <t>IEP % Reg</t>
  </si>
  <si>
    <t>IEP % ACA Expansion</t>
  </si>
  <si>
    <t>Admin TS</t>
  </si>
  <si>
    <t>Pool 2</t>
  </si>
  <si>
    <t xml:space="preserve">Total </t>
  </si>
  <si>
    <t>Purchased Services</t>
  </si>
  <si>
    <t>Total cost plus indirect cost</t>
  </si>
  <si>
    <t>Purchased TCM Services</t>
  </si>
  <si>
    <t>Admin</t>
  </si>
  <si>
    <t>ACA Expansion</t>
  </si>
  <si>
    <t>Exhibit 5C</t>
  </si>
  <si>
    <t>Summary of Cost- Administrative Activities</t>
  </si>
  <si>
    <t>Administrative Claiming</t>
  </si>
  <si>
    <t>I.    Personnel</t>
  </si>
  <si>
    <t>Total Salary/Benefits/Other</t>
  </si>
  <si>
    <t>Indirect Cost Rate applied to Admin Claiming</t>
  </si>
  <si>
    <t>Administrative TS</t>
  </si>
  <si>
    <t xml:space="preserve"> Pool 3</t>
  </si>
  <si>
    <t>Purchased Administration Cost</t>
  </si>
  <si>
    <t>Exhibit 5D</t>
  </si>
  <si>
    <t>Transportation Expense (T-2) - Miscellaneous Data</t>
  </si>
  <si>
    <t>SPECIAL EDUCATION DATA</t>
  </si>
  <si>
    <t>Total Number of Special Education Students (Should match T-1)</t>
  </si>
  <si>
    <t>Total Number of Days School is in Session for Special Ed. Program</t>
  </si>
  <si>
    <t>T-2 Service Type I, Itemized Expense</t>
  </si>
  <si>
    <t>Type</t>
  </si>
  <si>
    <t>Description</t>
  </si>
  <si>
    <t>Amount</t>
  </si>
  <si>
    <t>I</t>
  </si>
  <si>
    <t>Supervisor</t>
  </si>
  <si>
    <t>Secretary Clerk</t>
  </si>
  <si>
    <t>Regular Driver Salaries</t>
  </si>
  <si>
    <t>Substitute Driver Salaries</t>
  </si>
  <si>
    <t>Bus Attendant Salaries</t>
  </si>
  <si>
    <t>Mechanic</t>
  </si>
  <si>
    <t>Mechanic Helper</t>
  </si>
  <si>
    <t>Retirement</t>
  </si>
  <si>
    <t>Worker's Compensation</t>
  </si>
  <si>
    <t>Employee Insurance</t>
  </si>
  <si>
    <t>Physical Exams and Drug Test (Drivers)</t>
  </si>
  <si>
    <t>Certification and Licensing Cost</t>
  </si>
  <si>
    <t>Training (All)</t>
  </si>
  <si>
    <t>Maintenance and Repairs</t>
  </si>
  <si>
    <t>Tires and Tubes</t>
  </si>
  <si>
    <t>Fuel</t>
  </si>
  <si>
    <t>Bus Insurance</t>
  </si>
  <si>
    <t>Maintenance Supplies</t>
  </si>
  <si>
    <t>Facility Rent Cost</t>
  </si>
  <si>
    <t>Utilities</t>
  </si>
  <si>
    <t>Bus Lease Cost</t>
  </si>
  <si>
    <t>Transportation Expense (T-2) - Summary</t>
  </si>
  <si>
    <t>Per T-2</t>
  </si>
  <si>
    <t>Adj.</t>
  </si>
  <si>
    <t>Amended Total</t>
  </si>
  <si>
    <t>Board Owned and Operated School Buses</t>
  </si>
  <si>
    <t>II</t>
  </si>
  <si>
    <t>Contractor Owned School Buses</t>
  </si>
  <si>
    <t>IA</t>
  </si>
  <si>
    <t>Contracted With Other District</t>
  </si>
  <si>
    <t>III</t>
  </si>
  <si>
    <t>Public Transit or Taxi</t>
  </si>
  <si>
    <t>V</t>
  </si>
  <si>
    <t>Board Owned Vehicle Other than School Bus</t>
  </si>
  <si>
    <t>VI</t>
  </si>
  <si>
    <t>Privately Owned Vehicles Other than School Bus</t>
  </si>
  <si>
    <t>Total Transportation Expenses (Types I through VI)</t>
  </si>
  <si>
    <t>Special Education Transportation Rate Per Student Per:</t>
  </si>
  <si>
    <t>Per Year</t>
  </si>
  <si>
    <t>Per Day</t>
  </si>
  <si>
    <t>Per Trip</t>
  </si>
  <si>
    <t>Cost Report Calculated Special Education Transportation Rate*</t>
  </si>
  <si>
    <t>ODEW Provided Special Education Transportation Rate</t>
  </si>
  <si>
    <t>Lesser of Above Two Rates</t>
  </si>
  <si>
    <t>*Rounded down to agree with ODEW's T-2 Report Data</t>
  </si>
  <si>
    <t>Paid Transportation Claims</t>
  </si>
  <si>
    <t>Lesser of Above Rates</t>
  </si>
  <si>
    <t>Allowable Transportation Cost</t>
  </si>
  <si>
    <t>Exhibit 6</t>
  </si>
  <si>
    <t>Reconciliation and Settlement</t>
  </si>
  <si>
    <t>Purpose: to reconcile interim claims received against the actual allowable costs identified for the reporting period</t>
  </si>
  <si>
    <t>Exhibit #</t>
  </si>
  <si>
    <t>Reconciliation</t>
  </si>
  <si>
    <t xml:space="preserve"> Admin</t>
  </si>
  <si>
    <t>Interim Paid</t>
  </si>
  <si>
    <t>Regular</t>
  </si>
  <si>
    <t>Summary of Cost- Transportation Services</t>
  </si>
  <si>
    <t>Total Certified Public Expenditures (CPE)</t>
  </si>
  <si>
    <t>Total Interim Medicaid Claims Received (inc Trans)</t>
  </si>
  <si>
    <t>Total Medical &amp; Admin. Claims Paid</t>
  </si>
  <si>
    <t>SETTLEMENT  AND  CALCULATION OF FMAP/FFP PERCENTAGES</t>
  </si>
  <si>
    <t>7/1/22 - 9/30/22</t>
  </si>
  <si>
    <t>10/1/22 - 12/31/22</t>
  </si>
  <si>
    <t>1/1/23 - 3/31/23</t>
  </si>
  <si>
    <t>04/01/23 - 06/30/23</t>
  </si>
  <si>
    <t>Calculated Amount</t>
  </si>
  <si>
    <t>ODM Use only</t>
  </si>
  <si>
    <t xml:space="preserve"> Regular: Medical,TCM and Transportation</t>
  </si>
  <si>
    <t>AUP Unit Cost Adjustment (if applicable)</t>
  </si>
  <si>
    <t>Amount After Adjustment</t>
  </si>
  <si>
    <t>Regular Medicaid - FFP %</t>
  </si>
  <si>
    <t xml:space="preserve">Applicable FFP </t>
  </si>
  <si>
    <t>Proportionate Interim Claims Paid</t>
  </si>
  <si>
    <t>Total Reconciliation</t>
  </si>
  <si>
    <t>SCHIP: Medical,TCM and Transportation</t>
  </si>
  <si>
    <t>SCHIP Medicaid - FMAP %</t>
  </si>
  <si>
    <t xml:space="preserve">Applicable FMAP </t>
  </si>
  <si>
    <t>ACA Expansion: Medical,TCM and Transportation</t>
  </si>
  <si>
    <t>ACA (Group 8) Medicaid - FMAP %</t>
  </si>
  <si>
    <t>Medicaid administrative activities</t>
  </si>
  <si>
    <t>Applicable Administrative %</t>
  </si>
  <si>
    <t>Applicable Admin</t>
  </si>
  <si>
    <t>Interim Claims Paid (not applicable)</t>
  </si>
  <si>
    <t>MSP Reimbursement Summary</t>
  </si>
  <si>
    <t>Total Reimbursable Costs (Total Medicaid Allowable Costs x FFP Rates)</t>
  </si>
  <si>
    <t>Total Interim Claims Paid</t>
  </si>
  <si>
    <r>
      <t>Total Final Settlement Due to Provider/</t>
    </r>
    <r>
      <rPr>
        <b/>
        <sz val="12"/>
        <color rgb="FFFF0000"/>
        <rFont val="Arial"/>
        <family val="2"/>
      </rPr>
      <t>(Due to ODM)</t>
    </r>
  </si>
  <si>
    <t>Net MSP Reimbursement for Reporting Period</t>
  </si>
  <si>
    <t>Employee Information</t>
  </si>
  <si>
    <t>Funding and Percentages (Adjustments)</t>
  </si>
  <si>
    <t>Service Category</t>
  </si>
  <si>
    <t>Participants (Last Name, First Name, MI)</t>
  </si>
  <si>
    <t>Staff ID</t>
  </si>
  <si>
    <r>
      <t xml:space="preserve">Service Category </t>
    </r>
    <r>
      <rPr>
        <b/>
        <sz val="10"/>
        <color indexed="10"/>
        <rFont val="Arial"/>
        <family val="2"/>
      </rPr>
      <t>(1)</t>
    </r>
  </si>
  <si>
    <t>Total Gross Salary</t>
  </si>
  <si>
    <t>Total Fringe Benefits</t>
  </si>
  <si>
    <t xml:space="preserve">Total Salary and Fringe </t>
  </si>
  <si>
    <t>Is position funded in part or totally by other federal grant ? "Y" or "N"</t>
  </si>
  <si>
    <t>%age funded with federal grant.</t>
  </si>
  <si>
    <t>Eligible Salary and Fringe</t>
  </si>
  <si>
    <t>State Match  required for federal funds</t>
  </si>
  <si>
    <t>Adjustment to Payroll</t>
  </si>
  <si>
    <t>Net Payroll Costs</t>
  </si>
  <si>
    <t xml:space="preserve"> Pool 1</t>
  </si>
  <si>
    <t xml:space="preserve"> Pool 2</t>
  </si>
  <si>
    <t>Audiologist</t>
  </si>
  <si>
    <t>Total TCM</t>
  </si>
  <si>
    <t>Total Admin</t>
  </si>
  <si>
    <t>Cost Pool 1</t>
  </si>
  <si>
    <t>Y</t>
  </si>
  <si>
    <t>Psychiatry</t>
  </si>
  <si>
    <t>Cost Pool 2</t>
  </si>
  <si>
    <t>Speech Therapy</t>
  </si>
  <si>
    <t>Cost Pool 3</t>
  </si>
  <si>
    <t>Psychology</t>
  </si>
  <si>
    <t>Occupational Therapy</t>
  </si>
  <si>
    <t>Physical Therapy</t>
  </si>
  <si>
    <t>Nursing</t>
  </si>
  <si>
    <t>Counseling</t>
  </si>
  <si>
    <t>Social Work</t>
  </si>
  <si>
    <t>C</t>
  </si>
  <si>
    <t>Sub-Total: Cost Pool 1</t>
  </si>
  <si>
    <t>Sub-Total: Cost Pool 2</t>
  </si>
  <si>
    <t>Sub-Total: Cost Pool 3</t>
  </si>
  <si>
    <t>Total: ALL</t>
  </si>
  <si>
    <t>Total Difference Check</t>
  </si>
  <si>
    <r>
      <t>Legend</t>
    </r>
    <r>
      <rPr>
        <b/>
        <sz val="10"/>
        <color indexed="10"/>
        <rFont val="Arial"/>
        <family val="2"/>
      </rPr>
      <t xml:space="preserve"> </t>
    </r>
  </si>
  <si>
    <t>All services must use the legend designation below:</t>
  </si>
  <si>
    <t>Category</t>
  </si>
  <si>
    <t>Contracted Providers (Company Name by service area)</t>
  </si>
  <si>
    <t xml:space="preserve"> Therapist</t>
  </si>
  <si>
    <r>
      <t xml:space="preserve">Service Category </t>
    </r>
    <r>
      <rPr>
        <b/>
        <sz val="9"/>
        <color indexed="10"/>
        <rFont val="Arial"/>
        <family val="2"/>
      </rPr>
      <t>(1)</t>
    </r>
  </si>
  <si>
    <t>Purchased Services Costs</t>
  </si>
  <si>
    <t>Eligible Contract Costs</t>
  </si>
  <si>
    <t>Adjustment to Purchased Services</t>
  </si>
  <si>
    <t>Net Purchased Services</t>
  </si>
  <si>
    <t>MSP Direct Services</t>
  </si>
  <si>
    <t>MSP TCM</t>
  </si>
  <si>
    <t>MSP Administration</t>
  </si>
  <si>
    <t>Direct Service</t>
  </si>
  <si>
    <r>
      <t>Legend</t>
    </r>
    <r>
      <rPr>
        <b/>
        <sz val="9"/>
        <color indexed="10"/>
        <rFont val="Arial"/>
        <family val="2"/>
      </rPr>
      <t xml:space="preserve"> </t>
    </r>
  </si>
  <si>
    <t>Code</t>
  </si>
  <si>
    <t>FOR ODM USE ONLY</t>
  </si>
  <si>
    <t>State Fiscal Year Ending</t>
  </si>
  <si>
    <t>FINAL SETTLEMENT SUMMARY for:</t>
  </si>
  <si>
    <t>IRN   (Information Retrieval Number):</t>
  </si>
  <si>
    <t>NPI Number</t>
  </si>
  <si>
    <t>Dates of Service</t>
  </si>
  <si>
    <t>-</t>
  </si>
  <si>
    <t>Title XIX</t>
  </si>
  <si>
    <t>1. Estimated Net MSP Reimbursement from ODM</t>
  </si>
  <si>
    <t xml:space="preserve">2. TOTAL INTERIM CLAIMS RECEIVED </t>
  </si>
  <si>
    <t>3. THIRD PARTY LIABILITY</t>
  </si>
  <si>
    <t>4.ADJUSTMENTS</t>
  </si>
  <si>
    <t>5. AMENDED FINAL</t>
  </si>
  <si>
    <t>6. NET AMT PD (SUM 2 THROUGH 5)</t>
  </si>
  <si>
    <t>7. TOTAL  DUE ODM/(Schools)</t>
  </si>
  <si>
    <t xml:space="preserve">          lines 1 - 6 </t>
  </si>
  <si>
    <r>
      <t xml:space="preserve">     7(a). TOTAL ADMIN DUE ODM/(SCHOOLS)</t>
    </r>
    <r>
      <rPr>
        <b/>
        <sz val="12"/>
        <color indexed="8"/>
        <rFont val="Arial"/>
        <family val="2"/>
      </rPr>
      <t>*</t>
    </r>
  </si>
  <si>
    <r>
      <t xml:space="preserve">     7(b). NET SUBSIDY DUE ODM/(SCHOOLS)</t>
    </r>
    <r>
      <rPr>
        <b/>
        <sz val="12"/>
        <rFont val="Arial"/>
        <family val="2"/>
      </rPr>
      <t>**</t>
    </r>
  </si>
  <si>
    <t>($)=Monies owed/paid to Schools by ODM</t>
  </si>
  <si>
    <t xml:space="preserve"> $ = Monies owed/paid to ODM by Schools</t>
  </si>
  <si>
    <t>**N O T I C E **  THE ATTACHED WORKSHEETS MAY REFLECT MINOR DIFFERENCES CAUSED BY ROUNDING WHICH WILL NOT AFFECT THE SETTLEMENT RESULTS</t>
  </si>
  <si>
    <t>Settlement Approved By</t>
  </si>
  <si>
    <t>Auditor In Charge
Cost Reporting Unit</t>
  </si>
  <si>
    <t>Date</t>
  </si>
  <si>
    <t>*   Fund Code Group 4593 - Admin Only</t>
  </si>
  <si>
    <t>** Fund Code Group 4591 - Regular &amp; SCHIP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</si>
</sst>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6">
    <numFmt numFmtId="5" formatCode="&quot;$&quot;#,##0_);\(&quot;$&quot;#,##0\)"/>
    <numFmt numFmtId="6" formatCode="&quot;$&quot;#,##0_);[Red]\(&quot;$&quot;#,##0\)"/>
    <numFmt numFmtId="7" formatCode="&quot;$&quot;#,##0.00_);\(&quot;$&quot;#,##0.0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quot;$&quot;#,##0.00"/>
    <numFmt numFmtId="165" formatCode="0.000000"/>
    <numFmt numFmtId="166" formatCode="0.0%"/>
    <numFmt numFmtId="167" formatCode="0.000%"/>
    <numFmt numFmtId="168" formatCode="0.0000"/>
    <numFmt numFmtId="169" formatCode="&quot;$&quot;#,##0"/>
    <numFmt numFmtId="170" formatCode="0.0000%"/>
    <numFmt numFmtId="171" formatCode="[&lt;=9999999]###\-####;\(###\)\ ###\-####"/>
    <numFmt numFmtId="172" formatCode="dd\-mmm\-yy_)"/>
    <numFmt numFmtId="173" formatCode="hh:mm\ AM/PM_)"/>
    <numFmt numFmtId="174" formatCode="_(&quot;$&quot;* #,##0_);_(&quot;$&quot;* \(#,##0\);_(&quot;$&quot;* &quot;-&quot;??_);_(@_)"/>
    <numFmt numFmtId="175" formatCode="0_);\(0\)"/>
    <numFmt numFmtId="176" formatCode="m/d/yyyy;@"/>
    <numFmt numFmtId="177" formatCode="0.00_);\(0.00\)"/>
    <numFmt numFmtId="178" formatCode="000000"/>
    <numFmt numFmtId="179" formatCode="0000000"/>
    <numFmt numFmtId="180" formatCode="#,##0.0000000000_);[Red]\(#,##0.0000000000\)"/>
    <numFmt numFmtId="181" formatCode="_(* #,##0_);_(* \(#,##0\);_(* &quot;-&quot;??_);_(@_)"/>
  </numFmts>
  <fonts count="104" x14ac:knownFonts="1">
    <font>
      <sz val="10"/>
      <name val="Arial"/>
    </font>
    <font>
      <sz val="11"/>
      <color theme="1"/>
      <name val="Calibri"/>
      <family val="2"/>
      <scheme val="minor"/>
    </font>
    <font>
      <sz val="10"/>
      <name val="Arial"/>
      <family val="2"/>
    </font>
    <font>
      <sz val="10"/>
      <name val="Arial"/>
      <family val="2"/>
    </font>
    <font>
      <sz val="8"/>
      <name val="Arial"/>
      <family val="2"/>
    </font>
    <font>
      <b/>
      <sz val="10"/>
      <name val="Arial"/>
      <family val="2"/>
    </font>
    <font>
      <b/>
      <u/>
      <sz val="10"/>
      <name val="Arial"/>
      <family val="2"/>
    </font>
    <font>
      <b/>
      <sz val="9"/>
      <name val="Arial"/>
      <family val="2"/>
    </font>
    <font>
      <sz val="9"/>
      <name val="Arial"/>
      <family val="2"/>
    </font>
    <font>
      <u/>
      <sz val="10"/>
      <color indexed="12"/>
      <name val="Arial"/>
      <family val="2"/>
    </font>
    <font>
      <sz val="10"/>
      <color indexed="10"/>
      <name val="Arial"/>
      <family val="2"/>
    </font>
    <font>
      <sz val="10"/>
      <color indexed="12"/>
      <name val="Arial"/>
      <family val="2"/>
    </font>
    <font>
      <u/>
      <sz val="8"/>
      <name val="Arial"/>
      <family val="2"/>
    </font>
    <font>
      <b/>
      <sz val="12"/>
      <name val="Arial"/>
      <family val="2"/>
    </font>
    <font>
      <b/>
      <sz val="12"/>
      <name val="Times New Roman"/>
      <family val="1"/>
    </font>
    <font>
      <b/>
      <sz val="14"/>
      <name val="Times New Roman"/>
      <family val="1"/>
    </font>
    <font>
      <b/>
      <sz val="10"/>
      <name val="Arial"/>
      <family val="2"/>
    </font>
    <font>
      <b/>
      <sz val="14"/>
      <name val="Arial"/>
      <family val="2"/>
    </font>
    <font>
      <b/>
      <sz val="10"/>
      <color indexed="10"/>
      <name val="Arial"/>
      <family val="2"/>
    </font>
    <font>
      <sz val="12"/>
      <name val="Arial"/>
      <family val="2"/>
    </font>
    <font>
      <sz val="12"/>
      <name val="Arial"/>
      <family val="2"/>
    </font>
    <font>
      <sz val="7"/>
      <color indexed="8"/>
      <name val="Helvetica"/>
      <family val="2"/>
    </font>
    <font>
      <sz val="7"/>
      <color indexed="8"/>
      <name val="Helv"/>
    </font>
    <font>
      <b/>
      <u/>
      <sz val="12"/>
      <name val="Arial"/>
      <family val="2"/>
    </font>
    <font>
      <sz val="14"/>
      <name val="Arial"/>
      <family val="2"/>
    </font>
    <font>
      <b/>
      <sz val="11"/>
      <name val="Arial"/>
      <family val="2"/>
    </font>
    <font>
      <sz val="11"/>
      <name val="Arial"/>
      <family val="2"/>
    </font>
    <font>
      <b/>
      <i/>
      <sz val="11"/>
      <name val="Arial"/>
      <family val="2"/>
    </font>
    <font>
      <sz val="11"/>
      <color indexed="8"/>
      <name val="Arial"/>
      <family val="2"/>
    </font>
    <font>
      <b/>
      <sz val="14"/>
      <color indexed="10"/>
      <name val="Arial"/>
      <family val="2"/>
    </font>
    <font>
      <sz val="14"/>
      <color indexed="10"/>
      <name val="Arial"/>
      <family val="2"/>
    </font>
    <font>
      <sz val="12"/>
      <color indexed="10"/>
      <name val="Arial"/>
      <family val="2"/>
    </font>
    <font>
      <u/>
      <sz val="11"/>
      <name val="Arial"/>
      <family val="2"/>
    </font>
    <font>
      <i/>
      <sz val="9"/>
      <name val="Arial"/>
      <family val="2"/>
    </font>
    <font>
      <i/>
      <sz val="10"/>
      <name val="Arial"/>
      <family val="2"/>
    </font>
    <font>
      <vertAlign val="superscript"/>
      <sz val="16"/>
      <name val="Arial"/>
      <family val="2"/>
    </font>
    <font>
      <sz val="12"/>
      <name val="Times New Roman"/>
      <family val="1"/>
    </font>
    <font>
      <b/>
      <sz val="9"/>
      <color indexed="10"/>
      <name val="Arial"/>
      <family val="2"/>
    </font>
    <font>
      <sz val="12"/>
      <color indexed="8"/>
      <name val="Arial"/>
      <family val="2"/>
    </font>
    <font>
      <b/>
      <sz val="10"/>
      <color indexed="8"/>
      <name val="Helvetica"/>
    </font>
    <font>
      <sz val="10"/>
      <color indexed="8"/>
      <name val="Helvetica"/>
    </font>
    <font>
      <sz val="11"/>
      <color indexed="12"/>
      <name val="Arial"/>
      <family val="2"/>
    </font>
    <font>
      <sz val="10"/>
      <color indexed="36"/>
      <name val="Arial"/>
      <family val="2"/>
    </font>
    <font>
      <sz val="11"/>
      <color indexed="36"/>
      <name val="Arial"/>
      <family val="2"/>
    </font>
    <font>
      <b/>
      <sz val="10"/>
      <name val="Times New Roman"/>
      <family val="1"/>
    </font>
    <font>
      <b/>
      <sz val="8"/>
      <color indexed="8"/>
      <name val="Calibri"/>
      <family val="2"/>
    </font>
    <font>
      <sz val="8"/>
      <color indexed="8"/>
      <name val="Calibri"/>
      <family val="2"/>
    </font>
    <font>
      <sz val="10"/>
      <color indexed="8"/>
      <name val="Helvetica"/>
      <family val="2"/>
    </font>
    <font>
      <b/>
      <sz val="18"/>
      <name val="Arial"/>
      <family val="2"/>
    </font>
    <font>
      <b/>
      <sz val="12"/>
      <color indexed="8"/>
      <name val="Helvetica"/>
    </font>
    <font>
      <sz val="14"/>
      <color indexed="8"/>
      <name val="Arial"/>
      <family val="2"/>
    </font>
    <font>
      <sz val="7"/>
      <color indexed="8"/>
      <name val="Calibri"/>
      <family val="2"/>
    </font>
    <font>
      <b/>
      <sz val="7"/>
      <color indexed="8"/>
      <name val="Calibri"/>
      <family val="2"/>
    </font>
    <font>
      <sz val="9"/>
      <name val="Calibri"/>
      <family val="2"/>
    </font>
    <font>
      <sz val="9"/>
      <color indexed="8"/>
      <name val="Calibri"/>
      <family val="2"/>
    </font>
    <font>
      <sz val="8"/>
      <name val="Calibri"/>
      <family val="2"/>
    </font>
    <font>
      <sz val="14"/>
      <color indexed="8"/>
      <name val="Calibri"/>
      <family val="2"/>
    </font>
    <font>
      <sz val="14"/>
      <name val="Calibri"/>
      <family val="2"/>
    </font>
    <font>
      <b/>
      <sz val="9"/>
      <color indexed="8"/>
      <name val="Calibri"/>
      <family val="2"/>
    </font>
    <font>
      <b/>
      <sz val="7"/>
      <name val="Calibri"/>
      <family val="2"/>
    </font>
    <font>
      <b/>
      <sz val="12"/>
      <color indexed="12"/>
      <name val="Arial"/>
      <family val="2"/>
    </font>
    <font>
      <b/>
      <sz val="12"/>
      <color indexed="36"/>
      <name val="Arial"/>
      <family val="2"/>
    </font>
    <font>
      <sz val="11"/>
      <color indexed="10"/>
      <name val="Arial"/>
      <family val="2"/>
    </font>
    <font>
      <b/>
      <sz val="10"/>
      <name val="Calibri"/>
      <family val="2"/>
    </font>
    <font>
      <sz val="10"/>
      <name val="Calibri"/>
      <family val="2"/>
    </font>
    <font>
      <b/>
      <sz val="11"/>
      <color indexed="10"/>
      <name val="Arial"/>
      <family val="2"/>
    </font>
    <font>
      <b/>
      <sz val="12"/>
      <color indexed="10"/>
      <name val="Arial"/>
      <family val="2"/>
    </font>
    <font>
      <b/>
      <sz val="10"/>
      <color indexed="10"/>
      <name val="Helvetica"/>
    </font>
    <font>
      <b/>
      <sz val="7"/>
      <color indexed="10"/>
      <name val="Helvetica"/>
    </font>
    <font>
      <b/>
      <sz val="11"/>
      <color indexed="8"/>
      <name val="Arial"/>
      <family val="2"/>
    </font>
    <font>
      <sz val="10"/>
      <color indexed="8"/>
      <name val="Arial"/>
      <family val="2"/>
    </font>
    <font>
      <b/>
      <sz val="10"/>
      <color indexed="12"/>
      <name val="Arial"/>
      <family val="2"/>
    </font>
    <font>
      <sz val="14"/>
      <color indexed="12"/>
      <name val="Arial"/>
      <family val="2"/>
    </font>
    <font>
      <sz val="14"/>
      <color indexed="20"/>
      <name val="Arial"/>
      <family val="2"/>
    </font>
    <font>
      <sz val="11"/>
      <color indexed="17"/>
      <name val="Arial"/>
      <family val="2"/>
    </font>
    <font>
      <sz val="11"/>
      <color theme="1"/>
      <name val="Calibri"/>
      <family val="2"/>
      <scheme val="minor"/>
    </font>
    <font>
      <b/>
      <sz val="10"/>
      <color theme="6" tint="-0.499984740745262"/>
      <name val="Arial"/>
      <family val="2"/>
    </font>
    <font>
      <b/>
      <sz val="10"/>
      <color theme="6" tint="-0.249977111117893"/>
      <name val="Arial"/>
      <family val="2"/>
    </font>
    <font>
      <sz val="11"/>
      <name val="Calibri"/>
      <family val="2"/>
    </font>
    <font>
      <b/>
      <u/>
      <sz val="11"/>
      <name val="Arial"/>
      <family val="2"/>
    </font>
    <font>
      <sz val="11"/>
      <color rgb="FFFF0000"/>
      <name val="Calibri"/>
      <family val="2"/>
    </font>
    <font>
      <sz val="10"/>
      <color rgb="FFFF0000"/>
      <name val="Arial"/>
      <family val="2"/>
    </font>
    <font>
      <b/>
      <sz val="10"/>
      <color theme="1"/>
      <name val="Arial"/>
      <family val="2"/>
    </font>
    <font>
      <b/>
      <sz val="9"/>
      <color theme="1"/>
      <name val="Calibri"/>
      <family val="2"/>
      <scheme val="minor"/>
    </font>
    <font>
      <sz val="9"/>
      <color theme="1"/>
      <name val="Arial"/>
      <family val="2"/>
    </font>
    <font>
      <b/>
      <sz val="12"/>
      <color indexed="8"/>
      <name val="Arial"/>
      <family val="2"/>
    </font>
    <font>
      <b/>
      <sz val="8"/>
      <name val="Arial"/>
      <family val="2"/>
    </font>
    <font>
      <sz val="14"/>
      <color rgb="FFFF0000"/>
      <name val="Calibri"/>
      <family val="2"/>
      <scheme val="minor"/>
    </font>
    <font>
      <b/>
      <sz val="24"/>
      <name val="Arial"/>
      <family val="2"/>
    </font>
    <font>
      <sz val="10"/>
      <color indexed="40"/>
      <name val="Arial"/>
      <family val="2"/>
    </font>
    <font>
      <b/>
      <sz val="12"/>
      <color theme="6" tint="-0.499984740745262"/>
      <name val="Arial"/>
      <family val="2"/>
    </font>
    <font>
      <sz val="12"/>
      <color theme="1"/>
      <name val="Arial"/>
      <family val="2"/>
    </font>
    <font>
      <b/>
      <sz val="12"/>
      <color theme="6" tint="-0.249977111117893"/>
      <name val="Arial"/>
      <family val="2"/>
    </font>
    <font>
      <sz val="9"/>
      <color theme="0"/>
      <name val="Arial"/>
      <family val="2"/>
    </font>
    <font>
      <sz val="11"/>
      <color rgb="FF9C6500"/>
      <name val="Calibri"/>
      <family val="2"/>
      <scheme val="minor"/>
    </font>
    <font>
      <b/>
      <sz val="10"/>
      <color indexed="8"/>
      <name val="Arial"/>
      <family val="2"/>
    </font>
    <font>
      <strike/>
      <sz val="9"/>
      <name val="Arial"/>
      <family val="2"/>
    </font>
    <font>
      <i/>
      <sz val="12"/>
      <color indexed="17"/>
      <name val="Arial"/>
      <family val="2"/>
    </font>
    <font>
      <b/>
      <sz val="12"/>
      <color rgb="FFFF0000"/>
      <name val="Arial"/>
      <family val="2"/>
    </font>
    <font>
      <b/>
      <sz val="12"/>
      <color theme="1"/>
      <name val="Arial"/>
      <family val="2"/>
    </font>
    <font>
      <b/>
      <sz val="11"/>
      <color theme="1"/>
      <name val="Arial"/>
      <family val="2"/>
    </font>
    <font>
      <sz val="9"/>
      <color indexed="8"/>
      <name val="Arial"/>
      <family val="2"/>
    </font>
    <font>
      <b/>
      <sz val="11"/>
      <color theme="1"/>
      <name val="Calibri"/>
      <family val="2"/>
      <scheme val="minor"/>
    </font>
    <font>
      <sz val="8"/>
      <color rgb="FF000000"/>
      <name val="Segoe UI"/>
      <family val="2"/>
    </font>
  </fonts>
  <fills count="21">
    <fill>
      <patternFill patternType="none"/>
    </fill>
    <fill>
      <patternFill patternType="gray125"/>
    </fill>
    <fill>
      <patternFill patternType="solid">
        <fgColor indexed="43"/>
        <bgColor indexed="64"/>
      </patternFill>
    </fill>
    <fill>
      <patternFill patternType="solid">
        <fgColor indexed="9"/>
        <bgColor indexed="64"/>
      </patternFill>
    </fill>
    <fill>
      <patternFill patternType="solid">
        <fgColor indexed="22"/>
        <bgColor indexed="64"/>
      </patternFill>
    </fill>
    <fill>
      <patternFill patternType="solid">
        <fgColor indexed="8"/>
        <bgColor indexed="64"/>
      </patternFill>
    </fill>
    <fill>
      <patternFill patternType="solid">
        <fgColor indexed="50"/>
        <bgColor indexed="64"/>
      </patternFill>
    </fill>
    <fill>
      <patternFill patternType="solid">
        <fgColor theme="0"/>
        <bgColor indexed="64"/>
      </patternFill>
    </fill>
    <fill>
      <patternFill patternType="solid">
        <fgColor theme="1"/>
        <bgColor indexed="64"/>
      </patternFill>
    </fill>
    <fill>
      <patternFill patternType="solid">
        <fgColor rgb="FF00B0F0"/>
        <bgColor indexed="64"/>
      </patternFill>
    </fill>
    <fill>
      <patternFill patternType="solid">
        <fgColor rgb="FF00B050"/>
        <bgColor indexed="64"/>
      </patternFill>
    </fill>
    <fill>
      <patternFill patternType="solid">
        <fgColor rgb="FFFFC000"/>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6" tint="0.39997558519241921"/>
        <bgColor indexed="64"/>
      </patternFill>
    </fill>
    <fill>
      <patternFill patternType="solid">
        <fgColor rgb="FFFFFF99"/>
        <bgColor indexed="64"/>
      </patternFill>
    </fill>
    <fill>
      <patternFill patternType="solid">
        <fgColor rgb="FFFF0000"/>
        <bgColor indexed="64"/>
      </patternFill>
    </fill>
    <fill>
      <patternFill patternType="solid">
        <fgColor theme="0" tint="-0.34998626667073579"/>
        <bgColor indexed="64"/>
      </patternFill>
    </fill>
    <fill>
      <patternFill patternType="solid">
        <fgColor rgb="FFFFEB9C"/>
      </patternFill>
    </fill>
    <fill>
      <patternFill patternType="solid">
        <fgColor theme="1" tint="0.249977111117893"/>
        <bgColor indexed="64"/>
      </patternFill>
    </fill>
    <fill>
      <patternFill patternType="solid">
        <fgColor theme="0" tint="-0.14999847407452621"/>
        <bgColor indexed="64"/>
      </patternFill>
    </fill>
  </fills>
  <borders count="95">
    <border>
      <left/>
      <right/>
      <top/>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right/>
      <top style="medium">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ck">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ck">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thick">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double">
        <color indexed="64"/>
      </bottom>
      <diagonal/>
    </border>
    <border>
      <left style="thin">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diagonal/>
    </border>
    <border>
      <left style="thin">
        <color indexed="64"/>
      </left>
      <right/>
      <top/>
      <bottom/>
      <diagonal/>
    </border>
    <border>
      <left style="thick">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thick">
        <color indexed="64"/>
      </left>
      <right/>
      <top/>
      <bottom/>
      <diagonal/>
    </border>
    <border>
      <left style="thick">
        <color indexed="64"/>
      </left>
      <right/>
      <top style="medium">
        <color indexed="64"/>
      </top>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thick">
        <color indexed="64"/>
      </left>
      <right style="medium">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thick">
        <color indexed="64"/>
      </left>
      <right style="medium">
        <color indexed="64"/>
      </right>
      <top/>
      <bottom/>
      <diagonal/>
    </border>
    <border>
      <left style="thin">
        <color indexed="8"/>
      </left>
      <right/>
      <top/>
      <bottom/>
      <diagonal/>
    </border>
    <border>
      <left/>
      <right style="thin">
        <color indexed="64"/>
      </right>
      <top style="medium">
        <color indexed="64"/>
      </top>
      <bottom/>
      <diagonal/>
    </border>
    <border>
      <left style="thin">
        <color indexed="8"/>
      </left>
      <right/>
      <top/>
      <bottom style="thin">
        <color indexed="8"/>
      </bottom>
      <diagonal/>
    </border>
    <border>
      <left/>
      <right/>
      <top/>
      <bottom style="thin">
        <color indexed="8"/>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double">
        <color indexed="64"/>
      </bottom>
      <diagonal/>
    </border>
    <border>
      <left/>
      <right/>
      <top style="double">
        <color indexed="64"/>
      </top>
      <bottom/>
      <diagonal/>
    </border>
    <border>
      <left style="medium">
        <color indexed="64"/>
      </left>
      <right style="thin">
        <color indexed="64"/>
      </right>
      <top/>
      <bottom/>
      <diagonal/>
    </border>
    <border>
      <left style="thin">
        <color indexed="64"/>
      </left>
      <right/>
      <top/>
      <bottom style="medium">
        <color indexed="64"/>
      </bottom>
      <diagonal/>
    </border>
    <border>
      <left style="thin">
        <color indexed="64"/>
      </left>
      <right style="medium">
        <color indexed="64"/>
      </right>
      <top style="thin">
        <color indexed="64"/>
      </top>
      <bottom style="double">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s>
  <cellStyleXfs count="10">
    <xf numFmtId="0" fontId="0" fillId="0" borderId="0"/>
    <xf numFmtId="43" fontId="3" fillId="0" borderId="0" applyFont="0" applyFill="0" applyBorder="0" applyAlignment="0" applyProtection="0"/>
    <xf numFmtId="43" fontId="75" fillId="0" borderId="0" applyFont="0" applyFill="0" applyBorder="0" applyAlignment="0" applyProtection="0"/>
    <xf numFmtId="44" fontId="3" fillId="0" borderId="0" applyFont="0" applyFill="0" applyBorder="0" applyAlignment="0" applyProtection="0"/>
    <xf numFmtId="44" fontId="75" fillId="0" borderId="0" applyFont="0" applyFill="0" applyBorder="0" applyAlignment="0" applyProtection="0"/>
    <xf numFmtId="0" fontId="9" fillId="0" borderId="0" applyNumberFormat="0" applyFill="0" applyBorder="0" applyAlignment="0" applyProtection="0">
      <alignment vertical="top"/>
      <protection locked="0"/>
    </xf>
    <xf numFmtId="0" fontId="75" fillId="0" borderId="0"/>
    <xf numFmtId="9" fontId="3" fillId="0" borderId="0" applyFont="0" applyFill="0" applyBorder="0" applyAlignment="0" applyProtection="0"/>
    <xf numFmtId="0" fontId="94" fillId="18" borderId="0" applyNumberFormat="0" applyBorder="0" applyAlignment="0" applyProtection="0"/>
    <xf numFmtId="0" fontId="1" fillId="0" borderId="0"/>
  </cellStyleXfs>
  <cellXfs count="1180">
    <xf numFmtId="0" fontId="0" fillId="0" borderId="0" xfId="0"/>
    <xf numFmtId="0" fontId="0" fillId="0" borderId="1" xfId="0" applyBorder="1"/>
    <xf numFmtId="0" fontId="0" fillId="0" borderId="0" xfId="0" applyAlignment="1">
      <alignment wrapText="1"/>
    </xf>
    <xf numFmtId="0" fontId="17" fillId="0" borderId="0" xfId="0" applyFont="1"/>
    <xf numFmtId="0" fontId="17" fillId="0" borderId="0" xfId="0" applyFont="1" applyAlignment="1">
      <alignment horizontal="center"/>
    </xf>
    <xf numFmtId="0" fontId="5" fillId="0" borderId="0" xfId="0" applyFont="1" applyAlignment="1">
      <alignment horizontal="center"/>
    </xf>
    <xf numFmtId="0" fontId="0" fillId="0" borderId="0" xfId="0" applyAlignment="1">
      <alignment horizontal="center"/>
    </xf>
    <xf numFmtId="0" fontId="0" fillId="0" borderId="8" xfId="0" applyBorder="1"/>
    <xf numFmtId="0" fontId="5" fillId="0" borderId="0" xfId="0" applyFont="1" applyAlignment="1">
      <alignment wrapText="1"/>
    </xf>
    <xf numFmtId="0" fontId="15" fillId="0" borderId="0" xfId="0" applyFont="1" applyAlignment="1">
      <alignment horizontal="center"/>
    </xf>
    <xf numFmtId="0" fontId="5" fillId="0" borderId="0" xfId="0" applyFont="1"/>
    <xf numFmtId="0" fontId="14" fillId="0" borderId="0" xfId="0" applyFont="1"/>
    <xf numFmtId="0" fontId="0" fillId="0" borderId="9" xfId="0" applyBorder="1" applyAlignment="1">
      <alignment horizontal="center"/>
    </xf>
    <xf numFmtId="9" fontId="4" fillId="0" borderId="0" xfId="7" applyFont="1" applyAlignment="1">
      <alignment horizontal="center"/>
    </xf>
    <xf numFmtId="0" fontId="0" fillId="0" borderId="12" xfId="0" applyBorder="1" applyAlignment="1">
      <alignment horizontal="center"/>
    </xf>
    <xf numFmtId="9" fontId="12" fillId="0" borderId="0" xfId="7" applyFont="1" applyAlignment="1">
      <alignment horizontal="center"/>
    </xf>
    <xf numFmtId="0" fontId="12" fillId="0" borderId="0" xfId="0" applyFont="1" applyAlignment="1">
      <alignment horizontal="center"/>
    </xf>
    <xf numFmtId="167" fontId="0" fillId="0" borderId="0" xfId="7" applyNumberFormat="1" applyFont="1"/>
    <xf numFmtId="9" fontId="0" fillId="0" borderId="0" xfId="0" applyNumberFormat="1" applyAlignment="1">
      <alignment horizontal="center"/>
    </xf>
    <xf numFmtId="10" fontId="0" fillId="0" borderId="0" xfId="7" applyNumberFormat="1" applyFont="1" applyAlignment="1">
      <alignment horizontal="center"/>
    </xf>
    <xf numFmtId="9" fontId="0" fillId="0" borderId="0" xfId="7" applyFont="1"/>
    <xf numFmtId="9" fontId="0" fillId="0" borderId="0" xfId="7" applyFont="1" applyAlignment="1">
      <alignment horizontal="center"/>
    </xf>
    <xf numFmtId="14" fontId="13" fillId="0" borderId="0" xfId="0" applyNumberFormat="1" applyFont="1"/>
    <xf numFmtId="0" fontId="23" fillId="0" borderId="0" xfId="0" applyFont="1"/>
    <xf numFmtId="0" fontId="5" fillId="2" borderId="0" xfId="0" applyFont="1" applyFill="1"/>
    <xf numFmtId="0" fontId="0" fillId="2" borderId="0" xfId="0" applyFill="1"/>
    <xf numFmtId="0" fontId="5" fillId="0" borderId="15" xfId="0" applyFont="1" applyBorder="1"/>
    <xf numFmtId="0" fontId="0" fillId="0" borderId="16" xfId="0" applyBorder="1" applyAlignment="1">
      <alignment horizontal="center"/>
    </xf>
    <xf numFmtId="0" fontId="0" fillId="0" borderId="15" xfId="0" applyBorder="1" applyAlignment="1">
      <alignment horizontal="center"/>
    </xf>
    <xf numFmtId="0" fontId="0" fillId="0" borderId="17" xfId="0" applyBorder="1" applyAlignment="1">
      <alignment horizontal="center" wrapText="1"/>
    </xf>
    <xf numFmtId="0" fontId="0" fillId="0" borderId="12" xfId="0" applyBorder="1"/>
    <xf numFmtId="0" fontId="0" fillId="0" borderId="18" xfId="0" applyBorder="1" applyAlignment="1">
      <alignment horizontal="center" wrapText="1"/>
    </xf>
    <xf numFmtId="0" fontId="0" fillId="0" borderId="19" xfId="0" applyBorder="1"/>
    <xf numFmtId="0" fontId="0" fillId="0" borderId="8" xfId="0" applyBorder="1" applyAlignment="1">
      <alignment horizontal="center"/>
    </xf>
    <xf numFmtId="0" fontId="0" fillId="0" borderId="20" xfId="0" applyBorder="1"/>
    <xf numFmtId="0" fontId="0" fillId="0" borderId="21" xfId="0" applyBorder="1"/>
    <xf numFmtId="0" fontId="0" fillId="0" borderId="21" xfId="0" applyBorder="1" applyAlignment="1">
      <alignment horizontal="center"/>
    </xf>
    <xf numFmtId="0" fontId="0" fillId="0" borderId="22" xfId="0" applyBorder="1"/>
    <xf numFmtId="0" fontId="8" fillId="0" borderId="23" xfId="0" applyFont="1" applyBorder="1"/>
    <xf numFmtId="0" fontId="0" fillId="0" borderId="4" xfId="0" applyBorder="1" applyAlignment="1">
      <alignment horizontal="center"/>
    </xf>
    <xf numFmtId="167" fontId="2" fillId="0" borderId="0" xfId="7" applyNumberFormat="1" applyFont="1"/>
    <xf numFmtId="0" fontId="8" fillId="0" borderId="23" xfId="0" applyFont="1" applyBorder="1" applyAlignment="1">
      <alignment wrapText="1"/>
    </xf>
    <xf numFmtId="0" fontId="33" fillId="4" borderId="23" xfId="0" applyFont="1" applyFill="1" applyBorder="1"/>
    <xf numFmtId="0" fontId="34" fillId="4" borderId="4" xfId="0" applyFont="1" applyFill="1" applyBorder="1" applyAlignment="1">
      <alignment horizontal="center"/>
    </xf>
    <xf numFmtId="0" fontId="5" fillId="0" borderId="25" xfId="0" applyFont="1" applyBorder="1"/>
    <xf numFmtId="0" fontId="0" fillId="0" borderId="26" xfId="0" applyBorder="1" applyAlignment="1">
      <alignment horizontal="center"/>
    </xf>
    <xf numFmtId="168" fontId="0" fillId="0" borderId="0" xfId="0" applyNumberFormat="1"/>
    <xf numFmtId="168" fontId="0" fillId="0" borderId="0" xfId="0" applyNumberFormat="1" applyAlignment="1">
      <alignment horizontal="center"/>
    </xf>
    <xf numFmtId="168" fontId="15" fillId="0" borderId="0" xfId="0" applyNumberFormat="1" applyFont="1" applyAlignment="1">
      <alignment horizontal="center"/>
    </xf>
    <xf numFmtId="168" fontId="14" fillId="2" borderId="0" xfId="0" applyNumberFormat="1" applyFont="1" applyFill="1"/>
    <xf numFmtId="168" fontId="0" fillId="2" borderId="0" xfId="0" applyNumberFormat="1" applyFill="1"/>
    <xf numFmtId="0" fontId="0" fillId="0" borderId="5" xfId="0" applyBorder="1"/>
    <xf numFmtId="0" fontId="0" fillId="0" borderId="5" xfId="0" applyBorder="1" applyAlignment="1">
      <alignment horizontal="center"/>
    </xf>
    <xf numFmtId="0" fontId="0" fillId="0" borderId="29" xfId="0" applyBorder="1" applyAlignment="1">
      <alignment horizontal="center"/>
    </xf>
    <xf numFmtId="168" fontId="0" fillId="0" borderId="15" xfId="0" applyNumberFormat="1" applyBorder="1" applyAlignment="1">
      <alignment horizontal="center"/>
    </xf>
    <xf numFmtId="168" fontId="0" fillId="0" borderId="15" xfId="0" applyNumberFormat="1" applyBorder="1" applyAlignment="1">
      <alignment horizontal="center" wrapText="1"/>
    </xf>
    <xf numFmtId="0" fontId="11" fillId="0" borderId="0" xfId="0" applyFont="1"/>
    <xf numFmtId="0" fontId="0" fillId="0" borderId="30" xfId="0" applyBorder="1" applyAlignment="1">
      <alignment horizontal="center" wrapText="1"/>
    </xf>
    <xf numFmtId="168" fontId="0" fillId="0" borderId="9" xfId="0" applyNumberFormat="1" applyBorder="1" applyAlignment="1">
      <alignment horizontal="center"/>
    </xf>
    <xf numFmtId="0" fontId="0" fillId="0" borderId="31" xfId="0" applyBorder="1" applyAlignment="1">
      <alignment horizontal="center" wrapText="1"/>
    </xf>
    <xf numFmtId="168" fontId="4" fillId="0" borderId="12" xfId="7" applyNumberFormat="1" applyFont="1" applyBorder="1" applyAlignment="1">
      <alignment horizontal="center"/>
    </xf>
    <xf numFmtId="168" fontId="0" fillId="0" borderId="12" xfId="0" applyNumberFormat="1" applyBorder="1" applyAlignment="1">
      <alignment horizontal="center"/>
    </xf>
    <xf numFmtId="0" fontId="0" fillId="0" borderId="4" xfId="0" applyBorder="1"/>
    <xf numFmtId="168" fontId="0" fillId="0" borderId="8" xfId="0" applyNumberFormat="1" applyBorder="1"/>
    <xf numFmtId="168" fontId="0" fillId="0" borderId="8" xfId="0" applyNumberFormat="1" applyBorder="1" applyAlignment="1">
      <alignment horizontal="center"/>
    </xf>
    <xf numFmtId="168" fontId="0" fillId="0" borderId="31" xfId="0" applyNumberFormat="1" applyBorder="1"/>
    <xf numFmtId="0" fontId="8" fillId="0" borderId="4" xfId="0" applyFont="1" applyBorder="1"/>
    <xf numFmtId="168" fontId="0" fillId="0" borderId="4" xfId="1" applyNumberFormat="1" applyFont="1" applyBorder="1" applyAlignment="1">
      <alignment horizontal="center"/>
    </xf>
    <xf numFmtId="0" fontId="0" fillId="0" borderId="1" xfId="0" applyBorder="1" applyAlignment="1">
      <alignment horizontal="left"/>
    </xf>
    <xf numFmtId="0" fontId="8" fillId="0" borderId="4" xfId="0" applyFont="1" applyBorder="1" applyAlignment="1">
      <alignment wrapText="1"/>
    </xf>
    <xf numFmtId="168" fontId="5" fillId="0" borderId="24" xfId="1" applyNumberFormat="1" applyFont="1" applyBorder="1" applyAlignment="1">
      <alignment horizontal="center"/>
    </xf>
    <xf numFmtId="0" fontId="33" fillId="4" borderId="4" xfId="0" applyFont="1" applyFill="1" applyBorder="1"/>
    <xf numFmtId="168" fontId="34" fillId="4" borderId="4" xfId="1" applyNumberFormat="1" applyFont="1" applyFill="1" applyBorder="1" applyAlignment="1">
      <alignment horizontal="center"/>
    </xf>
    <xf numFmtId="168" fontId="34" fillId="4" borderId="24" xfId="1" applyNumberFormat="1" applyFont="1" applyFill="1" applyBorder="1" applyAlignment="1">
      <alignment horizontal="center"/>
    </xf>
    <xf numFmtId="0" fontId="5" fillId="0" borderId="26" xfId="0" applyFont="1" applyBorder="1"/>
    <xf numFmtId="168" fontId="0" fillId="0" borderId="0" xfId="7" applyNumberFormat="1" applyFont="1"/>
    <xf numFmtId="168" fontId="0" fillId="0" borderId="0" xfId="7" applyNumberFormat="1" applyFont="1" applyAlignment="1">
      <alignment horizontal="center"/>
    </xf>
    <xf numFmtId="0" fontId="2" fillId="0" borderId="0" xfId="0" applyFont="1"/>
    <xf numFmtId="0" fontId="18" fillId="0" borderId="0" xfId="0" applyFont="1" applyAlignment="1">
      <alignment horizontal="center"/>
    </xf>
    <xf numFmtId="0" fontId="0" fillId="2" borderId="0" xfId="0" applyFill="1" applyAlignment="1">
      <alignment horizontal="center"/>
    </xf>
    <xf numFmtId="0" fontId="0" fillId="0" borderId="34" xfId="0" applyBorder="1"/>
    <xf numFmtId="0" fontId="0" fillId="0" borderId="16" xfId="0" applyBorder="1"/>
    <xf numFmtId="0" fontId="25" fillId="0" borderId="35" xfId="0" applyFont="1" applyBorder="1" applyAlignment="1">
      <alignment horizontal="left"/>
    </xf>
    <xf numFmtId="0" fontId="0" fillId="0" borderId="17" xfId="0" applyBorder="1" applyAlignment="1">
      <alignment wrapText="1"/>
    </xf>
    <xf numFmtId="0" fontId="35" fillId="0" borderId="40" xfId="0" applyFont="1" applyBorder="1" applyAlignment="1">
      <alignment horizontal="left" vertical="top"/>
    </xf>
    <xf numFmtId="0" fontId="0" fillId="0" borderId="17" xfId="0" applyBorder="1"/>
    <xf numFmtId="0" fontId="5" fillId="0" borderId="43" xfId="0" applyFont="1" applyBorder="1"/>
    <xf numFmtId="0" fontId="0" fillId="0" borderId="43" xfId="0" applyBorder="1"/>
    <xf numFmtId="0" fontId="25" fillId="0" borderId="25" xfId="0" applyFont="1" applyBorder="1" applyAlignment="1">
      <alignment horizontal="center"/>
    </xf>
    <xf numFmtId="0" fontId="0" fillId="0" borderId="49" xfId="0" applyBorder="1"/>
    <xf numFmtId="0" fontId="0" fillId="0" borderId="50" xfId="0" applyBorder="1"/>
    <xf numFmtId="0" fontId="5" fillId="0" borderId="54" xfId="0" applyFont="1" applyBorder="1"/>
    <xf numFmtId="10" fontId="42" fillId="0" borderId="21" xfId="0" applyNumberFormat="1" applyFont="1" applyBorder="1"/>
    <xf numFmtId="10" fontId="42" fillId="0" borderId="22" xfId="0" applyNumberFormat="1" applyFont="1" applyBorder="1"/>
    <xf numFmtId="0" fontId="0" fillId="0" borderId="23" xfId="0" applyBorder="1"/>
    <xf numFmtId="0" fontId="25" fillId="0" borderId="47" xfId="0" applyFont="1" applyBorder="1" applyAlignment="1">
      <alignment horizontal="center"/>
    </xf>
    <xf numFmtId="169" fontId="13" fillId="0" borderId="0" xfId="0" applyNumberFormat="1" applyFont="1"/>
    <xf numFmtId="5" fontId="13" fillId="0" borderId="0" xfId="0" applyNumberFormat="1" applyFont="1"/>
    <xf numFmtId="0" fontId="24" fillId="0" borderId="42" xfId="0" applyFont="1" applyBorder="1"/>
    <xf numFmtId="0" fontId="26" fillId="0" borderId="0" xfId="0" applyFont="1"/>
    <xf numFmtId="169" fontId="5" fillId="0" borderId="55" xfId="0" applyNumberFormat="1" applyFont="1" applyBorder="1"/>
    <xf numFmtId="0" fontId="7" fillId="2" borderId="4" xfId="0" applyFont="1" applyFill="1" applyBorder="1" applyAlignment="1" applyProtection="1">
      <alignment wrapText="1"/>
      <protection locked="0"/>
    </xf>
    <xf numFmtId="0" fontId="20" fillId="0" borderId="0" xfId="0" applyFont="1"/>
    <xf numFmtId="4" fontId="13" fillId="0" borderId="33" xfId="0" applyNumberFormat="1" applyFont="1" applyBorder="1"/>
    <xf numFmtId="0" fontId="17" fillId="0" borderId="39" xfId="0" applyFont="1" applyBorder="1" applyAlignment="1">
      <alignment horizontal="center"/>
    </xf>
    <xf numFmtId="169" fontId="17" fillId="0" borderId="35" xfId="0" applyNumberFormat="1" applyFont="1" applyBorder="1"/>
    <xf numFmtId="43" fontId="17" fillId="0" borderId="9" xfId="0" applyNumberFormat="1" applyFont="1" applyBorder="1" applyAlignment="1">
      <alignment horizontal="left"/>
    </xf>
    <xf numFmtId="0" fontId="24" fillId="0" borderId="40" xfId="0" applyFont="1" applyBorder="1"/>
    <xf numFmtId="0" fontId="24" fillId="0" borderId="0" xfId="0" applyFont="1"/>
    <xf numFmtId="0" fontId="24" fillId="0" borderId="67" xfId="0" applyFont="1" applyBorder="1"/>
    <xf numFmtId="0" fontId="24" fillId="0" borderId="9" xfId="0" applyFont="1" applyBorder="1"/>
    <xf numFmtId="43" fontId="24" fillId="0" borderId="40" xfId="0" applyNumberFormat="1" applyFont="1" applyBorder="1"/>
    <xf numFmtId="43" fontId="24" fillId="0" borderId="0" xfId="0" applyNumberFormat="1" applyFont="1"/>
    <xf numFmtId="0" fontId="24" fillId="0" borderId="67" xfId="0" applyFont="1" applyBorder="1" applyAlignment="1">
      <alignment horizontal="center" vertical="center" wrapText="1"/>
    </xf>
    <xf numFmtId="0" fontId="29" fillId="0" borderId="40" xfId="0" applyFont="1" applyBorder="1" applyAlignment="1">
      <alignment horizontal="center" wrapText="1"/>
    </xf>
    <xf numFmtId="0" fontId="29" fillId="0" borderId="0" xfId="0" applyFont="1" applyAlignment="1">
      <alignment horizontal="center" wrapText="1"/>
    </xf>
    <xf numFmtId="169" fontId="31" fillId="5" borderId="33" xfId="3" applyNumberFormat="1" applyFont="1" applyFill="1" applyBorder="1"/>
    <xf numFmtId="169" fontId="38" fillId="5" borderId="71" xfId="0" applyNumberFormat="1" applyFont="1" applyFill="1" applyBorder="1"/>
    <xf numFmtId="169" fontId="26" fillId="0" borderId="0" xfId="0" applyNumberFormat="1" applyFont="1"/>
    <xf numFmtId="0" fontId="19" fillId="0" borderId="28" xfId="0" applyFont="1" applyBorder="1" applyAlignment="1">
      <alignment horizontal="left"/>
    </xf>
    <xf numFmtId="169" fontId="38" fillId="5" borderId="72" xfId="0" applyNumberFormat="1" applyFont="1" applyFill="1" applyBorder="1"/>
    <xf numFmtId="0" fontId="17" fillId="0" borderId="28" xfId="0" applyFont="1" applyBorder="1" applyAlignment="1">
      <alignment horizontal="center"/>
    </xf>
    <xf numFmtId="169" fontId="17" fillId="0" borderId="25" xfId="0" applyNumberFormat="1" applyFont="1" applyBorder="1"/>
    <xf numFmtId="169" fontId="17" fillId="5" borderId="25" xfId="0" applyNumberFormat="1" applyFont="1" applyFill="1" applyBorder="1"/>
    <xf numFmtId="169" fontId="24" fillId="0" borderId="0" xfId="0" applyNumberFormat="1" applyFont="1"/>
    <xf numFmtId="0" fontId="19" fillId="0" borderId="35" xfId="0" applyFont="1" applyBorder="1"/>
    <xf numFmtId="169" fontId="17" fillId="0" borderId="0" xfId="0" applyNumberFormat="1" applyFont="1" applyAlignment="1">
      <alignment horizontal="right"/>
    </xf>
    <xf numFmtId="43" fontId="17" fillId="0" borderId="0" xfId="0" applyNumberFormat="1" applyFont="1" applyAlignment="1">
      <alignment horizontal="right"/>
    </xf>
    <xf numFmtId="5" fontId="17" fillId="0" borderId="0" xfId="0" applyNumberFormat="1" applyFont="1"/>
    <xf numFmtId="0" fontId="30" fillId="0" borderId="0" xfId="0" applyFont="1"/>
    <xf numFmtId="0" fontId="19" fillId="0" borderId="43" xfId="0" applyFont="1" applyBorder="1" applyAlignment="1">
      <alignment wrapText="1"/>
    </xf>
    <xf numFmtId="0" fontId="17" fillId="0" borderId="73" xfId="0" applyFont="1" applyBorder="1" applyAlignment="1">
      <alignment horizontal="center" wrapText="1"/>
    </xf>
    <xf numFmtId="169" fontId="17" fillId="0" borderId="74" xfId="0" applyNumberFormat="1" applyFont="1" applyBorder="1"/>
    <xf numFmtId="43" fontId="17" fillId="0" borderId="0" xfId="0" applyNumberFormat="1" applyFont="1" applyAlignment="1">
      <alignment horizontal="left"/>
    </xf>
    <xf numFmtId="0" fontId="24" fillId="0" borderId="0" xfId="0" applyFont="1" applyAlignment="1">
      <alignment horizontal="center" vertical="center" wrapText="1"/>
    </xf>
    <xf numFmtId="0" fontId="5" fillId="4" borderId="51" xfId="0" applyFont="1" applyFill="1" applyBorder="1" applyAlignment="1">
      <alignment horizontal="left"/>
    </xf>
    <xf numFmtId="0" fontId="5" fillId="4" borderId="53" xfId="0" applyFont="1" applyFill="1" applyBorder="1" applyAlignment="1">
      <alignment horizontal="center" wrapText="1"/>
    </xf>
    <xf numFmtId="0" fontId="5" fillId="4" borderId="13" xfId="0" applyFont="1" applyFill="1" applyBorder="1" applyAlignment="1">
      <alignment horizontal="center" wrapText="1"/>
    </xf>
    <xf numFmtId="0" fontId="5" fillId="4" borderId="14" xfId="0" applyFont="1" applyFill="1" applyBorder="1" applyAlignment="1">
      <alignment horizontal="center" wrapText="1"/>
    </xf>
    <xf numFmtId="0" fontId="5" fillId="0" borderId="75" xfId="0" applyFont="1" applyBorder="1" applyAlignment="1">
      <alignment horizontal="center" wrapText="1"/>
    </xf>
    <xf numFmtId="0" fontId="0" fillId="0" borderId="54" xfId="0" applyBorder="1"/>
    <xf numFmtId="10" fontId="0" fillId="4" borderId="54" xfId="0" applyNumberFormat="1" applyFill="1" applyBorder="1"/>
    <xf numFmtId="10" fontId="0" fillId="4" borderId="21" xfId="0" applyNumberFormat="1" applyFill="1" applyBorder="1"/>
    <xf numFmtId="10" fontId="0" fillId="0" borderId="22" xfId="0" applyNumberFormat="1" applyBorder="1"/>
    <xf numFmtId="0" fontId="0" fillId="0" borderId="17" xfId="0" applyBorder="1" applyAlignment="1">
      <alignment horizontal="center"/>
    </xf>
    <xf numFmtId="4" fontId="5" fillId="0" borderId="23" xfId="0" applyNumberFormat="1" applyFont="1" applyBorder="1" applyAlignment="1">
      <alignment horizontal="left"/>
    </xf>
    <xf numFmtId="0" fontId="36" fillId="0" borderId="23" xfId="0" applyFont="1" applyBorder="1" applyAlignment="1">
      <alignment horizontal="left"/>
    </xf>
    <xf numFmtId="0" fontId="18" fillId="0" borderId="40" xfId="0" applyFont="1" applyBorder="1" applyAlignment="1">
      <alignment horizontal="left"/>
    </xf>
    <xf numFmtId="0" fontId="5" fillId="0" borderId="47" xfId="0" applyFont="1" applyBorder="1" applyAlignment="1">
      <alignment horizontal="center"/>
    </xf>
    <xf numFmtId="169" fontId="5" fillId="0" borderId="47" xfId="0" applyNumberFormat="1" applyFont="1" applyBorder="1"/>
    <xf numFmtId="169" fontId="5" fillId="0" borderId="28" xfId="0" applyNumberFormat="1" applyFont="1" applyBorder="1"/>
    <xf numFmtId="0" fontId="5" fillId="0" borderId="39" xfId="0" applyFont="1" applyBorder="1" applyAlignment="1">
      <alignment horizontal="center"/>
    </xf>
    <xf numFmtId="5" fontId="0" fillId="0" borderId="12" xfId="0" applyNumberFormat="1" applyBorder="1" applyAlignment="1">
      <alignment horizontal="center"/>
    </xf>
    <xf numFmtId="169" fontId="13" fillId="0" borderId="0" xfId="0" applyNumberFormat="1" applyFont="1" applyAlignment="1">
      <alignment horizontal="center"/>
    </xf>
    <xf numFmtId="0" fontId="19" fillId="0" borderId="0" xfId="0" applyFont="1" applyAlignment="1">
      <alignment horizontal="center"/>
    </xf>
    <xf numFmtId="5" fontId="19" fillId="0" borderId="72" xfId="0" applyNumberFormat="1" applyFont="1" applyBorder="1"/>
    <xf numFmtId="0" fontId="13" fillId="0" borderId="0" xfId="0" applyFont="1" applyAlignment="1">
      <alignment horizontal="left"/>
    </xf>
    <xf numFmtId="14" fontId="13" fillId="0" borderId="0" xfId="0" applyNumberFormat="1" applyFont="1" applyAlignment="1">
      <alignment horizontal="right"/>
    </xf>
    <xf numFmtId="0" fontId="13" fillId="0" borderId="4" xfId="0" applyFont="1" applyBorder="1" applyAlignment="1">
      <alignment horizontal="center"/>
    </xf>
    <xf numFmtId="37" fontId="52" fillId="2" borderId="0" xfId="0" applyNumberFormat="1" applyFont="1" applyFill="1" applyProtection="1">
      <protection locked="0"/>
    </xf>
    <xf numFmtId="0" fontId="52" fillId="2" borderId="0" xfId="0" applyFont="1" applyFill="1" applyProtection="1">
      <protection locked="0"/>
    </xf>
    <xf numFmtId="0" fontId="52" fillId="2" borderId="5" xfId="0" applyFont="1" applyFill="1" applyBorder="1" applyProtection="1">
      <protection locked="0"/>
    </xf>
    <xf numFmtId="0" fontId="13" fillId="0" borderId="39" xfId="0" applyFont="1" applyBorder="1" applyAlignment="1">
      <alignment horizontal="center"/>
    </xf>
    <xf numFmtId="0" fontId="0" fillId="0" borderId="51" xfId="0" applyBorder="1" applyAlignment="1">
      <alignment horizontal="center" wrapText="1"/>
    </xf>
    <xf numFmtId="0" fontId="0" fillId="0" borderId="40" xfId="0" applyBorder="1" applyAlignment="1">
      <alignment horizontal="center"/>
    </xf>
    <xf numFmtId="0" fontId="0" fillId="0" borderId="73" xfId="0" applyBorder="1" applyAlignment="1">
      <alignment horizontal="center"/>
    </xf>
    <xf numFmtId="0" fontId="0" fillId="0" borderId="50" xfId="0" applyBorder="1" applyAlignment="1">
      <alignment horizontal="center"/>
    </xf>
    <xf numFmtId="0" fontId="60" fillId="0" borderId="0" xfId="0" applyFont="1"/>
    <xf numFmtId="0" fontId="61" fillId="0" borderId="0" xfId="0" applyFont="1"/>
    <xf numFmtId="37" fontId="51" fillId="2" borderId="0" xfId="0" applyNumberFormat="1" applyFont="1" applyFill="1" applyProtection="1">
      <protection locked="0"/>
    </xf>
    <xf numFmtId="0" fontId="51" fillId="2" borderId="0" xfId="0" applyFont="1" applyFill="1" applyProtection="1">
      <protection locked="0"/>
    </xf>
    <xf numFmtId="0" fontId="51" fillId="2" borderId="5" xfId="0" applyFont="1" applyFill="1" applyBorder="1" applyProtection="1">
      <protection locked="0"/>
    </xf>
    <xf numFmtId="169" fontId="19" fillId="2" borderId="25" xfId="0" applyNumberFormat="1" applyFont="1" applyFill="1" applyBorder="1" applyProtection="1">
      <protection locked="0"/>
    </xf>
    <xf numFmtId="49" fontId="52" fillId="2" borderId="0" xfId="0" applyNumberFormat="1" applyFont="1" applyFill="1" applyAlignment="1" applyProtection="1">
      <alignment horizontal="center"/>
      <protection locked="0"/>
    </xf>
    <xf numFmtId="0" fontId="59" fillId="2" borderId="0" xfId="0" applyFont="1" applyFill="1" applyAlignment="1" applyProtection="1">
      <alignment horizontal="center" wrapText="1"/>
      <protection locked="0"/>
    </xf>
    <xf numFmtId="0" fontId="24" fillId="7" borderId="0" xfId="0" applyFont="1" applyFill="1"/>
    <xf numFmtId="5" fontId="19" fillId="8" borderId="28" xfId="0" applyNumberFormat="1" applyFont="1" applyFill="1" applyBorder="1"/>
    <xf numFmtId="5" fontId="19" fillId="8" borderId="6" xfId="0" applyNumberFormat="1" applyFont="1" applyFill="1" applyBorder="1"/>
    <xf numFmtId="5" fontId="19" fillId="8" borderId="46" xfId="0" applyNumberFormat="1" applyFont="1" applyFill="1" applyBorder="1"/>
    <xf numFmtId="169" fontId="17" fillId="8" borderId="25" xfId="0" applyNumberFormat="1" applyFont="1" applyFill="1" applyBorder="1"/>
    <xf numFmtId="0" fontId="13" fillId="0" borderId="42" xfId="0" applyFont="1" applyBorder="1" applyAlignment="1">
      <alignment horizontal="center"/>
    </xf>
    <xf numFmtId="169" fontId="17" fillId="9" borderId="35" xfId="0" applyNumberFormat="1" applyFont="1" applyFill="1" applyBorder="1"/>
    <xf numFmtId="169" fontId="17" fillId="9" borderId="25" xfId="0" applyNumberFormat="1" applyFont="1" applyFill="1" applyBorder="1"/>
    <xf numFmtId="169" fontId="17" fillId="10" borderId="35" xfId="0" applyNumberFormat="1" applyFont="1" applyFill="1" applyBorder="1"/>
    <xf numFmtId="169" fontId="17" fillId="10" borderId="25" xfId="0" applyNumberFormat="1" applyFont="1" applyFill="1" applyBorder="1"/>
    <xf numFmtId="169" fontId="17" fillId="11" borderId="39" xfId="0" applyNumberFormat="1" applyFont="1" applyFill="1" applyBorder="1"/>
    <xf numFmtId="0" fontId="24" fillId="7" borderId="40" xfId="0" applyFont="1" applyFill="1" applyBorder="1"/>
    <xf numFmtId="0" fontId="24" fillId="7" borderId="17" xfId="0" applyFont="1" applyFill="1" applyBorder="1"/>
    <xf numFmtId="5" fontId="17" fillId="9" borderId="47" xfId="0" applyNumberFormat="1" applyFont="1" applyFill="1" applyBorder="1"/>
    <xf numFmtId="5" fontId="17" fillId="10" borderId="26" xfId="0" applyNumberFormat="1" applyFont="1" applyFill="1" applyBorder="1"/>
    <xf numFmtId="5" fontId="17" fillId="11" borderId="55" xfId="0" applyNumberFormat="1" applyFont="1" applyFill="1" applyBorder="1"/>
    <xf numFmtId="169" fontId="5" fillId="0" borderId="0" xfId="0" applyNumberFormat="1" applyFont="1"/>
    <xf numFmtId="5" fontId="19" fillId="0" borderId="0" xfId="0" applyNumberFormat="1" applyFont="1"/>
    <xf numFmtId="10" fontId="26" fillId="0" borderId="0" xfId="0" applyNumberFormat="1" applyFont="1"/>
    <xf numFmtId="14" fontId="8" fillId="0" borderId="0" xfId="0" applyNumberFormat="1" applyFont="1" applyAlignment="1">
      <alignment horizontal="left"/>
    </xf>
    <xf numFmtId="0" fontId="8" fillId="0" borderId="0" xfId="0" applyFont="1"/>
    <xf numFmtId="0" fontId="83" fillId="0" borderId="0" xfId="0" applyFont="1"/>
    <xf numFmtId="37" fontId="83" fillId="0" borderId="0" xfId="0" applyNumberFormat="1" applyFont="1" applyAlignment="1">
      <alignment horizontal="left"/>
    </xf>
    <xf numFmtId="0" fontId="83" fillId="0" borderId="0" xfId="0" applyFont="1" applyAlignment="1">
      <alignment horizontal="left"/>
    </xf>
    <xf numFmtId="1" fontId="8" fillId="0" borderId="0" xfId="0" applyNumberFormat="1" applyFont="1" applyAlignment="1">
      <alignment horizontal="left"/>
    </xf>
    <xf numFmtId="0" fontId="8" fillId="0" borderId="49" xfId="0" applyFont="1" applyBorder="1"/>
    <xf numFmtId="0" fontId="83" fillId="0" borderId="5" xfId="0" applyFont="1" applyBorder="1" applyAlignment="1">
      <alignment horizontal="center"/>
    </xf>
    <xf numFmtId="0" fontId="83" fillId="0" borderId="0" xfId="0" applyFont="1" applyAlignment="1">
      <alignment horizontal="center"/>
    </xf>
    <xf numFmtId="0" fontId="8" fillId="0" borderId="0" xfId="0" applyFont="1" applyAlignment="1">
      <alignment horizontal="center"/>
    </xf>
    <xf numFmtId="37" fontId="8" fillId="0" borderId="0" xfId="0" applyNumberFormat="1" applyFont="1" applyAlignment="1">
      <alignment horizontal="center"/>
    </xf>
    <xf numFmtId="0" fontId="82" fillId="0" borderId="0" xfId="0" applyFont="1"/>
    <xf numFmtId="37" fontId="82" fillId="0" borderId="0" xfId="0" applyNumberFormat="1" applyFont="1" applyAlignment="1">
      <alignment horizontal="center"/>
    </xf>
    <xf numFmtId="0" fontId="8" fillId="0" borderId="5" xfId="0" applyFont="1" applyBorder="1"/>
    <xf numFmtId="37" fontId="8" fillId="0" borderId="5" xfId="0" applyNumberFormat="1" applyFont="1" applyBorder="1" applyAlignment="1">
      <alignment horizontal="center"/>
    </xf>
    <xf numFmtId="0" fontId="84" fillId="0" borderId="0" xfId="0" applyFont="1"/>
    <xf numFmtId="37" fontId="7" fillId="0" borderId="0" xfId="0" applyNumberFormat="1" applyFont="1" applyAlignment="1">
      <alignment horizontal="center"/>
    </xf>
    <xf numFmtId="37" fontId="8" fillId="0" borderId="0" xfId="0" applyNumberFormat="1" applyFont="1"/>
    <xf numFmtId="177" fontId="8" fillId="0" borderId="0" xfId="0" applyNumberFormat="1" applyFont="1"/>
    <xf numFmtId="37" fontId="7" fillId="0" borderId="0" xfId="0" applyNumberFormat="1" applyFont="1"/>
    <xf numFmtId="0" fontId="4" fillId="0" borderId="0" xfId="0" applyFont="1"/>
    <xf numFmtId="0" fontId="8" fillId="0" borderId="0" xfId="0" applyFont="1" applyAlignment="1">
      <alignment horizontal="right"/>
    </xf>
    <xf numFmtId="0" fontId="7" fillId="0" borderId="0" xfId="0" applyFont="1" applyAlignment="1">
      <alignment horizontal="right"/>
    </xf>
    <xf numFmtId="8" fontId="7" fillId="0" borderId="0" xfId="0" applyNumberFormat="1" applyFont="1" applyAlignment="1">
      <alignment horizontal="center"/>
    </xf>
    <xf numFmtId="49" fontId="8" fillId="0" borderId="0" xfId="0" applyNumberFormat="1" applyFont="1"/>
    <xf numFmtId="0" fontId="7" fillId="0" borderId="0" xfId="0" applyFont="1"/>
    <xf numFmtId="14" fontId="8" fillId="0" borderId="0" xfId="0" applyNumberFormat="1" applyFont="1" applyAlignment="1">
      <alignment horizontal="right"/>
    </xf>
    <xf numFmtId="0" fontId="8" fillId="0" borderId="49" xfId="0" applyFont="1" applyBorder="1" applyAlignment="1">
      <alignment horizontal="right"/>
    </xf>
    <xf numFmtId="9" fontId="8" fillId="2" borderId="4" xfId="0" applyNumberFormat="1" applyFont="1" applyFill="1" applyBorder="1" applyAlignment="1" applyProtection="1">
      <alignment horizontal="center"/>
      <protection locked="0"/>
    </xf>
    <xf numFmtId="4" fontId="8" fillId="2" borderId="4" xfId="3" applyNumberFormat="1" applyFont="1" applyFill="1" applyBorder="1" applyAlignment="1" applyProtection="1">
      <alignment horizontal="center"/>
      <protection locked="0"/>
    </xf>
    <xf numFmtId="4" fontId="8" fillId="2" borderId="4" xfId="0" applyNumberFormat="1" applyFont="1" applyFill="1" applyBorder="1" applyProtection="1">
      <protection locked="0"/>
    </xf>
    <xf numFmtId="0" fontId="7" fillId="15" borderId="4" xfId="0" applyFont="1" applyFill="1" applyBorder="1" applyAlignment="1" applyProtection="1">
      <alignment wrapText="1"/>
      <protection locked="0"/>
    </xf>
    <xf numFmtId="37" fontId="8" fillId="15" borderId="4" xfId="1" applyNumberFormat="1" applyFont="1" applyFill="1" applyBorder="1" applyAlignment="1" applyProtection="1">
      <alignment horizontal="center"/>
      <protection locked="0"/>
    </xf>
    <xf numFmtId="37" fontId="8" fillId="2" borderId="4" xfId="1" applyNumberFormat="1" applyFont="1" applyFill="1" applyBorder="1" applyAlignment="1" applyProtection="1">
      <alignment horizontal="center"/>
      <protection locked="0"/>
    </xf>
    <xf numFmtId="169" fontId="13" fillId="0" borderId="33" xfId="0" applyNumberFormat="1" applyFont="1" applyBorder="1"/>
    <xf numFmtId="0" fontId="19" fillId="0" borderId="0" xfId="0" applyFont="1"/>
    <xf numFmtId="0" fontId="87" fillId="15" borderId="0" xfId="0" applyFont="1" applyFill="1" applyProtection="1">
      <protection locked="0"/>
    </xf>
    <xf numFmtId="0" fontId="24" fillId="15" borderId="0" xfId="0" applyFont="1" applyFill="1" applyProtection="1">
      <protection locked="0"/>
    </xf>
    <xf numFmtId="0" fontId="88" fillId="0" borderId="0" xfId="0" applyFont="1"/>
    <xf numFmtId="41" fontId="2" fillId="15" borderId="4" xfId="1" applyNumberFormat="1" applyFont="1" applyFill="1" applyBorder="1" applyProtection="1">
      <protection locked="0"/>
    </xf>
    <xf numFmtId="0" fontId="2" fillId="0" borderId="0" xfId="0" applyFont="1" applyProtection="1">
      <protection locked="0"/>
    </xf>
    <xf numFmtId="0" fontId="5" fillId="2" borderId="4" xfId="0" applyFont="1" applyFill="1" applyBorder="1" applyAlignment="1" applyProtection="1">
      <alignment wrapText="1"/>
      <protection locked="0"/>
    </xf>
    <xf numFmtId="37" fontId="2" fillId="2" borderId="4" xfId="1" applyNumberFormat="1" applyFont="1" applyFill="1" applyBorder="1" applyAlignment="1" applyProtection="1">
      <alignment horizontal="center"/>
      <protection locked="0"/>
    </xf>
    <xf numFmtId="0" fontId="2" fillId="2" borderId="4" xfId="0" applyFont="1" applyFill="1" applyBorder="1" applyAlignment="1" applyProtection="1">
      <alignment horizontal="center"/>
      <protection locked="0"/>
    </xf>
    <xf numFmtId="9" fontId="2" fillId="2" borderId="4" xfId="0" applyNumberFormat="1" applyFont="1" applyFill="1" applyBorder="1" applyAlignment="1" applyProtection="1">
      <alignment horizontal="center"/>
      <protection locked="0"/>
    </xf>
    <xf numFmtId="0" fontId="2" fillId="2" borderId="8" xfId="0" applyFont="1" applyFill="1" applyBorder="1" applyAlignment="1" applyProtection="1">
      <alignment horizontal="center"/>
      <protection locked="0"/>
    </xf>
    <xf numFmtId="0" fontId="2" fillId="2" borderId="4" xfId="0" applyFont="1" applyFill="1" applyBorder="1" applyAlignment="1" applyProtection="1">
      <alignment wrapText="1"/>
      <protection locked="0"/>
    </xf>
    <xf numFmtId="0" fontId="24" fillId="16" borderId="0" xfId="0" applyFont="1" applyFill="1"/>
    <xf numFmtId="5" fontId="17" fillId="16" borderId="47" xfId="0" applyNumberFormat="1" applyFont="1" applyFill="1" applyBorder="1"/>
    <xf numFmtId="169" fontId="17" fillId="16" borderId="25" xfId="0" applyNumberFormat="1" applyFont="1" applyFill="1" applyBorder="1"/>
    <xf numFmtId="0" fontId="17" fillId="17" borderId="39" xfId="0" applyFont="1" applyFill="1" applyBorder="1" applyAlignment="1">
      <alignment horizontal="center" wrapText="1"/>
    </xf>
    <xf numFmtId="169" fontId="17" fillId="16" borderId="39" xfId="0" applyNumberFormat="1" applyFont="1" applyFill="1" applyBorder="1"/>
    <xf numFmtId="5" fontId="19" fillId="8" borderId="2" xfId="0" applyNumberFormat="1" applyFont="1" applyFill="1" applyBorder="1"/>
    <xf numFmtId="0" fontId="17" fillId="17" borderId="12" xfId="0" applyFont="1" applyFill="1" applyBorder="1" applyAlignment="1">
      <alignment horizontal="center" wrapText="1"/>
    </xf>
    <xf numFmtId="0" fontId="17" fillId="17" borderId="58" xfId="0" applyFont="1" applyFill="1" applyBorder="1" applyAlignment="1">
      <alignment horizontal="center" wrapText="1"/>
    </xf>
    <xf numFmtId="0" fontId="25" fillId="17" borderId="38" xfId="0" applyFont="1" applyFill="1" applyBorder="1" applyAlignment="1">
      <alignment horizontal="center" wrapText="1"/>
    </xf>
    <xf numFmtId="0" fontId="17" fillId="17" borderId="39" xfId="0" applyFont="1" applyFill="1" applyBorder="1" applyAlignment="1">
      <alignment horizontal="left"/>
    </xf>
    <xf numFmtId="0" fontId="17" fillId="17" borderId="35" xfId="0" applyFont="1" applyFill="1" applyBorder="1" applyAlignment="1">
      <alignment horizontal="center" wrapText="1"/>
    </xf>
    <xf numFmtId="0" fontId="17" fillId="17" borderId="59" xfId="0" applyFont="1" applyFill="1" applyBorder="1" applyAlignment="1">
      <alignment horizontal="center" wrapText="1"/>
    </xf>
    <xf numFmtId="0" fontId="17" fillId="17" borderId="74" xfId="0" applyFont="1" applyFill="1" applyBorder="1" applyAlignment="1">
      <alignment horizontal="center" wrapText="1"/>
    </xf>
    <xf numFmtId="0" fontId="17" fillId="17" borderId="91" xfId="0" applyFont="1" applyFill="1" applyBorder="1" applyAlignment="1">
      <alignment horizontal="center" wrapText="1"/>
    </xf>
    <xf numFmtId="0" fontId="17" fillId="17" borderId="9" xfId="0" applyFont="1" applyFill="1" applyBorder="1"/>
    <xf numFmtId="0" fontId="24" fillId="17" borderId="40" xfId="0" applyFont="1" applyFill="1" applyBorder="1"/>
    <xf numFmtId="10" fontId="24" fillId="17" borderId="9" xfId="0" applyNumberFormat="1" applyFont="1" applyFill="1" applyBorder="1"/>
    <xf numFmtId="10" fontId="24" fillId="17" borderId="17" xfId="0" applyNumberFormat="1" applyFont="1" applyFill="1" applyBorder="1"/>
    <xf numFmtId="10" fontId="73" fillId="17" borderId="77" xfId="0" applyNumberFormat="1" applyFont="1" applyFill="1" applyBorder="1"/>
    <xf numFmtId="10" fontId="73" fillId="17" borderId="42" xfId="0" applyNumberFormat="1" applyFont="1" applyFill="1" applyBorder="1"/>
    <xf numFmtId="0" fontId="17" fillId="17" borderId="39" xfId="0" applyFont="1" applyFill="1" applyBorder="1" applyAlignment="1">
      <alignment horizontal="left" wrapText="1"/>
    </xf>
    <xf numFmtId="0" fontId="17" fillId="17" borderId="68" xfId="0" applyFont="1" applyFill="1" applyBorder="1" applyAlignment="1">
      <alignment horizontal="center" wrapText="1"/>
    </xf>
    <xf numFmtId="0" fontId="17" fillId="17" borderId="65" xfId="0" applyFont="1" applyFill="1" applyBorder="1" applyAlignment="1">
      <alignment horizontal="center" wrapText="1"/>
    </xf>
    <xf numFmtId="0" fontId="30" fillId="17" borderId="69" xfId="0" applyFont="1" applyFill="1" applyBorder="1"/>
    <xf numFmtId="0" fontId="24" fillId="17" borderId="70" xfId="0" applyFont="1" applyFill="1" applyBorder="1"/>
    <xf numFmtId="10" fontId="73" fillId="17" borderId="51" xfId="0" applyNumberFormat="1" applyFont="1" applyFill="1" applyBorder="1"/>
    <xf numFmtId="0" fontId="17" fillId="17" borderId="35" xfId="0" applyFont="1" applyFill="1" applyBorder="1" applyAlignment="1">
      <alignment horizontal="left"/>
    </xf>
    <xf numFmtId="0" fontId="17" fillId="17" borderId="75" xfId="0" applyFont="1" applyFill="1" applyBorder="1" applyAlignment="1">
      <alignment horizontal="center" wrapText="1"/>
    </xf>
    <xf numFmtId="0" fontId="17" fillId="17" borderId="51" xfId="0" applyFont="1" applyFill="1" applyBorder="1"/>
    <xf numFmtId="0" fontId="24" fillId="17" borderId="42" xfId="0" applyFont="1" applyFill="1" applyBorder="1"/>
    <xf numFmtId="10" fontId="24" fillId="17" borderId="42" xfId="0" applyNumberFormat="1" applyFont="1" applyFill="1" applyBorder="1"/>
    <xf numFmtId="10" fontId="24" fillId="17" borderId="86" xfId="0" applyNumberFormat="1" applyFont="1" applyFill="1" applyBorder="1"/>
    <xf numFmtId="0" fontId="25" fillId="17" borderId="36" xfId="0" applyFont="1" applyFill="1" applyBorder="1" applyAlignment="1">
      <alignment horizontal="center" wrapText="1"/>
    </xf>
    <xf numFmtId="0" fontId="25" fillId="17" borderId="37" xfId="0" applyFont="1" applyFill="1" applyBorder="1" applyAlignment="1">
      <alignment horizontal="center" wrapText="1"/>
    </xf>
    <xf numFmtId="0" fontId="25" fillId="17" borderId="39" xfId="0" applyFont="1" applyFill="1" applyBorder="1" applyAlignment="1">
      <alignment horizontal="center" wrapText="1"/>
    </xf>
    <xf numFmtId="10" fontId="41" fillId="17" borderId="8" xfId="0" applyNumberFormat="1" applyFont="1" applyFill="1" applyBorder="1"/>
    <xf numFmtId="10" fontId="43" fillId="17" borderId="8" xfId="0" applyNumberFormat="1" applyFont="1" applyFill="1" applyBorder="1"/>
    <xf numFmtId="0" fontId="17" fillId="17" borderId="51" xfId="0" applyFont="1" applyFill="1" applyBorder="1" applyAlignment="1">
      <alignment horizontal="center" wrapText="1"/>
    </xf>
    <xf numFmtId="0" fontId="25" fillId="17" borderId="52" xfId="0" applyFont="1" applyFill="1" applyBorder="1" applyAlignment="1">
      <alignment horizontal="center" wrapText="1"/>
    </xf>
    <xf numFmtId="0" fontId="17" fillId="17" borderId="16" xfId="0" applyFont="1" applyFill="1" applyBorder="1" applyAlignment="1">
      <alignment horizontal="center" wrapText="1"/>
    </xf>
    <xf numFmtId="0" fontId="25" fillId="17" borderId="20" xfId="0" applyFont="1" applyFill="1" applyBorder="1" applyAlignment="1">
      <alignment horizontal="center" wrapText="1"/>
    </xf>
    <xf numFmtId="0" fontId="25" fillId="17" borderId="53" xfId="0" applyFont="1" applyFill="1" applyBorder="1" applyAlignment="1">
      <alignment horizontal="center" wrapText="1"/>
    </xf>
    <xf numFmtId="0" fontId="25" fillId="17" borderId="15" xfId="0" applyFont="1" applyFill="1" applyBorder="1" applyAlignment="1">
      <alignment horizontal="center" wrapText="1"/>
    </xf>
    <xf numFmtId="0" fontId="17" fillId="17" borderId="16" xfId="0" applyFont="1" applyFill="1" applyBorder="1" applyAlignment="1">
      <alignment horizontal="center"/>
    </xf>
    <xf numFmtId="10" fontId="42" fillId="7" borderId="87" xfId="0" applyNumberFormat="1" applyFont="1" applyFill="1" applyBorder="1"/>
    <xf numFmtId="0" fontId="32" fillId="17" borderId="69" xfId="0" applyFont="1" applyFill="1" applyBorder="1" applyAlignment="1">
      <alignment horizontal="center"/>
    </xf>
    <xf numFmtId="10" fontId="41" fillId="17" borderId="87" xfId="0" applyNumberFormat="1" applyFont="1" applyFill="1" applyBorder="1"/>
    <xf numFmtId="0" fontId="25" fillId="17" borderId="56" xfId="0" applyFont="1" applyFill="1" applyBorder="1" applyAlignment="1">
      <alignment horizontal="center" wrapText="1"/>
    </xf>
    <xf numFmtId="43" fontId="17" fillId="7" borderId="87" xfId="0" applyNumberFormat="1" applyFont="1" applyFill="1" applyBorder="1" applyAlignment="1">
      <alignment horizontal="center" wrapText="1"/>
    </xf>
    <xf numFmtId="169" fontId="17" fillId="0" borderId="54" xfId="0" applyNumberFormat="1" applyFont="1" applyBorder="1" applyAlignment="1">
      <alignment horizontal="center"/>
    </xf>
    <xf numFmtId="43" fontId="17" fillId="0" borderId="22" xfId="0" applyNumberFormat="1" applyFont="1" applyBorder="1" applyAlignment="1">
      <alignment horizontal="center"/>
    </xf>
    <xf numFmtId="5" fontId="17" fillId="17" borderId="0" xfId="0" applyNumberFormat="1" applyFont="1" applyFill="1" applyAlignment="1">
      <alignment horizontal="center"/>
    </xf>
    <xf numFmtId="39" fontId="7" fillId="0" borderId="0" xfId="0" applyNumberFormat="1" applyFont="1"/>
    <xf numFmtId="39" fontId="7" fillId="0" borderId="0" xfId="0" applyNumberFormat="1" applyFont="1" applyAlignment="1">
      <alignment horizontal="left"/>
    </xf>
    <xf numFmtId="39" fontId="86" fillId="0" borderId="0" xfId="0" applyNumberFormat="1" applyFont="1" applyAlignment="1">
      <alignment horizontal="center"/>
    </xf>
    <xf numFmtId="39" fontId="8" fillId="0" borderId="0" xfId="0" applyNumberFormat="1" applyFont="1" applyAlignment="1">
      <alignment horizontal="center"/>
    </xf>
    <xf numFmtId="39" fontId="93" fillId="0" borderId="0" xfId="0" applyNumberFormat="1" applyFont="1"/>
    <xf numFmtId="6" fontId="2" fillId="0" borderId="4" xfId="0" applyNumberFormat="1" applyFont="1" applyBorder="1"/>
    <xf numFmtId="6" fontId="2" fillId="2" borderId="4" xfId="0" applyNumberFormat="1" applyFont="1" applyFill="1" applyBorder="1" applyProtection="1">
      <protection locked="0"/>
    </xf>
    <xf numFmtId="6" fontId="2" fillId="2" borderId="4" xfId="3" applyNumberFormat="1" applyFont="1" applyFill="1" applyBorder="1" applyAlignment="1" applyProtection="1">
      <alignment horizontal="center"/>
      <protection locked="0"/>
    </xf>
    <xf numFmtId="6" fontId="2" fillId="0" borderId="60" xfId="1" applyNumberFormat="1" applyFont="1" applyBorder="1" applyAlignment="1">
      <alignment horizontal="right"/>
    </xf>
    <xf numFmtId="6" fontId="2" fillId="0" borderId="4" xfId="3" applyNumberFormat="1" applyFont="1" applyBorder="1" applyAlignment="1">
      <alignment horizontal="right"/>
    </xf>
    <xf numFmtId="6" fontId="2" fillId="2" borderId="4" xfId="1" applyNumberFormat="1" applyFont="1" applyFill="1" applyBorder="1" applyAlignment="1" applyProtection="1">
      <alignment horizontal="right"/>
      <protection locked="0"/>
    </xf>
    <xf numFmtId="6" fontId="2" fillId="2" borderId="4" xfId="0" applyNumberFormat="1" applyFont="1" applyFill="1" applyBorder="1" applyAlignment="1" applyProtection="1">
      <alignment horizontal="right"/>
      <protection locked="0"/>
    </xf>
    <xf numFmtId="169" fontId="8" fillId="15" borderId="4" xfId="1" applyNumberFormat="1" applyFont="1" applyFill="1" applyBorder="1" applyAlignment="1" applyProtection="1">
      <alignment horizontal="right"/>
      <protection locked="0"/>
    </xf>
    <xf numFmtId="169" fontId="8" fillId="2" borderId="4" xfId="1" applyNumberFormat="1" applyFont="1" applyFill="1" applyBorder="1" applyAlignment="1" applyProtection="1">
      <alignment horizontal="right"/>
      <protection locked="0"/>
    </xf>
    <xf numFmtId="169" fontId="8" fillId="0" borderId="60" xfId="1" applyNumberFormat="1" applyFont="1" applyBorder="1" applyAlignment="1">
      <alignment horizontal="right"/>
    </xf>
    <xf numFmtId="169" fontId="8" fillId="0" borderId="60" xfId="1" applyNumberFormat="1" applyFont="1" applyBorder="1"/>
    <xf numFmtId="169" fontId="8" fillId="0" borderId="4" xfId="3" applyNumberFormat="1" applyFont="1" applyBorder="1" applyAlignment="1">
      <alignment horizontal="right"/>
    </xf>
    <xf numFmtId="169" fontId="8" fillId="0" borderId="4" xfId="1" applyNumberFormat="1" applyFont="1" applyBorder="1"/>
    <xf numFmtId="169" fontId="8" fillId="0" borderId="4" xfId="0" applyNumberFormat="1" applyFont="1" applyBorder="1"/>
    <xf numFmtId="169" fontId="8" fillId="7" borderId="4" xfId="0" applyNumberFormat="1" applyFont="1" applyFill="1" applyBorder="1"/>
    <xf numFmtId="169" fontId="7" fillId="0" borderId="62" xfId="0" applyNumberFormat="1" applyFont="1" applyBorder="1"/>
    <xf numFmtId="169" fontId="8" fillId="0" borderId="0" xfId="1" applyNumberFormat="1" applyFont="1"/>
    <xf numFmtId="6" fontId="2" fillId="2" borderId="4" xfId="3" applyNumberFormat="1" applyFont="1" applyFill="1" applyBorder="1" applyAlignment="1" applyProtection="1">
      <alignment horizontal="right"/>
      <protection locked="0"/>
    </xf>
    <xf numFmtId="0" fontId="0" fillId="0" borderId="0" xfId="0" applyProtection="1">
      <protection locked="0"/>
    </xf>
    <xf numFmtId="0" fontId="5" fillId="0" borderId="0" xfId="0" applyFont="1" applyProtection="1">
      <protection locked="0"/>
    </xf>
    <xf numFmtId="3" fontId="0" fillId="0" borderId="0" xfId="0" applyNumberFormat="1" applyProtection="1">
      <protection locked="0"/>
    </xf>
    <xf numFmtId="0" fontId="5" fillId="0" borderId="0" xfId="0" applyFont="1" applyAlignment="1" applyProtection="1">
      <alignment horizontal="center"/>
      <protection locked="0"/>
    </xf>
    <xf numFmtId="0" fontId="26" fillId="0" borderId="6" xfId="0" applyFont="1" applyBorder="1" applyAlignment="1" applyProtection="1">
      <alignment horizontal="center"/>
      <protection locked="0"/>
    </xf>
    <xf numFmtId="169" fontId="26" fillId="17" borderId="56" xfId="0" applyNumberFormat="1" applyFont="1" applyFill="1" applyBorder="1" applyProtection="1">
      <protection locked="0"/>
    </xf>
    <xf numFmtId="169" fontId="26" fillId="17" borderId="57" xfId="0" applyNumberFormat="1" applyFont="1" applyFill="1" applyBorder="1" applyProtection="1">
      <protection locked="0"/>
    </xf>
    <xf numFmtId="169" fontId="26" fillId="17" borderId="58" xfId="0" applyNumberFormat="1" applyFont="1" applyFill="1" applyBorder="1" applyProtection="1">
      <protection locked="0"/>
    </xf>
    <xf numFmtId="169" fontId="0" fillId="17" borderId="57" xfId="0" applyNumberFormat="1" applyFill="1" applyBorder="1" applyProtection="1">
      <protection locked="0"/>
    </xf>
    <xf numFmtId="169" fontId="0" fillId="17" borderId="58" xfId="0" applyNumberFormat="1" applyFill="1" applyBorder="1" applyProtection="1">
      <protection locked="0"/>
    </xf>
    <xf numFmtId="4" fontId="0" fillId="17" borderId="35" xfId="0" applyNumberFormat="1" applyFill="1" applyBorder="1" applyProtection="1">
      <protection locked="0"/>
    </xf>
    <xf numFmtId="4" fontId="0" fillId="17" borderId="56" xfId="0" applyNumberFormat="1" applyFill="1" applyBorder="1" applyProtection="1">
      <protection locked="0"/>
    </xf>
    <xf numFmtId="4" fontId="0" fillId="17" borderId="37" xfId="0" applyNumberFormat="1" applyFill="1" applyBorder="1" applyProtection="1">
      <protection locked="0"/>
    </xf>
    <xf numFmtId="4" fontId="0" fillId="17" borderId="59" xfId="0" applyNumberFormat="1" applyFill="1" applyBorder="1" applyProtection="1">
      <protection locked="0"/>
    </xf>
    <xf numFmtId="0" fontId="26" fillId="0" borderId="76" xfId="0" applyFont="1" applyBorder="1" applyAlignment="1" applyProtection="1">
      <alignment horizontal="center"/>
      <protection locked="0"/>
    </xf>
    <xf numFmtId="0" fontId="25" fillId="0" borderId="76" xfId="0" applyFont="1" applyBorder="1" applyProtection="1">
      <protection locked="0"/>
    </xf>
    <xf numFmtId="0" fontId="26" fillId="0" borderId="9" xfId="0" applyFont="1" applyBorder="1" applyProtection="1">
      <protection locked="0"/>
    </xf>
    <xf numFmtId="169" fontId="25" fillId="0" borderId="90" xfId="0" applyNumberFormat="1" applyFont="1" applyBorder="1" applyProtection="1">
      <protection locked="0"/>
    </xf>
    <xf numFmtId="169" fontId="25" fillId="0" borderId="30" xfId="0" applyNumberFormat="1" applyFont="1" applyBorder="1" applyProtection="1">
      <protection locked="0"/>
    </xf>
    <xf numFmtId="169" fontId="25" fillId="0" borderId="0" xfId="0" applyNumberFormat="1" applyFont="1" applyProtection="1">
      <protection locked="0"/>
    </xf>
    <xf numFmtId="169" fontId="25" fillId="0" borderId="17" xfId="0" applyNumberFormat="1" applyFont="1" applyBorder="1" applyProtection="1">
      <protection locked="0"/>
    </xf>
    <xf numFmtId="169" fontId="25" fillId="0" borderId="9" xfId="0" applyNumberFormat="1" applyFont="1" applyBorder="1" applyProtection="1">
      <protection locked="0"/>
    </xf>
    <xf numFmtId="0" fontId="26" fillId="0" borderId="0" xfId="0" applyFont="1" applyAlignment="1" applyProtection="1">
      <alignment horizontal="center"/>
      <protection locked="0"/>
    </xf>
    <xf numFmtId="6" fontId="0" fillId="5" borderId="31" xfId="0" applyNumberFormat="1" applyFill="1" applyBorder="1" applyProtection="1">
      <protection locked="0"/>
    </xf>
    <xf numFmtId="6" fontId="74" fillId="15" borderId="41" xfId="0" applyNumberFormat="1" applyFont="1" applyFill="1" applyBorder="1" applyAlignment="1" applyProtection="1">
      <alignment horizontal="right"/>
      <protection locked="0"/>
    </xf>
    <xf numFmtId="6" fontId="26" fillId="15" borderId="8" xfId="0" applyNumberFormat="1" applyFont="1" applyFill="1" applyBorder="1" applyAlignment="1" applyProtection="1">
      <alignment horizontal="right"/>
      <protection locked="0"/>
    </xf>
    <xf numFmtId="6" fontId="0" fillId="15" borderId="31" xfId="0" applyNumberFormat="1" applyFill="1" applyBorder="1" applyProtection="1">
      <protection locked="0"/>
    </xf>
    <xf numFmtId="6" fontId="0" fillId="0" borderId="0" xfId="0" applyNumberFormat="1" applyProtection="1">
      <protection locked="0"/>
    </xf>
    <xf numFmtId="6" fontId="13" fillId="15" borderId="31" xfId="0" applyNumberFormat="1" applyFont="1" applyFill="1" applyBorder="1" applyProtection="1">
      <protection locked="0"/>
    </xf>
    <xf numFmtId="6" fontId="5" fillId="5" borderId="31" xfId="0" applyNumberFormat="1" applyFont="1" applyFill="1" applyBorder="1" applyProtection="1">
      <protection locked="0"/>
    </xf>
    <xf numFmtId="0" fontId="2" fillId="0" borderId="0" xfId="0" applyFont="1" applyAlignment="1" applyProtection="1">
      <alignment horizontal="center"/>
      <protection locked="0"/>
    </xf>
    <xf numFmtId="0" fontId="2" fillId="7" borderId="0" xfId="0" applyFont="1" applyFill="1" applyProtection="1">
      <protection locked="0"/>
    </xf>
    <xf numFmtId="0" fontId="5" fillId="7" borderId="0" xfId="0" applyFont="1" applyFill="1" applyProtection="1">
      <protection locked="0"/>
    </xf>
    <xf numFmtId="6" fontId="5" fillId="0" borderId="0" xfId="0" applyNumberFormat="1" applyFont="1" applyAlignment="1" applyProtection="1">
      <alignment horizontal="left"/>
      <protection locked="0"/>
    </xf>
    <xf numFmtId="0" fontId="44" fillId="0" borderId="0" xfId="0" applyFont="1" applyAlignment="1" applyProtection="1">
      <alignment horizontal="center"/>
      <protection locked="0"/>
    </xf>
    <xf numFmtId="0" fontId="5" fillId="0" borderId="13" xfId="0" applyFont="1" applyBorder="1" applyProtection="1">
      <protection locked="0"/>
    </xf>
    <xf numFmtId="169" fontId="5" fillId="0" borderId="75" xfId="0" applyNumberFormat="1" applyFont="1" applyBorder="1" applyAlignment="1" applyProtection="1">
      <alignment horizontal="right"/>
      <protection locked="0"/>
    </xf>
    <xf numFmtId="43" fontId="5" fillId="0" borderId="0" xfId="0" applyNumberFormat="1" applyFont="1" applyProtection="1">
      <protection locked="0"/>
    </xf>
    <xf numFmtId="169" fontId="2" fillId="0" borderId="0" xfId="1" applyNumberFormat="1" applyFont="1"/>
    <xf numFmtId="6" fontId="2" fillId="0" borderId="4" xfId="1" applyNumberFormat="1" applyFont="1" applyBorder="1"/>
    <xf numFmtId="6" fontId="5" fillId="0" borderId="62" xfId="0" applyNumberFormat="1" applyFont="1" applyBorder="1" applyAlignment="1">
      <alignment horizontal="right"/>
    </xf>
    <xf numFmtId="0" fontId="2" fillId="15" borderId="4" xfId="0" applyFont="1" applyFill="1" applyBorder="1" applyProtection="1">
      <protection locked="0"/>
    </xf>
    <xf numFmtId="0" fontId="0" fillId="15" borderId="4" xfId="0" applyFill="1" applyBorder="1" applyProtection="1">
      <protection locked="0"/>
    </xf>
    <xf numFmtId="169" fontId="0" fillId="15" borderId="4" xfId="0" applyNumberFormat="1" applyFill="1" applyBorder="1" applyAlignment="1" applyProtection="1">
      <alignment horizontal="right"/>
      <protection locked="0"/>
    </xf>
    <xf numFmtId="37" fontId="13" fillId="0" borderId="0" xfId="0" applyNumberFormat="1" applyFont="1" applyAlignment="1">
      <alignment shrinkToFit="1"/>
    </xf>
    <xf numFmtId="0" fontId="69" fillId="0" borderId="0" xfId="0" applyFont="1" applyAlignment="1">
      <alignment horizontal="center"/>
    </xf>
    <xf numFmtId="0" fontId="13" fillId="15" borderId="0" xfId="0" applyFont="1" applyFill="1" applyAlignment="1">
      <alignment horizontal="center"/>
    </xf>
    <xf numFmtId="2" fontId="25" fillId="0" borderId="0" xfId="0" applyNumberFormat="1" applyFont="1" applyAlignment="1">
      <alignment horizontal="right"/>
    </xf>
    <xf numFmtId="14" fontId="25" fillId="0" borderId="0" xfId="0" applyNumberFormat="1" applyFont="1" applyAlignment="1">
      <alignment horizontal="center"/>
    </xf>
    <xf numFmtId="0" fontId="25" fillId="0" borderId="0" xfId="0" applyFont="1" applyAlignment="1">
      <alignment horizontal="center"/>
    </xf>
    <xf numFmtId="14" fontId="25" fillId="0" borderId="0" xfId="0" applyNumberFormat="1" applyFont="1" applyAlignment="1">
      <alignment horizontal="right"/>
    </xf>
    <xf numFmtId="178" fontId="13" fillId="0" borderId="0" xfId="0" applyNumberFormat="1" applyFont="1"/>
    <xf numFmtId="179" fontId="13" fillId="0" borderId="0" xfId="0" applyNumberFormat="1" applyFont="1"/>
    <xf numFmtId="0" fontId="95" fillId="0" borderId="51" xfId="0" applyFont="1" applyBorder="1" applyAlignment="1">
      <alignment horizontal="center"/>
    </xf>
    <xf numFmtId="0" fontId="95" fillId="0" borderId="34" xfId="0" applyFont="1" applyBorder="1" applyAlignment="1">
      <alignment horizontal="center"/>
    </xf>
    <xf numFmtId="0" fontId="95" fillId="0" borderId="16" xfId="0" applyFont="1" applyBorder="1" applyAlignment="1">
      <alignment horizontal="center"/>
    </xf>
    <xf numFmtId="0" fontId="95" fillId="0" borderId="18" xfId="0" applyFont="1" applyBorder="1" applyAlignment="1">
      <alignment horizontal="center" wrapText="1"/>
    </xf>
    <xf numFmtId="3" fontId="0" fillId="15" borderId="4" xfId="0" applyNumberFormat="1" applyFill="1" applyBorder="1" applyProtection="1">
      <protection locked="0"/>
    </xf>
    <xf numFmtId="0" fontId="7" fillId="0" borderId="0" xfId="0" applyFont="1" applyAlignment="1">
      <alignment horizontal="left"/>
    </xf>
    <xf numFmtId="44" fontId="8" fillId="0" borderId="0" xfId="0" applyNumberFormat="1" applyFont="1"/>
    <xf numFmtId="164" fontId="8" fillId="0" borderId="0" xfId="0" applyNumberFormat="1" applyFont="1"/>
    <xf numFmtId="4" fontId="8" fillId="0" borderId="0" xfId="0" applyNumberFormat="1" applyFont="1"/>
    <xf numFmtId="0" fontId="7" fillId="0" borderId="0" xfId="0" applyFont="1" applyAlignment="1">
      <alignment horizontal="center" wrapText="1"/>
    </xf>
    <xf numFmtId="0" fontId="8" fillId="0" borderId="0" xfId="0" applyFont="1" applyAlignment="1">
      <alignment horizontal="center" wrapText="1"/>
    </xf>
    <xf numFmtId="4" fontId="7" fillId="0" borderId="0" xfId="0" applyNumberFormat="1" applyFont="1" applyAlignment="1">
      <alignment horizontal="center" wrapText="1"/>
    </xf>
    <xf numFmtId="164" fontId="7" fillId="0" borderId="0" xfId="0" applyNumberFormat="1" applyFont="1" applyAlignment="1">
      <alignment horizontal="center" wrapText="1"/>
    </xf>
    <xf numFmtId="0" fontId="7" fillId="0" borderId="4" xfId="0" applyFont="1" applyBorder="1" applyAlignment="1">
      <alignment wrapText="1"/>
    </xf>
    <xf numFmtId="0" fontId="8" fillId="0" borderId="4" xfId="0" applyFont="1" applyBorder="1" applyAlignment="1">
      <alignment horizontal="center" wrapText="1"/>
    </xf>
    <xf numFmtId="0" fontId="8" fillId="0" borderId="8" xfId="0" applyFont="1" applyBorder="1" applyAlignment="1">
      <alignment horizontal="center" wrapText="1"/>
    </xf>
    <xf numFmtId="164" fontId="8" fillId="0" borderId="4" xfId="0" applyNumberFormat="1" applyFont="1" applyBorder="1" applyAlignment="1">
      <alignment horizontal="center" wrapText="1"/>
    </xf>
    <xf numFmtId="4" fontId="8" fillId="0" borderId="4" xfId="0" applyNumberFormat="1" applyFont="1" applyBorder="1" applyAlignment="1">
      <alignment horizontal="center" wrapText="1"/>
    </xf>
    <xf numFmtId="4" fontId="7" fillId="0" borderId="45" xfId="0" applyNumberFormat="1" applyFont="1" applyBorder="1" applyAlignment="1">
      <alignment horizontal="center" wrapText="1"/>
    </xf>
    <xf numFmtId="164" fontId="8" fillId="5" borderId="0" xfId="1" applyNumberFormat="1" applyFont="1" applyFill="1"/>
    <xf numFmtId="164" fontId="8" fillId="0" borderId="4" xfId="0" applyNumberFormat="1" applyFont="1" applyBorder="1" applyAlignment="1">
      <alignment horizontal="left" wrapText="1"/>
    </xf>
    <xf numFmtId="164" fontId="8" fillId="5" borderId="4" xfId="0" applyNumberFormat="1" applyFont="1" applyFill="1" applyBorder="1"/>
    <xf numFmtId="164" fontId="8" fillId="0" borderId="4" xfId="0" applyNumberFormat="1" applyFont="1" applyBorder="1"/>
    <xf numFmtId="37" fontId="8" fillId="2" borderId="4" xfId="1" applyNumberFormat="1" applyFont="1" applyFill="1" applyBorder="1" applyAlignment="1">
      <alignment horizontal="center"/>
    </xf>
    <xf numFmtId="164" fontId="8" fillId="5" borderId="0" xfId="0" applyNumberFormat="1" applyFont="1" applyFill="1"/>
    <xf numFmtId="164" fontId="8" fillId="0" borderId="6" xfId="0" applyNumberFormat="1" applyFont="1" applyBorder="1"/>
    <xf numFmtId="164" fontId="8" fillId="0" borderId="4" xfId="0" applyNumberFormat="1" applyFont="1" applyBorder="1" applyAlignment="1">
      <alignment horizontal="left"/>
    </xf>
    <xf numFmtId="169" fontId="8" fillId="0" borderId="4" xfId="0" applyNumberFormat="1" applyFont="1" applyBorder="1" applyAlignment="1">
      <alignment wrapText="1"/>
    </xf>
    <xf numFmtId="164" fontId="8" fillId="5" borderId="4" xfId="0" applyNumberFormat="1" applyFont="1" applyFill="1" applyBorder="1" applyAlignment="1">
      <alignment wrapText="1"/>
    </xf>
    <xf numFmtId="0" fontId="7" fillId="0" borderId="0" xfId="0" applyFont="1" applyAlignment="1">
      <alignment wrapText="1"/>
    </xf>
    <xf numFmtId="42" fontId="8" fillId="0" borderId="0" xfId="1" applyNumberFormat="1" applyFont="1" applyAlignment="1">
      <alignment horizontal="center"/>
    </xf>
    <xf numFmtId="9" fontId="8" fillId="0" borderId="0" xfId="0" applyNumberFormat="1" applyFont="1" applyAlignment="1">
      <alignment horizontal="center"/>
    </xf>
    <xf numFmtId="164" fontId="7" fillId="0" borderId="4" xfId="0" applyNumberFormat="1" applyFont="1" applyBorder="1" applyAlignment="1">
      <alignment horizontal="left" wrapText="1"/>
    </xf>
    <xf numFmtId="164" fontId="8" fillId="5" borderId="60" xfId="1" applyNumberFormat="1" applyFont="1" applyFill="1" applyBorder="1"/>
    <xf numFmtId="164" fontId="7" fillId="0" borderId="61" xfId="0" applyNumberFormat="1" applyFont="1" applyBorder="1"/>
    <xf numFmtId="164" fontId="8" fillId="0" borderId="0" xfId="3" applyNumberFormat="1" applyFont="1" applyAlignment="1">
      <alignment horizontal="center"/>
    </xf>
    <xf numFmtId="164" fontId="8" fillId="0" borderId="0" xfId="1" applyNumberFormat="1" applyFont="1"/>
    <xf numFmtId="0" fontId="8" fillId="0" borderId="0" xfId="0" applyFont="1" applyAlignment="1">
      <alignment horizontal="left"/>
    </xf>
    <xf numFmtId="0" fontId="7" fillId="0" borderId="63" xfId="0" applyFont="1" applyBorder="1" applyAlignment="1">
      <alignment horizontal="left"/>
    </xf>
    <xf numFmtId="0" fontId="7" fillId="0" borderId="3" xfId="0" applyFont="1" applyBorder="1" applyAlignment="1">
      <alignment horizontal="center"/>
    </xf>
    <xf numFmtId="0" fontId="7" fillId="0" borderId="0" xfId="0" applyFont="1" applyAlignment="1">
      <alignment horizontal="center"/>
    </xf>
    <xf numFmtId="44" fontId="7" fillId="0" borderId="0" xfId="0" applyNumberFormat="1" applyFont="1" applyAlignment="1">
      <alignment horizontal="center"/>
    </xf>
    <xf numFmtId="49" fontId="37" fillId="0" borderId="0" xfId="0" applyNumberFormat="1" applyFont="1"/>
    <xf numFmtId="0" fontId="8" fillId="0" borderId="64" xfId="0" applyFont="1" applyBorder="1" applyAlignment="1">
      <alignment horizontal="left"/>
    </xf>
    <xf numFmtId="0" fontId="8" fillId="0" borderId="1" xfId="0" applyFont="1" applyBorder="1" applyAlignment="1">
      <alignment horizontal="center"/>
    </xf>
    <xf numFmtId="0" fontId="8" fillId="0" borderId="64" xfId="0" applyFont="1" applyBorder="1"/>
    <xf numFmtId="49" fontId="37" fillId="0" borderId="0" xfId="0" applyNumberFormat="1" applyFont="1" applyAlignment="1">
      <alignment horizontal="left"/>
    </xf>
    <xf numFmtId="0" fontId="5" fillId="0" borderId="0" xfId="0" applyFont="1" applyAlignment="1">
      <alignment horizontal="left"/>
    </xf>
    <xf numFmtId="0" fontId="2" fillId="0" borderId="0" xfId="0" applyFont="1" applyAlignment="1">
      <alignment horizontal="center"/>
    </xf>
    <xf numFmtId="4" fontId="2" fillId="0" borderId="0" xfId="0" applyNumberFormat="1" applyFont="1"/>
    <xf numFmtId="44" fontId="2" fillId="0" borderId="0" xfId="0" applyNumberFormat="1" applyFont="1"/>
    <xf numFmtId="164" fontId="2" fillId="0" borderId="0" xfId="0" applyNumberFormat="1" applyFont="1"/>
    <xf numFmtId="0" fontId="5" fillId="0" borderId="0" xfId="0" applyFont="1" applyAlignment="1">
      <alignment horizontal="center" wrapText="1"/>
    </xf>
    <xf numFmtId="0" fontId="2" fillId="0" borderId="0" xfId="0" applyFont="1" applyAlignment="1">
      <alignment horizontal="center" wrapText="1"/>
    </xf>
    <xf numFmtId="4" fontId="2" fillId="0" borderId="0" xfId="0" applyNumberFormat="1" applyFont="1" applyAlignment="1">
      <alignment horizontal="center" wrapText="1"/>
    </xf>
    <xf numFmtId="4" fontId="5" fillId="0" borderId="0" xfId="0" applyNumberFormat="1" applyFont="1" applyAlignment="1">
      <alignment horizontal="center" wrapText="1"/>
    </xf>
    <xf numFmtId="164" fontId="5" fillId="0" borderId="0" xfId="0" applyNumberFormat="1" applyFont="1" applyAlignment="1">
      <alignment horizontal="center" wrapText="1"/>
    </xf>
    <xf numFmtId="0" fontId="5" fillId="0" borderId="4" xfId="0" applyFont="1" applyBorder="1" applyAlignment="1">
      <alignment wrapText="1"/>
    </xf>
    <xf numFmtId="0" fontId="2" fillId="0" borderId="4" xfId="0" applyFont="1" applyBorder="1" applyAlignment="1">
      <alignment horizontal="center" wrapText="1"/>
    </xf>
    <xf numFmtId="0" fontId="2" fillId="0" borderId="8" xfId="0" applyFont="1" applyBorder="1" applyAlignment="1">
      <alignment horizontal="center" wrapText="1"/>
    </xf>
    <xf numFmtId="164" fontId="2" fillId="0" borderId="4" xfId="0" applyNumberFormat="1" applyFont="1" applyBorder="1" applyAlignment="1">
      <alignment horizontal="center" wrapText="1"/>
    </xf>
    <xf numFmtId="4" fontId="2" fillId="0" borderId="4" xfId="0" applyNumberFormat="1" applyFont="1" applyBorder="1" applyAlignment="1">
      <alignment horizontal="center" wrapText="1"/>
    </xf>
    <xf numFmtId="4" fontId="5" fillId="0" borderId="45" xfId="0" applyNumberFormat="1" applyFont="1" applyBorder="1" applyAlignment="1">
      <alignment horizontal="center" wrapText="1"/>
    </xf>
    <xf numFmtId="37" fontId="2" fillId="2" borderId="4" xfId="1" applyNumberFormat="1" applyFont="1" applyFill="1" applyBorder="1" applyAlignment="1">
      <alignment horizontal="center"/>
    </xf>
    <xf numFmtId="164" fontId="2" fillId="5" borderId="0" xfId="1" applyNumberFormat="1" applyFont="1" applyFill="1"/>
    <xf numFmtId="164" fontId="2" fillId="0" borderId="4" xfId="0" applyNumberFormat="1" applyFont="1" applyBorder="1" applyAlignment="1">
      <alignment horizontal="left" wrapText="1"/>
    </xf>
    <xf numFmtId="164" fontId="2" fillId="5" borderId="4" xfId="0" applyNumberFormat="1" applyFont="1" applyFill="1" applyBorder="1"/>
    <xf numFmtId="164" fontId="2" fillId="0" borderId="4" xfId="0" applyNumberFormat="1" applyFont="1" applyBorder="1"/>
    <xf numFmtId="164" fontId="2" fillId="8" borderId="4" xfId="0" applyNumberFormat="1" applyFont="1" applyFill="1" applyBorder="1"/>
    <xf numFmtId="164" fontId="2" fillId="5" borderId="0" xfId="0" applyNumberFormat="1" applyFont="1" applyFill="1"/>
    <xf numFmtId="164" fontId="81" fillId="0" borderId="6" xfId="0" applyNumberFormat="1" applyFont="1" applyBorder="1"/>
    <xf numFmtId="164" fontId="2" fillId="0" borderId="6" xfId="0" applyNumberFormat="1" applyFont="1" applyBorder="1"/>
    <xf numFmtId="164" fontId="2" fillId="0" borderId="4" xfId="0" applyNumberFormat="1" applyFont="1" applyBorder="1" applyAlignment="1">
      <alignment horizontal="left"/>
    </xf>
    <xf numFmtId="164" fontId="2" fillId="5" borderId="4" xfId="0" applyNumberFormat="1" applyFont="1" applyFill="1" applyBorder="1" applyAlignment="1">
      <alignment wrapText="1"/>
    </xf>
    <xf numFmtId="42" fontId="2" fillId="0" borderId="0" xfId="1" applyNumberFormat="1" applyFont="1" applyAlignment="1">
      <alignment horizontal="center"/>
    </xf>
    <xf numFmtId="6" fontId="2" fillId="0" borderId="0" xfId="0" applyNumberFormat="1" applyFont="1" applyAlignment="1">
      <alignment horizontal="right"/>
    </xf>
    <xf numFmtId="6" fontId="2" fillId="5" borderId="0" xfId="1" applyNumberFormat="1" applyFont="1" applyFill="1" applyAlignment="1">
      <alignment horizontal="right"/>
    </xf>
    <xf numFmtId="6" fontId="5" fillId="0" borderId="4" xfId="0" applyNumberFormat="1" applyFont="1" applyBorder="1" applyAlignment="1">
      <alignment horizontal="right" wrapText="1"/>
    </xf>
    <xf numFmtId="6" fontId="2" fillId="5" borderId="60" xfId="1" applyNumberFormat="1" applyFont="1" applyFill="1" applyBorder="1" applyAlignment="1">
      <alignment horizontal="right"/>
    </xf>
    <xf numFmtId="6" fontId="5" fillId="0" borderId="61" xfId="0" applyNumberFormat="1" applyFont="1" applyBorder="1" applyAlignment="1">
      <alignment horizontal="right"/>
    </xf>
    <xf numFmtId="4" fontId="2" fillId="0" borderId="0" xfId="1" applyNumberFormat="1" applyFont="1" applyAlignment="1">
      <alignment horizontal="center"/>
    </xf>
    <xf numFmtId="9" fontId="2" fillId="0" borderId="0" xfId="0" applyNumberFormat="1" applyFont="1" applyAlignment="1">
      <alignment horizontal="center"/>
    </xf>
    <xf numFmtId="164" fontId="2" fillId="0" borderId="0" xfId="3" applyNumberFormat="1" applyFont="1" applyAlignment="1">
      <alignment horizontal="center"/>
    </xf>
    <xf numFmtId="164" fontId="2" fillId="0" borderId="0" xfId="1" applyNumberFormat="1" applyFont="1"/>
    <xf numFmtId="0" fontId="2" fillId="0" borderId="0" xfId="0" applyFont="1" applyAlignment="1">
      <alignment horizontal="left"/>
    </xf>
    <xf numFmtId="0" fontId="5" fillId="0" borderId="51" xfId="0" applyFont="1" applyBorder="1" applyAlignment="1">
      <alignment vertical="center" wrapText="1"/>
    </xf>
    <xf numFmtId="0" fontId="5" fillId="0" borderId="16" xfId="0" applyFont="1" applyBorder="1" applyAlignment="1">
      <alignment horizontal="center" vertical="center" wrapText="1"/>
    </xf>
    <xf numFmtId="49" fontId="18" fillId="0" borderId="0" xfId="0" applyNumberFormat="1" applyFont="1"/>
    <xf numFmtId="0" fontId="2" fillId="0" borderId="40" xfId="0" applyFont="1" applyBorder="1" applyAlignment="1">
      <alignment vertical="center"/>
    </xf>
    <xf numFmtId="0" fontId="2" fillId="0" borderId="17" xfId="0" applyFont="1" applyBorder="1" applyAlignment="1">
      <alignment horizontal="center" vertical="center"/>
    </xf>
    <xf numFmtId="49" fontId="2" fillId="0" borderId="0" xfId="0" applyNumberFormat="1" applyFont="1"/>
    <xf numFmtId="4" fontId="2" fillId="0" borderId="0" xfId="0" applyNumberFormat="1" applyFont="1" applyAlignment="1">
      <alignment horizontal="left"/>
    </xf>
    <xf numFmtId="49" fontId="18" fillId="0" borderId="0" xfId="0" applyNumberFormat="1" applyFont="1" applyAlignment="1">
      <alignment horizontal="left"/>
    </xf>
    <xf numFmtId="0" fontId="2" fillId="0" borderId="73" xfId="0" applyFont="1" applyBorder="1" applyAlignment="1">
      <alignment vertical="center"/>
    </xf>
    <xf numFmtId="0" fontId="2" fillId="0" borderId="50" xfId="0" applyFont="1" applyBorder="1" applyAlignment="1">
      <alignment horizontal="center" vertical="center"/>
    </xf>
    <xf numFmtId="9" fontId="2" fillId="0" borderId="12" xfId="7" applyFont="1" applyBorder="1" applyAlignment="1">
      <alignment horizontal="center"/>
    </xf>
    <xf numFmtId="49" fontId="13" fillId="0" borderId="0" xfId="0" applyNumberFormat="1" applyFont="1" applyAlignment="1">
      <alignment horizontal="right"/>
    </xf>
    <xf numFmtId="0" fontId="2" fillId="0" borderId="9" xfId="0" applyFont="1" applyBorder="1"/>
    <xf numFmtId="168" fontId="2" fillId="0" borderId="4" xfId="1" applyNumberFormat="1" applyFont="1" applyBorder="1" applyAlignment="1">
      <alignment horizontal="center"/>
    </xf>
    <xf numFmtId="0" fontId="2" fillId="0" borderId="4" xfId="0" applyFont="1" applyBorder="1" applyAlignment="1">
      <alignment horizontal="center"/>
    </xf>
    <xf numFmtId="168" fontId="2" fillId="0" borderId="4" xfId="1" applyNumberFormat="1" applyFont="1" applyBorder="1"/>
    <xf numFmtId="168" fontId="2" fillId="0" borderId="24" xfId="1" applyNumberFormat="1" applyFont="1" applyBorder="1" applyAlignment="1">
      <alignment horizontal="center"/>
    </xf>
    <xf numFmtId="0" fontId="0" fillId="15" borderId="4" xfId="0" applyFill="1" applyBorder="1" applyAlignment="1" applyProtection="1">
      <alignment horizontal="center"/>
      <protection locked="0"/>
    </xf>
    <xf numFmtId="168" fontId="2" fillId="19" borderId="41" xfId="1" applyNumberFormat="1" applyFont="1" applyFill="1" applyBorder="1" applyAlignment="1">
      <alignment horizontal="center"/>
    </xf>
    <xf numFmtId="170" fontId="0" fillId="0" borderId="20" xfId="0" applyNumberFormat="1" applyBorder="1"/>
    <xf numFmtId="170" fontId="0" fillId="0" borderId="28" xfId="7" applyNumberFormat="1" applyFont="1" applyBorder="1" applyAlignment="1">
      <alignment horizontal="center"/>
    </xf>
    <xf numFmtId="0" fontId="23" fillId="0" borderId="0" xfId="0" applyFont="1" applyAlignment="1">
      <alignment horizontal="left"/>
    </xf>
    <xf numFmtId="0" fontId="96" fillId="0" borderId="61" xfId="0" applyFont="1" applyBorder="1"/>
    <xf numFmtId="0" fontId="96" fillId="0" borderId="41" xfId="0" applyFont="1" applyBorder="1" applyAlignment="1">
      <alignment horizontal="center"/>
    </xf>
    <xf numFmtId="169" fontId="81" fillId="0" borderId="0" xfId="0" applyNumberFormat="1" applyFont="1" applyProtection="1">
      <protection locked="0"/>
    </xf>
    <xf numFmtId="0" fontId="81" fillId="0" borderId="0" xfId="0" applyFont="1" applyProtection="1">
      <protection locked="0"/>
    </xf>
    <xf numFmtId="5" fontId="81" fillId="0" borderId="0" xfId="0" applyNumberFormat="1" applyFont="1" applyProtection="1">
      <protection locked="0"/>
    </xf>
    <xf numFmtId="168" fontId="2" fillId="0" borderId="7" xfId="1" applyNumberFormat="1" applyFont="1" applyBorder="1" applyAlignment="1">
      <alignment horizontal="center"/>
    </xf>
    <xf numFmtId="168" fontId="0" fillId="0" borderId="4" xfId="1" applyNumberFormat="1" applyFont="1" applyBorder="1"/>
    <xf numFmtId="168" fontId="0" fillId="0" borderId="24" xfId="1" applyNumberFormat="1" applyFont="1" applyBorder="1" applyAlignment="1">
      <alignment horizontal="center"/>
    </xf>
    <xf numFmtId="168" fontId="0" fillId="0" borderId="4" xfId="0" applyNumberFormat="1" applyBorder="1"/>
    <xf numFmtId="168" fontId="34" fillId="4" borderId="4" xfId="1" applyNumberFormat="1" applyFont="1" applyFill="1" applyBorder="1"/>
    <xf numFmtId="170" fontId="0" fillId="0" borderId="26" xfId="7" applyNumberFormat="1" applyFont="1" applyBorder="1" applyAlignment="1">
      <alignment horizontal="center"/>
    </xf>
    <xf numFmtId="170" fontId="0" fillId="0" borderId="32" xfId="7" applyNumberFormat="1" applyFont="1" applyBorder="1" applyAlignment="1">
      <alignment horizontal="center"/>
    </xf>
    <xf numFmtId="170" fontId="0" fillId="0" borderId="27" xfId="7" applyNumberFormat="1" applyFont="1" applyBorder="1" applyAlignment="1">
      <alignment horizontal="center"/>
    </xf>
    <xf numFmtId="170" fontId="0" fillId="0" borderId="28" xfId="7" applyNumberFormat="1" applyFont="1" applyBorder="1"/>
    <xf numFmtId="0" fontId="31" fillId="0" borderId="0" xfId="0" applyFont="1"/>
    <xf numFmtId="0" fontId="13" fillId="2" borderId="0" xfId="0" applyFont="1" applyFill="1"/>
    <xf numFmtId="0" fontId="19" fillId="0" borderId="0" xfId="0" applyFont="1" applyAlignment="1">
      <alignment horizontal="center" wrapText="1"/>
    </xf>
    <xf numFmtId="0" fontId="66" fillId="0" borderId="0" xfId="0" applyFont="1" applyAlignment="1">
      <alignment horizontal="center" wrapText="1"/>
    </xf>
    <xf numFmtId="0" fontId="19" fillId="0" borderId="0" xfId="0" applyFont="1" applyAlignment="1">
      <alignment wrapText="1"/>
    </xf>
    <xf numFmtId="0" fontId="19" fillId="0" borderId="16" xfId="0" applyFont="1" applyBorder="1"/>
    <xf numFmtId="0" fontId="19" fillId="0" borderId="4" xfId="0" applyFont="1" applyBorder="1"/>
    <xf numFmtId="0" fontId="19" fillId="0" borderId="51" xfId="0" applyFont="1" applyBorder="1"/>
    <xf numFmtId="0" fontId="85" fillId="0" borderId="34" xfId="0" applyFont="1" applyBorder="1" applyAlignment="1">
      <alignment horizontal="center"/>
    </xf>
    <xf numFmtId="0" fontId="19" fillId="0" borderId="4" xfId="0" applyFont="1" applyBorder="1" applyAlignment="1">
      <alignment horizontal="left"/>
    </xf>
    <xf numFmtId="0" fontId="19" fillId="0" borderId="26" xfId="0" applyFont="1" applyBorder="1" applyAlignment="1">
      <alignment horizontal="left"/>
    </xf>
    <xf numFmtId="0" fontId="85" fillId="0" borderId="23" xfId="0" applyFont="1" applyBorder="1" applyAlignment="1">
      <alignment horizontal="center"/>
    </xf>
    <xf numFmtId="0" fontId="85" fillId="0" borderId="4" xfId="0" applyFont="1" applyBorder="1"/>
    <xf numFmtId="3" fontId="85" fillId="0" borderId="31" xfId="0" applyNumberFormat="1" applyFont="1" applyBorder="1" applyAlignment="1">
      <alignment horizontal="center" wrapText="1"/>
    </xf>
    <xf numFmtId="0" fontId="38" fillId="0" borderId="4" xfId="0" applyFont="1" applyBorder="1"/>
    <xf numFmtId="0" fontId="13" fillId="0" borderId="34" xfId="0" applyFont="1" applyBorder="1" applyAlignment="1">
      <alignment horizontal="center"/>
    </xf>
    <xf numFmtId="0" fontId="85" fillId="0" borderId="34" xfId="0" applyFont="1" applyBorder="1" applyAlignment="1">
      <alignment horizontal="center" wrapText="1"/>
    </xf>
    <xf numFmtId="0" fontId="19" fillId="0" borderId="34" xfId="0" applyFont="1" applyBorder="1"/>
    <xf numFmtId="0" fontId="19" fillId="0" borderId="40" xfId="0" applyFont="1" applyBorder="1"/>
    <xf numFmtId="0" fontId="19" fillId="0" borderId="0" xfId="0" applyFont="1" applyAlignment="1">
      <alignment horizontal="left"/>
    </xf>
    <xf numFmtId="0" fontId="85" fillId="0" borderId="0" xfId="0" applyFont="1" applyAlignment="1">
      <alignment horizontal="center" wrapText="1"/>
    </xf>
    <xf numFmtId="0" fontId="19" fillId="0" borderId="17" xfId="0" applyFont="1" applyBorder="1"/>
    <xf numFmtId="3" fontId="85" fillId="0" borderId="4" xfId="0" applyNumberFormat="1" applyFont="1" applyBorder="1" applyAlignment="1">
      <alignment horizontal="center" vertical="center" wrapText="1"/>
    </xf>
    <xf numFmtId="0" fontId="13" fillId="0" borderId="24" xfId="0" applyFont="1" applyBorder="1" applyAlignment="1">
      <alignment horizontal="center"/>
    </xf>
    <xf numFmtId="0" fontId="19" fillId="0" borderId="23" xfId="0" applyFont="1" applyBorder="1" applyAlignment="1">
      <alignment horizontal="center"/>
    </xf>
    <xf numFmtId="3" fontId="19" fillId="0" borderId="4" xfId="0" applyNumberFormat="1" applyFont="1" applyBorder="1" applyAlignment="1">
      <alignment horizontal="right"/>
    </xf>
    <xf numFmtId="3" fontId="19" fillId="0" borderId="24" xfId="0" applyNumberFormat="1" applyFont="1" applyBorder="1"/>
    <xf numFmtId="3" fontId="19" fillId="15" borderId="4" xfId="0" applyNumberFormat="1" applyFont="1" applyFill="1" applyBorder="1" applyAlignment="1" applyProtection="1">
      <alignment horizontal="right"/>
      <protection locked="0"/>
    </xf>
    <xf numFmtId="3" fontId="19" fillId="0" borderId="55" xfId="0" applyNumberFormat="1" applyFont="1" applyBorder="1"/>
    <xf numFmtId="0" fontId="99" fillId="0" borderId="23" xfId="0" applyFont="1" applyBorder="1" applyAlignment="1">
      <alignment horizontal="center"/>
    </xf>
    <xf numFmtId="0" fontId="99" fillId="0" borderId="47" xfId="0" applyFont="1" applyBorder="1" applyAlignment="1">
      <alignment horizontal="center"/>
    </xf>
    <xf numFmtId="0" fontId="2" fillId="0" borderId="40" xfId="0" applyFont="1" applyBorder="1"/>
    <xf numFmtId="3" fontId="2" fillId="0" borderId="0" xfId="0" applyNumberFormat="1" applyFont="1"/>
    <xf numFmtId="0" fontId="100" fillId="0" borderId="0" xfId="0" applyFont="1" applyAlignment="1">
      <alignment horizontal="center" wrapText="1"/>
    </xf>
    <xf numFmtId="0" fontId="100" fillId="0" borderId="87" xfId="0" applyFont="1" applyBorder="1" applyAlignment="1">
      <alignment horizontal="center" wrapText="1"/>
    </xf>
    <xf numFmtId="0" fontId="2" fillId="0" borderId="66" xfId="0" applyFont="1" applyBorder="1"/>
    <xf numFmtId="0" fontId="2" fillId="0" borderId="27" xfId="0" applyFont="1" applyBorder="1"/>
    <xf numFmtId="41" fontId="19" fillId="0" borderId="55" xfId="8" applyNumberFormat="1" applyFont="1" applyFill="1" applyBorder="1" applyAlignment="1">
      <alignment horizontal="right" vertical="center" wrapText="1"/>
    </xf>
    <xf numFmtId="41" fontId="19" fillId="0" borderId="24" xfId="8" applyNumberFormat="1" applyFont="1" applyFill="1" applyBorder="1" applyAlignment="1">
      <alignment horizontal="right" vertical="center" wrapText="1"/>
    </xf>
    <xf numFmtId="3" fontId="38" fillId="15" borderId="24" xfId="0" applyNumberFormat="1" applyFont="1" applyFill="1" applyBorder="1" applyAlignment="1" applyProtection="1">
      <alignment horizontal="right" vertical="center" wrapText="1"/>
      <protection locked="0"/>
    </xf>
    <xf numFmtId="3" fontId="19" fillId="15" borderId="24" xfId="0" applyNumberFormat="1" applyFont="1" applyFill="1" applyBorder="1" applyAlignment="1" applyProtection="1">
      <alignment horizontal="right" vertical="center"/>
      <protection locked="0"/>
    </xf>
    <xf numFmtId="37" fontId="82" fillId="0" borderId="0" xfId="0" applyNumberFormat="1" applyFont="1" applyAlignment="1">
      <alignment horizontal="left"/>
    </xf>
    <xf numFmtId="14" fontId="2" fillId="0" borderId="0" xfId="0" applyNumberFormat="1" applyFont="1" applyAlignment="1">
      <alignment horizontal="left"/>
    </xf>
    <xf numFmtId="43" fontId="19" fillId="15" borderId="4" xfId="1" applyFont="1" applyFill="1" applyBorder="1" applyProtection="1">
      <protection locked="0"/>
    </xf>
    <xf numFmtId="181" fontId="19" fillId="15" borderId="4" xfId="1" applyNumberFormat="1" applyFont="1" applyFill="1" applyBorder="1" applyProtection="1">
      <protection locked="0"/>
    </xf>
    <xf numFmtId="5" fontId="19" fillId="2" borderId="39" xfId="1" applyNumberFormat="1" applyFont="1" applyFill="1" applyBorder="1" applyProtection="1">
      <protection locked="0"/>
    </xf>
    <xf numFmtId="0" fontId="97" fillId="0" borderId="70" xfId="0" applyFont="1" applyBorder="1" applyAlignment="1">
      <alignment horizontal="left" wrapText="1"/>
    </xf>
    <xf numFmtId="0" fontId="97" fillId="7" borderId="70" xfId="0" applyFont="1" applyFill="1" applyBorder="1" applyAlignment="1">
      <alignment horizontal="left" wrapText="1"/>
    </xf>
    <xf numFmtId="0" fontId="13" fillId="0" borderId="0" xfId="0" applyFont="1" applyAlignment="1">
      <alignment horizontal="center"/>
    </xf>
    <xf numFmtId="0" fontId="17" fillId="0" borderId="0" xfId="0" applyFont="1" applyAlignment="1">
      <alignment horizontal="center" wrapText="1"/>
    </xf>
    <xf numFmtId="10" fontId="73" fillId="0" borderId="0" xfId="0" applyNumberFormat="1" applyFont="1"/>
    <xf numFmtId="170" fontId="0" fillId="0" borderId="0" xfId="0" applyNumberFormat="1"/>
    <xf numFmtId="0" fontId="2" fillId="0" borderId="9" xfId="0" applyFont="1"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9" fontId="4" fillId="0" borderId="0" xfId="7" applyFont="1" applyAlignment="1" applyProtection="1">
      <alignment horizontal="center"/>
    </xf>
    <xf numFmtId="9" fontId="12" fillId="0" borderId="0" xfId="7" applyFont="1" applyAlignment="1" applyProtection="1">
      <alignment horizontal="center"/>
    </xf>
    <xf numFmtId="170" fontId="12" fillId="0" borderId="0" xfId="0" applyNumberFormat="1" applyFont="1" applyAlignment="1">
      <alignment horizontal="center"/>
    </xf>
    <xf numFmtId="167" fontId="0" fillId="0" borderId="0" xfId="7" applyNumberFormat="1" applyFont="1" applyProtection="1"/>
    <xf numFmtId="170" fontId="0" fillId="0" borderId="0" xfId="0" applyNumberFormat="1" applyAlignment="1">
      <alignment horizontal="center"/>
    </xf>
    <xf numFmtId="43" fontId="0" fillId="0" borderId="0" xfId="0" applyNumberFormat="1" applyAlignment="1">
      <alignment horizontal="center"/>
    </xf>
    <xf numFmtId="10" fontId="0" fillId="0" borderId="0" xfId="7" applyNumberFormat="1" applyFont="1" applyAlignment="1" applyProtection="1">
      <alignment horizontal="center"/>
    </xf>
    <xf numFmtId="9" fontId="0" fillId="0" borderId="0" xfId="7" applyFont="1" applyProtection="1"/>
    <xf numFmtId="9" fontId="0" fillId="0" borderId="0" xfId="7" applyFont="1" applyAlignment="1" applyProtection="1">
      <alignment horizontal="center"/>
    </xf>
    <xf numFmtId="10" fontId="0" fillId="0" borderId="0" xfId="0" applyNumberFormat="1" applyAlignment="1">
      <alignment horizontal="center"/>
    </xf>
    <xf numFmtId="10" fontId="0" fillId="0" borderId="0" xfId="0" applyNumberFormat="1"/>
    <xf numFmtId="10" fontId="10" fillId="0" borderId="0" xfId="0" applyNumberFormat="1" applyFont="1" applyAlignment="1">
      <alignment horizontal="center"/>
    </xf>
    <xf numFmtId="0" fontId="5" fillId="0" borderId="94" xfId="0" applyFont="1" applyBorder="1"/>
    <xf numFmtId="0" fontId="2" fillId="0" borderId="15" xfId="0" applyFont="1" applyBorder="1" applyAlignment="1">
      <alignment horizontal="center"/>
    </xf>
    <xf numFmtId="0" fontId="0" fillId="0" borderId="15" xfId="0" applyBorder="1" applyAlignment="1">
      <alignment horizontal="center" wrapText="1"/>
    </xf>
    <xf numFmtId="0" fontId="11" fillId="0" borderId="90" xfId="0" applyFont="1" applyBorder="1"/>
    <xf numFmtId="0" fontId="0" fillId="0" borderId="40" xfId="0" applyBorder="1"/>
    <xf numFmtId="0" fontId="8" fillId="0" borderId="43" xfId="0" applyFont="1" applyBorder="1" applyAlignment="1">
      <alignment wrapText="1"/>
    </xf>
    <xf numFmtId="0" fontId="33" fillId="4" borderId="43" xfId="0" applyFont="1" applyFill="1" applyBorder="1"/>
    <xf numFmtId="0" fontId="0" fillId="0" borderId="13" xfId="0" applyBorder="1"/>
    <xf numFmtId="0" fontId="51" fillId="0" borderId="63" xfId="0" applyFont="1" applyBorder="1"/>
    <xf numFmtId="0" fontId="51" fillId="0" borderId="2" xfId="0" applyFont="1" applyBorder="1"/>
    <xf numFmtId="0" fontId="52" fillId="0" borderId="2" xfId="0" applyFont="1" applyBorder="1" applyAlignment="1">
      <alignment horizontal="right"/>
    </xf>
    <xf numFmtId="0" fontId="51" fillId="0" borderId="3" xfId="0" applyFont="1" applyBorder="1"/>
    <xf numFmtId="37" fontId="51" fillId="0" borderId="64" xfId="0" applyNumberFormat="1" applyFont="1" applyBorder="1" applyAlignment="1">
      <alignment horizontal="left"/>
    </xf>
    <xf numFmtId="0" fontId="51" fillId="0" borderId="0" xfId="0" applyFont="1"/>
    <xf numFmtId="14" fontId="52" fillId="0" borderId="0" xfId="0" applyNumberFormat="1" applyFont="1"/>
    <xf numFmtId="0" fontId="51" fillId="0" borderId="1" xfId="0" applyFont="1" applyBorder="1"/>
    <xf numFmtId="0" fontId="51" fillId="0" borderId="64" xfId="0" applyFont="1" applyBorder="1"/>
    <xf numFmtId="14" fontId="52" fillId="0" borderId="0" xfId="0" applyNumberFormat="1" applyFont="1" applyAlignment="1">
      <alignment horizontal="left"/>
    </xf>
    <xf numFmtId="0" fontId="51" fillId="0" borderId="0" xfId="0" applyFont="1" applyAlignment="1">
      <alignment horizontal="left"/>
    </xf>
    <xf numFmtId="0" fontId="52" fillId="0" borderId="0" xfId="0" applyFont="1"/>
    <xf numFmtId="0" fontId="51" fillId="0" borderId="61" xfId="0" applyFont="1" applyBorder="1"/>
    <xf numFmtId="0" fontId="51" fillId="0" borderId="5" xfId="0" applyFont="1" applyBorder="1"/>
    <xf numFmtId="0" fontId="51" fillId="0" borderId="41" xfId="0" applyFont="1" applyBorder="1"/>
    <xf numFmtId="37" fontId="51" fillId="0" borderId="63" xfId="0" applyNumberFormat="1" applyFont="1" applyBorder="1" applyAlignment="1">
      <alignment horizontal="left"/>
    </xf>
    <xf numFmtId="0" fontId="21" fillId="0" borderId="2" xfId="0" applyFont="1" applyBorder="1"/>
    <xf numFmtId="0" fontId="51" fillId="0" borderId="2" xfId="0" applyFont="1" applyBorder="1" applyAlignment="1">
      <alignment horizontal="centerContinuous"/>
    </xf>
    <xf numFmtId="0" fontId="21" fillId="0" borderId="0" xfId="0" applyFont="1"/>
    <xf numFmtId="0" fontId="51" fillId="0" borderId="0" xfId="0" applyFont="1" applyAlignment="1">
      <alignment horizontal="center"/>
    </xf>
    <xf numFmtId="174" fontId="51" fillId="0" borderId="1" xfId="3" applyNumberFormat="1" applyFont="1" applyBorder="1" applyProtection="1"/>
    <xf numFmtId="37" fontId="51" fillId="0" borderId="0" xfId="0" applyNumberFormat="1" applyFont="1" applyAlignment="1">
      <alignment horizontal="center"/>
    </xf>
    <xf numFmtId="169" fontId="52" fillId="0" borderId="5" xfId="0" applyNumberFormat="1" applyFont="1" applyBorder="1"/>
    <xf numFmtId="169" fontId="52" fillId="0" borderId="0" xfId="0" applyNumberFormat="1" applyFont="1"/>
    <xf numFmtId="169" fontId="52" fillId="0" borderId="2" xfId="0" applyNumberFormat="1" applyFont="1" applyBorder="1"/>
    <xf numFmtId="169" fontId="52" fillId="0" borderId="88" xfId="0" applyNumberFormat="1" applyFont="1" applyBorder="1"/>
    <xf numFmtId="37" fontId="21" fillId="0" borderId="0" xfId="0" applyNumberFormat="1" applyFont="1" applyAlignment="1">
      <alignment horizontal="left"/>
    </xf>
    <xf numFmtId="0" fontId="21" fillId="0" borderId="0" xfId="0" quotePrefix="1" applyFont="1" applyAlignment="1">
      <alignment horizontal="left"/>
    </xf>
    <xf numFmtId="37" fontId="39" fillId="0" borderId="0" xfId="0" applyNumberFormat="1" applyFont="1" applyAlignment="1">
      <alignment horizontal="left"/>
    </xf>
    <xf numFmtId="0" fontId="39" fillId="0" borderId="0" xfId="0" applyFont="1"/>
    <xf numFmtId="0" fontId="40" fillId="0" borderId="0" xfId="0" applyFont="1"/>
    <xf numFmtId="0" fontId="44" fillId="2" borderId="0" xfId="0" applyFont="1" applyFill="1" applyAlignment="1">
      <alignment wrapText="1"/>
    </xf>
    <xf numFmtId="37" fontId="51" fillId="0" borderId="2" xfId="0" applyNumberFormat="1" applyFont="1" applyBorder="1" applyAlignment="1">
      <alignment horizontal="left"/>
    </xf>
    <xf numFmtId="37" fontId="48" fillId="0" borderId="0" xfId="0" applyNumberFormat="1" applyFont="1"/>
    <xf numFmtId="37" fontId="51" fillId="0" borderId="0" xfId="0" applyNumberFormat="1" applyFont="1"/>
    <xf numFmtId="14" fontId="49" fillId="0" borderId="5" xfId="0" applyNumberFormat="1" applyFont="1" applyBorder="1" applyAlignment="1">
      <alignment horizontal="center"/>
    </xf>
    <xf numFmtId="14" fontId="49" fillId="0" borderId="41" xfId="0" applyNumberFormat="1" applyFont="1" applyBorder="1" applyAlignment="1">
      <alignment horizontal="left"/>
    </xf>
    <xf numFmtId="0" fontId="0" fillId="0" borderId="63" xfId="0" applyBorder="1"/>
    <xf numFmtId="0" fontId="0" fillId="0" borderId="2" xfId="0" applyBorder="1"/>
    <xf numFmtId="0" fontId="17" fillId="0" borderId="2" xfId="0" applyFont="1" applyBorder="1"/>
    <xf numFmtId="0" fontId="0" fillId="0" borderId="3" xfId="0" applyBorder="1"/>
    <xf numFmtId="37" fontId="47" fillId="0" borderId="1" xfId="0" applyNumberFormat="1" applyFont="1" applyBorder="1" applyAlignment="1">
      <alignment vertical="top"/>
    </xf>
    <xf numFmtId="0" fontId="21" fillId="0" borderId="64" xfId="0" applyFont="1" applyBorder="1"/>
    <xf numFmtId="0" fontId="21" fillId="0" borderId="1" xfId="0" applyFont="1" applyBorder="1"/>
    <xf numFmtId="0" fontId="21" fillId="0" borderId="61" xfId="0" applyFont="1" applyBorder="1"/>
    <xf numFmtId="0" fontId="21" fillId="0" borderId="5" xfId="0" applyFont="1" applyBorder="1"/>
    <xf numFmtId="0" fontId="21" fillId="0" borderId="41" xfId="0" applyFont="1" applyBorder="1"/>
    <xf numFmtId="37" fontId="51" fillId="0" borderId="63" xfId="0" applyNumberFormat="1" applyFont="1" applyBorder="1" applyAlignment="1">
      <alignment horizontal="centerContinuous"/>
    </xf>
    <xf numFmtId="0" fontId="21" fillId="0" borderId="3" xfId="0" applyFont="1" applyBorder="1"/>
    <xf numFmtId="0" fontId="46" fillId="0" borderId="64" xfId="0" applyFont="1" applyBorder="1" applyAlignment="1">
      <alignment horizontal="left"/>
    </xf>
    <xf numFmtId="49" fontId="52" fillId="0" borderId="1" xfId="0" applyNumberFormat="1" applyFont="1" applyBorder="1"/>
    <xf numFmtId="37" fontId="51" fillId="0" borderId="61" xfId="0" applyNumberFormat="1" applyFont="1" applyBorder="1"/>
    <xf numFmtId="0" fontId="51" fillId="0" borderId="5" xfId="0" applyFont="1" applyBorder="1" applyAlignment="1">
      <alignment horizontal="left"/>
    </xf>
    <xf numFmtId="0" fontId="51" fillId="0" borderId="41" xfId="0" applyFont="1" applyBorder="1" applyAlignment="1">
      <alignment horizontal="left"/>
    </xf>
    <xf numFmtId="0" fontId="21" fillId="0" borderId="1" xfId="0" applyFont="1" applyBorder="1" applyAlignment="1">
      <alignment horizontal="left"/>
    </xf>
    <xf numFmtId="37" fontId="46" fillId="0" borderId="0" xfId="0" applyNumberFormat="1" applyFont="1" applyAlignment="1">
      <alignment horizontal="left"/>
    </xf>
    <xf numFmtId="1" fontId="52" fillId="0" borderId="1" xfId="0" applyNumberFormat="1" applyFont="1" applyBorder="1"/>
    <xf numFmtId="0" fontId="21" fillId="0" borderId="2" xfId="0" applyFont="1" applyBorder="1" applyAlignment="1">
      <alignment horizontal="left"/>
    </xf>
    <xf numFmtId="0" fontId="21" fillId="0" borderId="3" xfId="0" applyFont="1" applyBorder="1" applyAlignment="1">
      <alignment horizontal="left"/>
    </xf>
    <xf numFmtId="0" fontId="59" fillId="0" borderId="1" xfId="0" applyFont="1" applyBorder="1" applyAlignment="1">
      <alignment wrapText="1"/>
    </xf>
    <xf numFmtId="0" fontId="51" fillId="0" borderId="1" xfId="0" applyFont="1" applyBorder="1" applyAlignment="1">
      <alignment horizontal="left"/>
    </xf>
    <xf numFmtId="0" fontId="68" fillId="0" borderId="5" xfId="0" applyFont="1" applyBorder="1"/>
    <xf numFmtId="0" fontId="51" fillId="0" borderId="78" xfId="0" applyFont="1" applyBorder="1"/>
    <xf numFmtId="0" fontId="53" fillId="0" borderId="0" xfId="0" applyFont="1"/>
    <xf numFmtId="0" fontId="54" fillId="0" borderId="0" xfId="0" applyFont="1"/>
    <xf numFmtId="0" fontId="54" fillId="0" borderId="1" xfId="0" applyFont="1" applyBorder="1"/>
    <xf numFmtId="37" fontId="54" fillId="0" borderId="0" xfId="0" applyNumberFormat="1" applyFont="1" applyAlignment="1">
      <alignment horizontal="left"/>
    </xf>
    <xf numFmtId="0" fontId="54" fillId="0" borderId="0" xfId="0" applyFont="1" applyAlignment="1">
      <alignment horizontal="left"/>
    </xf>
    <xf numFmtId="37" fontId="54" fillId="0" borderId="0" xfId="0" quotePrefix="1" applyNumberFormat="1" applyFont="1" applyAlignment="1">
      <alignment horizontal="left"/>
    </xf>
    <xf numFmtId="14" fontId="58" fillId="0" borderId="0" xfId="0" applyNumberFormat="1" applyFont="1" applyAlignment="1">
      <alignment horizontal="left"/>
    </xf>
    <xf numFmtId="0" fontId="63" fillId="0" borderId="0" xfId="0" applyFont="1"/>
    <xf numFmtId="0" fontId="63" fillId="0" borderId="1" xfId="0" applyFont="1" applyBorder="1"/>
    <xf numFmtId="0" fontId="46" fillId="0" borderId="0" xfId="0" applyFont="1"/>
    <xf numFmtId="0" fontId="55" fillId="0" borderId="0" xfId="0" applyFont="1"/>
    <xf numFmtId="37" fontId="51" fillId="0" borderId="34" xfId="0" applyNumberFormat="1" applyFont="1" applyBorder="1" applyAlignment="1">
      <alignment horizontal="left"/>
    </xf>
    <xf numFmtId="0" fontId="51" fillId="0" borderId="34" xfId="0" applyFont="1" applyBorder="1"/>
    <xf numFmtId="0" fontId="51" fillId="0" borderId="79" xfId="0" applyFont="1" applyBorder="1"/>
    <xf numFmtId="37" fontId="51" fillId="0" borderId="0" xfId="0" quotePrefix="1" applyNumberFormat="1" applyFont="1" applyAlignment="1">
      <alignment horizontal="left"/>
    </xf>
    <xf numFmtId="0" fontId="56" fillId="0" borderId="0" xfId="0" applyFont="1" applyAlignment="1">
      <alignment horizontal="center"/>
    </xf>
    <xf numFmtId="0" fontId="57" fillId="0" borderId="0" xfId="0" applyFont="1" applyAlignment="1">
      <alignment horizontal="center"/>
    </xf>
    <xf numFmtId="0" fontId="51" fillId="0" borderId="80" xfId="0" applyFont="1" applyBorder="1"/>
    <xf numFmtId="0" fontId="51" fillId="0" borderId="81" xfId="0" applyFont="1" applyBorder="1"/>
    <xf numFmtId="0" fontId="57" fillId="0" borderId="81" xfId="0" applyFont="1" applyBorder="1" applyAlignment="1">
      <alignment horizontal="center"/>
    </xf>
    <xf numFmtId="0" fontId="57" fillId="0" borderId="5" xfId="0" applyFont="1" applyBorder="1" applyAlignment="1">
      <alignment horizontal="center"/>
    </xf>
    <xf numFmtId="37" fontId="51" fillId="0" borderId="82" xfId="0" applyNumberFormat="1" applyFont="1" applyBorder="1" applyAlignment="1">
      <alignment horizontal="left"/>
    </xf>
    <xf numFmtId="0" fontId="51" fillId="0" borderId="82" xfId="0" applyFont="1" applyBorder="1"/>
    <xf numFmtId="0" fontId="51" fillId="0" borderId="83" xfId="0" applyFont="1" applyBorder="1"/>
    <xf numFmtId="0" fontId="21" fillId="0" borderId="0" xfId="0" quotePrefix="1" applyFont="1"/>
    <xf numFmtId="37" fontId="21" fillId="0" borderId="0" xfId="0" quotePrefix="1" applyNumberFormat="1" applyFont="1" applyAlignment="1">
      <alignment horizontal="left"/>
    </xf>
    <xf numFmtId="0" fontId="101" fillId="0" borderId="0" xfId="0" applyFont="1" applyAlignment="1">
      <alignment horizontal="right"/>
    </xf>
    <xf numFmtId="37" fontId="22" fillId="0" borderId="0" xfId="0" applyNumberFormat="1" applyFont="1"/>
    <xf numFmtId="172" fontId="21" fillId="0" borderId="0" xfId="0" applyNumberFormat="1" applyFont="1"/>
    <xf numFmtId="173" fontId="21" fillId="0" borderId="0" xfId="0" applyNumberFormat="1" applyFont="1"/>
    <xf numFmtId="0" fontId="18" fillId="0" borderId="0" xfId="0" applyFont="1"/>
    <xf numFmtId="14" fontId="13" fillId="0" borderId="0" xfId="0" applyNumberFormat="1" applyFont="1" applyAlignment="1">
      <alignment horizontal="fill"/>
    </xf>
    <xf numFmtId="0" fontId="67" fillId="0" borderId="0" xfId="0" applyFont="1"/>
    <xf numFmtId="0" fontId="17" fillId="2" borderId="0" xfId="0" applyFont="1" applyFill="1" applyAlignment="1">
      <alignment wrapText="1"/>
    </xf>
    <xf numFmtId="0" fontId="25" fillId="0" borderId="0" xfId="0" applyFont="1" applyAlignment="1">
      <alignment horizontal="center" wrapText="1"/>
    </xf>
    <xf numFmtId="0" fontId="25" fillId="0" borderId="4" xfId="0" applyFont="1" applyBorder="1" applyAlignment="1">
      <alignment horizontal="center" wrapText="1"/>
    </xf>
    <xf numFmtId="0" fontId="16" fillId="0" borderId="0" xfId="0" applyFont="1" applyAlignment="1">
      <alignment horizontal="center"/>
    </xf>
    <xf numFmtId="0" fontId="25" fillId="0" borderId="4" xfId="0" applyFont="1" applyBorder="1" applyAlignment="1">
      <alignment horizontal="left" shrinkToFit="1"/>
    </xf>
    <xf numFmtId="0" fontId="25" fillId="0" borderId="4" xfId="0" applyFont="1" applyBorder="1" applyAlignment="1">
      <alignment horizontal="right"/>
    </xf>
    <xf numFmtId="14" fontId="5" fillId="0" borderId="4" xfId="0" applyNumberFormat="1" applyFont="1" applyBorder="1" applyAlignment="1">
      <alignment wrapText="1"/>
    </xf>
    <xf numFmtId="0" fontId="25" fillId="0" borderId="4" xfId="0" applyFont="1" applyBorder="1" applyAlignment="1">
      <alignment wrapText="1"/>
    </xf>
    <xf numFmtId="49" fontId="5" fillId="0" borderId="4" xfId="0" applyNumberFormat="1" applyFont="1" applyBorder="1" applyAlignment="1">
      <alignment horizontal="center" wrapText="1"/>
    </xf>
    <xf numFmtId="0" fontId="25" fillId="0" borderId="4" xfId="0" applyFont="1" applyBorder="1" applyAlignment="1">
      <alignment horizontal="left" wrapText="1"/>
    </xf>
    <xf numFmtId="1" fontId="5" fillId="0" borderId="4" xfId="0" applyNumberFormat="1" applyFont="1" applyBorder="1" applyAlignment="1">
      <alignment horizontal="center" wrapText="1"/>
    </xf>
    <xf numFmtId="0" fontId="6" fillId="0" borderId="0" xfId="0" applyFont="1" applyAlignment="1">
      <alignment wrapText="1"/>
    </xf>
    <xf numFmtId="0" fontId="25" fillId="0" borderId="6" xfId="0" applyFont="1" applyBorder="1" applyAlignment="1">
      <alignment wrapText="1"/>
    </xf>
    <xf numFmtId="0" fontId="25" fillId="0" borderId="7" xfId="0" applyFont="1" applyBorder="1" applyAlignment="1">
      <alignment wrapText="1"/>
    </xf>
    <xf numFmtId="0" fontId="25" fillId="0" borderId="1" xfId="0" applyFont="1" applyBorder="1" applyAlignment="1">
      <alignment horizontal="center" wrapText="1"/>
    </xf>
    <xf numFmtId="176" fontId="5" fillId="0" borderId="4" xfId="0" applyNumberFormat="1" applyFont="1" applyBorder="1" applyAlignment="1">
      <alignment wrapText="1"/>
    </xf>
    <xf numFmtId="0" fontId="25" fillId="0" borderId="0" xfId="0" applyFont="1" applyAlignment="1">
      <alignment wrapText="1"/>
    </xf>
    <xf numFmtId="14" fontId="0" fillId="0" borderId="0" xfId="0" applyNumberFormat="1" applyAlignment="1">
      <alignment wrapText="1"/>
    </xf>
    <xf numFmtId="170" fontId="0" fillId="0" borderId="0" xfId="0" applyNumberFormat="1" applyAlignment="1">
      <alignment horizontal="right" wrapText="1"/>
    </xf>
    <xf numFmtId="10" fontId="0" fillId="0" borderId="0" xfId="0" applyNumberFormat="1" applyAlignment="1">
      <alignment wrapText="1"/>
    </xf>
    <xf numFmtId="14" fontId="0" fillId="0" borderId="0" xfId="0" applyNumberFormat="1"/>
    <xf numFmtId="9" fontId="0" fillId="0" borderId="0" xfId="0" applyNumberFormat="1"/>
    <xf numFmtId="9" fontId="0" fillId="0" borderId="0" xfId="0" applyNumberFormat="1" applyAlignment="1">
      <alignment wrapText="1"/>
    </xf>
    <xf numFmtId="6" fontId="0" fillId="0" borderId="0" xfId="0" applyNumberFormat="1" applyAlignment="1">
      <alignment wrapText="1"/>
    </xf>
    <xf numFmtId="6" fontId="0" fillId="0" borderId="0" xfId="0" applyNumberFormat="1"/>
    <xf numFmtId="0" fontId="0" fillId="3" borderId="0" xfId="0" applyFill="1"/>
    <xf numFmtId="0" fontId="14" fillId="0" borderId="0" xfId="0" applyFont="1" applyAlignment="1">
      <alignment horizontal="right"/>
    </xf>
    <xf numFmtId="0" fontId="0" fillId="13" borderId="0" xfId="0" applyFill="1"/>
    <xf numFmtId="165" fontId="0" fillId="0" borderId="0" xfId="0" applyNumberFormat="1"/>
    <xf numFmtId="0" fontId="6" fillId="0" borderId="0" xfId="0" applyFont="1"/>
    <xf numFmtId="165" fontId="0" fillId="0" borderId="4" xfId="0" applyNumberFormat="1" applyBorder="1" applyAlignment="1">
      <alignment horizontal="center"/>
    </xf>
    <xf numFmtId="1" fontId="0" fillId="7" borderId="4" xfId="0" applyNumberFormat="1" applyFill="1" applyBorder="1"/>
    <xf numFmtId="10" fontId="0" fillId="7" borderId="4" xfId="0" applyNumberFormat="1" applyFill="1" applyBorder="1"/>
    <xf numFmtId="10" fontId="0" fillId="8" borderId="4" xfId="0" applyNumberFormat="1" applyFill="1" applyBorder="1"/>
    <xf numFmtId="1" fontId="0" fillId="0" borderId="4" xfId="0" applyNumberFormat="1" applyBorder="1"/>
    <xf numFmtId="10" fontId="0" fillId="7" borderId="0" xfId="0" applyNumberFormat="1" applyFill="1"/>
    <xf numFmtId="1" fontId="0" fillId="8" borderId="4" xfId="0" applyNumberFormat="1" applyFill="1" applyBorder="1"/>
    <xf numFmtId="10" fontId="0" fillId="0" borderId="4" xfId="0" applyNumberFormat="1" applyBorder="1"/>
    <xf numFmtId="1" fontId="0" fillId="0" borderId="0" xfId="0" applyNumberFormat="1"/>
    <xf numFmtId="3" fontId="0" fillId="0" borderId="0" xfId="0" applyNumberFormat="1"/>
    <xf numFmtId="0" fontId="79" fillId="0" borderId="0" xfId="0" applyFont="1" applyAlignment="1">
      <alignment vertical="center"/>
    </xf>
    <xf numFmtId="10" fontId="0" fillId="0" borderId="0" xfId="1" applyNumberFormat="1" applyFont="1" applyProtection="1"/>
    <xf numFmtId="0" fontId="78" fillId="0" borderId="0" xfId="0" applyFont="1" applyAlignment="1">
      <alignment vertical="center"/>
    </xf>
    <xf numFmtId="3" fontId="0" fillId="0" borderId="4" xfId="0" applyNumberFormat="1" applyBorder="1"/>
    <xf numFmtId="41" fontId="2" fillId="0" borderId="4" xfId="1" applyNumberFormat="1" applyFont="1" applyBorder="1" applyProtection="1"/>
    <xf numFmtId="0" fontId="80" fillId="0" borderId="0" xfId="0" applyFont="1" applyAlignment="1">
      <alignment vertical="center"/>
    </xf>
    <xf numFmtId="43" fontId="0" fillId="0" borderId="0" xfId="1" applyFont="1" applyProtection="1"/>
    <xf numFmtId="0" fontId="0" fillId="12" borderId="4" xfId="0" applyFill="1" applyBorder="1" applyProtection="1">
      <protection locked="0"/>
    </xf>
    <xf numFmtId="9" fontId="2" fillId="0" borderId="9" xfId="7" applyFont="1" applyBorder="1" applyAlignment="1" applyProtection="1">
      <alignment horizontal="center"/>
    </xf>
    <xf numFmtId="0" fontId="0" fillId="0" borderId="90" xfId="0" applyBorder="1" applyAlignment="1">
      <alignment horizontal="center"/>
    </xf>
    <xf numFmtId="0" fontId="0" fillId="0" borderId="84" xfId="0" applyBorder="1" applyAlignment="1">
      <alignment horizontal="center"/>
    </xf>
    <xf numFmtId="0" fontId="0" fillId="0" borderId="30" xfId="0" applyBorder="1" applyAlignment="1">
      <alignment horizontal="center"/>
    </xf>
    <xf numFmtId="168" fontId="0" fillId="0" borderId="24" xfId="0" applyNumberFormat="1" applyBorder="1"/>
    <xf numFmtId="168" fontId="0" fillId="0" borderId="26" xfId="0" applyNumberFormat="1" applyBorder="1"/>
    <xf numFmtId="168" fontId="0" fillId="0" borderId="55" xfId="0" applyNumberFormat="1" applyBorder="1"/>
    <xf numFmtId="10" fontId="102" fillId="20" borderId="37" xfId="0" applyNumberFormat="1" applyFont="1" applyFill="1" applyBorder="1"/>
    <xf numFmtId="10" fontId="102" fillId="20" borderId="57" xfId="0" applyNumberFormat="1" applyFont="1" applyFill="1" applyBorder="1"/>
    <xf numFmtId="0" fontId="25" fillId="0" borderId="0" xfId="0" applyFont="1" applyAlignment="1">
      <alignment horizontal="left" wrapText="1"/>
    </xf>
    <xf numFmtId="0" fontId="26" fillId="0" borderId="0" xfId="0" applyFont="1" applyAlignment="1">
      <alignment horizontal="center"/>
    </xf>
    <xf numFmtId="0" fontId="19" fillId="7" borderId="70" xfId="0" applyFont="1" applyFill="1" applyBorder="1" applyAlignment="1">
      <alignment horizontal="left" wrapText="1"/>
    </xf>
    <xf numFmtId="6" fontId="26" fillId="7" borderId="41" xfId="0" applyNumberFormat="1" applyFont="1" applyFill="1" applyBorder="1" applyAlignment="1">
      <alignment horizontal="right"/>
    </xf>
    <xf numFmtId="169" fontId="26" fillId="7" borderId="8" xfId="0" applyNumberFormat="1" applyFont="1" applyFill="1" applyBorder="1" applyAlignment="1">
      <alignment horizontal="right"/>
    </xf>
    <xf numFmtId="0" fontId="19" fillId="7" borderId="33" xfId="0" applyFont="1" applyFill="1" applyBorder="1" applyAlignment="1">
      <alignment horizontal="left" wrapText="1"/>
    </xf>
    <xf numFmtId="6" fontId="26" fillId="7" borderId="7" xfId="0" applyNumberFormat="1" applyFont="1" applyFill="1" applyBorder="1" applyAlignment="1">
      <alignment horizontal="right"/>
    </xf>
    <xf numFmtId="6" fontId="26" fillId="7" borderId="4" xfId="0" applyNumberFormat="1" applyFont="1" applyFill="1" applyBorder="1" applyAlignment="1">
      <alignment horizontal="right"/>
    </xf>
    <xf numFmtId="0" fontId="13" fillId="7" borderId="28" xfId="0" applyFont="1" applyFill="1" applyBorder="1" applyAlignment="1">
      <alignment horizontal="left" wrapText="1"/>
    </xf>
    <xf numFmtId="6" fontId="26" fillId="7" borderId="32" xfId="0" applyNumberFormat="1" applyFont="1" applyFill="1" applyBorder="1" applyAlignment="1">
      <alignment horizontal="right"/>
    </xf>
    <xf numFmtId="6" fontId="26" fillId="7" borderId="26" xfId="0" applyNumberFormat="1" applyFont="1" applyFill="1" applyBorder="1" applyAlignment="1">
      <alignment horizontal="right"/>
    </xf>
    <xf numFmtId="6" fontId="26" fillId="0" borderId="0" xfId="0" applyNumberFormat="1" applyFont="1" applyAlignment="1">
      <alignment horizontal="right"/>
    </xf>
    <xf numFmtId="38" fontId="26" fillId="0" borderId="0" xfId="0" applyNumberFormat="1" applyFont="1" applyAlignment="1">
      <alignment horizontal="right"/>
    </xf>
    <xf numFmtId="6" fontId="5" fillId="3" borderId="0" xfId="0" applyNumberFormat="1" applyFont="1" applyFill="1"/>
    <xf numFmtId="6" fontId="5" fillId="0" borderId="0" xfId="0" applyNumberFormat="1" applyFont="1"/>
    <xf numFmtId="0" fontId="13" fillId="0" borderId="42" xfId="0" applyFont="1" applyBorder="1" applyAlignment="1">
      <alignment horizontal="left" wrapText="1"/>
    </xf>
    <xf numFmtId="6" fontId="26" fillId="0" borderId="83" xfId="0" applyNumberFormat="1" applyFont="1" applyBorder="1" applyAlignment="1">
      <alignment horizontal="right"/>
    </xf>
    <xf numFmtId="6" fontId="26" fillId="0" borderId="21" xfId="0" applyNumberFormat="1" applyFont="1" applyBorder="1" applyAlignment="1">
      <alignment horizontal="right"/>
    </xf>
    <xf numFmtId="6" fontId="26" fillId="0" borderId="85" xfId="0" applyNumberFormat="1" applyFont="1" applyBorder="1" applyAlignment="1">
      <alignment horizontal="right"/>
    </xf>
    <xf numFmtId="38" fontId="77" fillId="0" borderId="42" xfId="0" applyNumberFormat="1" applyFont="1" applyBorder="1"/>
    <xf numFmtId="0" fontId="19" fillId="0" borderId="33" xfId="0" applyFont="1" applyBorder="1" applyAlignment="1">
      <alignment horizontal="left" wrapText="1"/>
    </xf>
    <xf numFmtId="6" fontId="26" fillId="0" borderId="7" xfId="0" applyNumberFormat="1" applyFont="1" applyBorder="1" applyAlignment="1">
      <alignment horizontal="left"/>
    </xf>
    <xf numFmtId="8" fontId="0" fillId="0" borderId="0" xfId="0" applyNumberFormat="1"/>
    <xf numFmtId="0" fontId="19" fillId="0" borderId="70" xfId="0" applyFont="1" applyBorder="1" applyAlignment="1">
      <alignment wrapText="1"/>
    </xf>
    <xf numFmtId="6" fontId="26" fillId="0" borderId="41" xfId="0" applyNumberFormat="1" applyFont="1" applyBorder="1"/>
    <xf numFmtId="6" fontId="26" fillId="0" borderId="8" xfId="0" applyNumberFormat="1" applyFont="1" applyBorder="1" applyAlignment="1">
      <alignment horizontal="right"/>
    </xf>
    <xf numFmtId="6" fontId="26" fillId="0" borderId="61" xfId="0" applyNumberFormat="1" applyFont="1" applyBorder="1" applyAlignment="1">
      <alignment horizontal="right"/>
    </xf>
    <xf numFmtId="38" fontId="77" fillId="0" borderId="33" xfId="0" applyNumberFormat="1" applyFont="1" applyBorder="1"/>
    <xf numFmtId="6" fontId="77" fillId="0" borderId="0" xfId="0" applyNumberFormat="1" applyFont="1"/>
    <xf numFmtId="6" fontId="25" fillId="0" borderId="7" xfId="0" applyNumberFormat="1" applyFont="1" applyBorder="1" applyAlignment="1">
      <alignment horizontal="left"/>
    </xf>
    <xf numFmtId="6" fontId="25" fillId="0" borderId="4" xfId="0" applyNumberFormat="1" applyFont="1" applyBorder="1"/>
    <xf numFmtId="6" fontId="26" fillId="0" borderId="4" xfId="0" applyNumberFormat="1" applyFont="1" applyBorder="1"/>
    <xf numFmtId="6" fontId="26" fillId="0" borderId="6" xfId="0" applyNumberFormat="1" applyFont="1" applyBorder="1"/>
    <xf numFmtId="38" fontId="26" fillId="0" borderId="33" xfId="0" applyNumberFormat="1" applyFont="1" applyBorder="1"/>
    <xf numFmtId="0" fontId="13" fillId="0" borderId="28" xfId="0" applyFont="1" applyBorder="1" applyAlignment="1">
      <alignment horizontal="left" wrapText="1"/>
    </xf>
    <xf numFmtId="6" fontId="26" fillId="0" borderId="32" xfId="0" applyNumberFormat="1" applyFont="1" applyBorder="1"/>
    <xf numFmtId="6" fontId="25" fillId="0" borderId="26" xfId="0" applyNumberFormat="1" applyFont="1" applyBorder="1"/>
    <xf numFmtId="6" fontId="26" fillId="0" borderId="26" xfId="0" applyNumberFormat="1" applyFont="1" applyBorder="1"/>
    <xf numFmtId="6" fontId="26" fillId="0" borderId="48" xfId="0" applyNumberFormat="1" applyFont="1" applyBorder="1"/>
    <xf numFmtId="40" fontId="5" fillId="0" borderId="28" xfId="0" applyNumberFormat="1" applyFont="1" applyBorder="1"/>
    <xf numFmtId="169" fontId="0" fillId="0" borderId="0" xfId="0" applyNumberFormat="1"/>
    <xf numFmtId="0" fontId="26" fillId="0" borderId="0" xfId="0" applyFont="1" applyAlignment="1">
      <alignment wrapText="1"/>
    </xf>
    <xf numFmtId="6" fontId="26" fillId="0" borderId="0" xfId="0" applyNumberFormat="1" applyFont="1"/>
    <xf numFmtId="0" fontId="25" fillId="0" borderId="0" xfId="0" applyFont="1"/>
    <xf numFmtId="0" fontId="5" fillId="0" borderId="6" xfId="0" applyFont="1" applyBorder="1"/>
    <xf numFmtId="0" fontId="5" fillId="0" borderId="45" xfId="0" applyFont="1" applyBorder="1"/>
    <xf numFmtId="43" fontId="5" fillId="0" borderId="4" xfId="1" applyFont="1" applyBorder="1" applyAlignment="1" applyProtection="1">
      <alignment horizontal="center"/>
    </xf>
    <xf numFmtId="43" fontId="5" fillId="7" borderId="0" xfId="1" applyFont="1" applyFill="1" applyAlignment="1" applyProtection="1">
      <alignment horizontal="center" wrapText="1"/>
    </xf>
    <xf numFmtId="0" fontId="5" fillId="7" borderId="0" xfId="0" applyFont="1" applyFill="1" applyAlignment="1">
      <alignment horizontal="center" wrapText="1"/>
    </xf>
    <xf numFmtId="6" fontId="89" fillId="7" borderId="0" xfId="0" applyNumberFormat="1" applyFont="1" applyFill="1"/>
    <xf numFmtId="6" fontId="2" fillId="7" borderId="0" xfId="0" applyNumberFormat="1" applyFont="1" applyFill="1"/>
    <xf numFmtId="3" fontId="19" fillId="0" borderId="4" xfId="0" applyNumberFormat="1" applyFont="1" applyBorder="1"/>
    <xf numFmtId="43" fontId="5" fillId="7" borderId="0" xfId="0" applyNumberFormat="1" applyFont="1" applyFill="1"/>
    <xf numFmtId="0" fontId="2" fillId="7" borderId="0" xfId="0" applyFont="1" applyFill="1"/>
    <xf numFmtId="180" fontId="2" fillId="7" borderId="0" xfId="0" applyNumberFormat="1" applyFont="1" applyFill="1"/>
    <xf numFmtId="0" fontId="71" fillId="7" borderId="0" xfId="0" applyFont="1" applyFill="1"/>
    <xf numFmtId="0" fontId="11" fillId="7" borderId="0" xfId="0" applyFont="1" applyFill="1"/>
    <xf numFmtId="40" fontId="13" fillId="0" borderId="4" xfId="0" applyNumberFormat="1" applyFont="1" applyBorder="1"/>
    <xf numFmtId="43" fontId="71" fillId="7" borderId="0" xfId="1" applyFont="1" applyFill="1" applyProtection="1"/>
    <xf numFmtId="6" fontId="26" fillId="0" borderId="7" xfId="0" applyNumberFormat="1" applyFont="1" applyBorder="1" applyAlignment="1">
      <alignment horizontal="right"/>
    </xf>
    <xf numFmtId="6" fontId="26" fillId="0" borderId="4" xfId="0" applyNumberFormat="1" applyFont="1" applyBorder="1" applyAlignment="1">
      <alignment horizontal="right"/>
    </xf>
    <xf numFmtId="38" fontId="92" fillId="0" borderId="24" xfId="0" applyNumberFormat="1" applyFont="1" applyBorder="1"/>
    <xf numFmtId="38" fontId="91" fillId="0" borderId="24" xfId="0" applyNumberFormat="1" applyFont="1" applyBorder="1"/>
    <xf numFmtId="6" fontId="26" fillId="0" borderId="32" xfId="0" applyNumberFormat="1" applyFont="1" applyBorder="1" applyAlignment="1">
      <alignment horizontal="right"/>
    </xf>
    <xf numFmtId="6" fontId="26" fillId="0" borderId="26" xfId="0" applyNumberFormat="1" applyFont="1" applyBorder="1" applyAlignment="1">
      <alignment horizontal="right"/>
    </xf>
    <xf numFmtId="40" fontId="13" fillId="0" borderId="55" xfId="0" applyNumberFormat="1" applyFont="1" applyBorder="1"/>
    <xf numFmtId="6" fontId="5" fillId="0" borderId="55" xfId="0" applyNumberFormat="1" applyFont="1" applyBorder="1"/>
    <xf numFmtId="38" fontId="13" fillId="0" borderId="0" xfId="0" applyNumberFormat="1" applyFont="1"/>
    <xf numFmtId="0" fontId="13" fillId="7" borderId="42" xfId="0" applyFont="1" applyFill="1" applyBorder="1" applyAlignment="1">
      <alignment horizontal="left" wrapText="1"/>
    </xf>
    <xf numFmtId="6" fontId="26" fillId="7" borderId="83" xfId="0" applyNumberFormat="1" applyFont="1" applyFill="1" applyBorder="1" applyAlignment="1">
      <alignment horizontal="right"/>
    </xf>
    <xf numFmtId="6" fontId="26" fillId="7" borderId="21" xfId="0" applyNumberFormat="1" applyFont="1" applyFill="1" applyBorder="1" applyAlignment="1">
      <alignment horizontal="right"/>
    </xf>
    <xf numFmtId="0" fontId="19" fillId="0" borderId="70" xfId="0" applyFont="1" applyBorder="1" applyAlignment="1">
      <alignment horizontal="left" wrapText="1"/>
    </xf>
    <xf numFmtId="6" fontId="26" fillId="0" borderId="41" xfId="0" applyNumberFormat="1" applyFont="1" applyBorder="1" applyAlignment="1">
      <alignment horizontal="right"/>
    </xf>
    <xf numFmtId="169" fontId="26" fillId="0" borderId="8" xfId="0" applyNumberFormat="1" applyFont="1" applyBorder="1" applyAlignment="1">
      <alignment horizontal="right"/>
    </xf>
    <xf numFmtId="6" fontId="13" fillId="0" borderId="31" xfId="0" applyNumberFormat="1" applyFont="1" applyBorder="1"/>
    <xf numFmtId="6" fontId="5" fillId="5" borderId="31" xfId="0" applyNumberFormat="1" applyFont="1" applyFill="1" applyBorder="1"/>
    <xf numFmtId="0" fontId="13" fillId="0" borderId="24" xfId="0" applyFont="1" applyBorder="1"/>
    <xf numFmtId="0" fontId="5" fillId="5" borderId="24" xfId="0" applyFont="1" applyFill="1" applyBorder="1"/>
    <xf numFmtId="6" fontId="0" fillId="0" borderId="31" xfId="0" applyNumberFormat="1" applyBorder="1"/>
    <xf numFmtId="6" fontId="0" fillId="5" borderId="31" xfId="0" applyNumberFormat="1" applyFill="1" applyBorder="1"/>
    <xf numFmtId="0" fontId="81" fillId="0" borderId="0" xfId="0" applyFont="1"/>
    <xf numFmtId="169" fontId="81" fillId="0" borderId="0" xfId="0" applyNumberFormat="1" applyFont="1"/>
    <xf numFmtId="0" fontId="81" fillId="7" borderId="0" xfId="0" applyFont="1" applyFill="1"/>
    <xf numFmtId="0" fontId="0" fillId="0" borderId="24" xfId="0" applyBorder="1"/>
    <xf numFmtId="0" fontId="0" fillId="5" borderId="24" xfId="0" applyFill="1" applyBorder="1"/>
    <xf numFmtId="6" fontId="81" fillId="0" borderId="0" xfId="0" applyNumberFormat="1" applyFont="1"/>
    <xf numFmtId="6" fontId="76" fillId="0" borderId="24" xfId="0" applyNumberFormat="1" applyFont="1" applyBorder="1"/>
    <xf numFmtId="6" fontId="90" fillId="0" borderId="24" xfId="0" applyNumberFormat="1" applyFont="1" applyBorder="1"/>
    <xf numFmtId="6" fontId="91" fillId="0" borderId="24" xfId="0" applyNumberFormat="1" applyFont="1" applyBorder="1"/>
    <xf numFmtId="6" fontId="0" fillId="0" borderId="0" xfId="0" applyNumberFormat="1" applyAlignment="1">
      <alignment horizontal="right"/>
    </xf>
    <xf numFmtId="0" fontId="0" fillId="0" borderId="0" xfId="0" applyAlignment="1">
      <alignment horizontal="right"/>
    </xf>
    <xf numFmtId="6" fontId="13" fillId="0" borderId="22" xfId="0" applyNumberFormat="1" applyFont="1" applyBorder="1"/>
    <xf numFmtId="6" fontId="5" fillId="5" borderId="22" xfId="0" applyNumberFormat="1" applyFont="1" applyFill="1" applyBorder="1"/>
    <xf numFmtId="0" fontId="26" fillId="0" borderId="0" xfId="0" applyFont="1" applyAlignment="1">
      <alignment horizontal="right"/>
    </xf>
    <xf numFmtId="0" fontId="70" fillId="0" borderId="35" xfId="0" applyFont="1" applyBorder="1"/>
    <xf numFmtId="0" fontId="25" fillId="0" borderId="58" xfId="0" applyFont="1" applyBorder="1" applyAlignment="1">
      <alignment horizontal="center"/>
    </xf>
    <xf numFmtId="0" fontId="69" fillId="0" borderId="37" xfId="0" applyFont="1" applyBorder="1" applyAlignment="1">
      <alignment horizontal="center"/>
    </xf>
    <xf numFmtId="0" fontId="26" fillId="0" borderId="58" xfId="0" applyFont="1" applyBorder="1"/>
    <xf numFmtId="0" fontId="0" fillId="0" borderId="59" xfId="0" applyBorder="1"/>
    <xf numFmtId="0" fontId="26" fillId="0" borderId="56" xfId="0" applyFont="1" applyBorder="1" applyAlignment="1">
      <alignment horizontal="left" wrapText="1"/>
    </xf>
    <xf numFmtId="0" fontId="26" fillId="0" borderId="37" xfId="0" applyFont="1" applyBorder="1" applyAlignment="1">
      <alignment horizontal="center" vertical="center" wrapText="1"/>
    </xf>
    <xf numFmtId="0" fontId="5" fillId="0" borderId="37" xfId="0" applyFont="1" applyBorder="1" applyAlignment="1">
      <alignment horizontal="center" vertical="center" wrapText="1"/>
    </xf>
    <xf numFmtId="0" fontId="5" fillId="0" borderId="38"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58" xfId="0" applyFont="1" applyBorder="1" applyAlignment="1">
      <alignment horizontal="center" vertical="center" wrapText="1"/>
    </xf>
    <xf numFmtId="7" fontId="0" fillId="0" borderId="0" xfId="0" applyNumberFormat="1"/>
    <xf numFmtId="6" fontId="0" fillId="0" borderId="22" xfId="0" applyNumberFormat="1" applyBorder="1"/>
    <xf numFmtId="0" fontId="25" fillId="2" borderId="0" xfId="0" applyFont="1" applyFill="1"/>
    <xf numFmtId="0" fontId="26" fillId="2" borderId="0" xfId="0" applyFont="1" applyFill="1"/>
    <xf numFmtId="0" fontId="65" fillId="0" borderId="0" xfId="0" applyFont="1"/>
    <xf numFmtId="0" fontId="25" fillId="0" borderId="6" xfId="0" applyFont="1" applyBorder="1" applyAlignment="1">
      <alignment horizontal="center"/>
    </xf>
    <xf numFmtId="0" fontId="25" fillId="0" borderId="39" xfId="0" applyFont="1" applyBorder="1" applyAlignment="1">
      <alignment horizontal="center"/>
    </xf>
    <xf numFmtId="0" fontId="25" fillId="0" borderId="35" xfId="0" applyFont="1" applyBorder="1" applyAlignment="1">
      <alignment horizontal="center"/>
    </xf>
    <xf numFmtId="0" fontId="25" fillId="0" borderId="56" xfId="0" applyFont="1" applyBorder="1" applyAlignment="1">
      <alignment horizontal="centerContinuous" wrapText="1"/>
    </xf>
    <xf numFmtId="0" fontId="25" fillId="0" borderId="57" xfId="0" applyFont="1" applyBorder="1" applyAlignment="1">
      <alignment horizontal="centerContinuous"/>
    </xf>
    <xf numFmtId="0" fontId="25" fillId="7" borderId="58" xfId="0" applyFont="1" applyFill="1" applyBorder="1" applyAlignment="1">
      <alignment horizontal="centerContinuous"/>
    </xf>
    <xf numFmtId="0" fontId="25" fillId="7" borderId="56" xfId="0" applyFont="1" applyFill="1" applyBorder="1" applyAlignment="1">
      <alignment horizontal="centerContinuous" wrapText="1"/>
    </xf>
    <xf numFmtId="0" fontId="25" fillId="7" borderId="57" xfId="0" applyFont="1" applyFill="1" applyBorder="1" applyAlignment="1">
      <alignment horizontal="centerContinuous" wrapText="1"/>
    </xf>
    <xf numFmtId="0" fontId="25" fillId="7" borderId="58" xfId="0" applyFont="1" applyFill="1" applyBorder="1" applyAlignment="1">
      <alignment horizontal="centerContinuous" wrapText="1"/>
    </xf>
    <xf numFmtId="0" fontId="25" fillId="0" borderId="42" xfId="0" applyFont="1" applyBorder="1" applyAlignment="1">
      <alignment horizontal="center"/>
    </xf>
    <xf numFmtId="0" fontId="25" fillId="0" borderId="56" xfId="0" applyFont="1" applyBorder="1" applyAlignment="1">
      <alignment horizontal="center" wrapText="1"/>
    </xf>
    <xf numFmtId="0" fontId="25" fillId="0" borderId="57" xfId="0" applyFont="1" applyBorder="1" applyAlignment="1">
      <alignment horizontal="center"/>
    </xf>
    <xf numFmtId="0" fontId="25" fillId="7" borderId="58" xfId="0" applyFont="1" applyFill="1" applyBorder="1" applyAlignment="1">
      <alignment horizontal="center" wrapText="1"/>
    </xf>
    <xf numFmtId="0" fontId="25" fillId="7" borderId="56" xfId="0" applyFont="1" applyFill="1" applyBorder="1" applyAlignment="1">
      <alignment horizontal="center" wrapText="1"/>
    </xf>
    <xf numFmtId="0" fontId="25" fillId="7" borderId="57" xfId="0" applyFont="1" applyFill="1" applyBorder="1" applyAlignment="1">
      <alignment horizontal="center" wrapText="1"/>
    </xf>
    <xf numFmtId="3" fontId="5" fillId="7" borderId="35" xfId="0" applyNumberFormat="1" applyFont="1" applyFill="1" applyBorder="1"/>
    <xf numFmtId="3" fontId="25" fillId="7" borderId="39" xfId="0" applyNumberFormat="1" applyFont="1" applyFill="1" applyBorder="1" applyAlignment="1">
      <alignment horizontal="center" wrapText="1"/>
    </xf>
    <xf numFmtId="0" fontId="26" fillId="0" borderId="6" xfId="0" applyFont="1" applyBorder="1" applyAlignment="1">
      <alignment horizontal="center"/>
    </xf>
    <xf numFmtId="0" fontId="26" fillId="0" borderId="33" xfId="0" applyFont="1" applyBorder="1" applyAlignment="1">
      <alignment horizontal="center"/>
    </xf>
    <xf numFmtId="0" fontId="26" fillId="0" borderId="33" xfId="0" applyFont="1" applyBorder="1"/>
    <xf numFmtId="0" fontId="26" fillId="0" borderId="19" xfId="0" applyFont="1" applyBorder="1"/>
    <xf numFmtId="0" fontId="26" fillId="0" borderId="31" xfId="0" applyFont="1" applyBorder="1"/>
    <xf numFmtId="0" fontId="26" fillId="7" borderId="5" xfId="0" applyFont="1" applyFill="1" applyBorder="1"/>
    <xf numFmtId="0" fontId="26" fillId="7" borderId="19" xfId="0" applyFont="1" applyFill="1" applyBorder="1"/>
    <xf numFmtId="0" fontId="0" fillId="7" borderId="31" xfId="0" applyFill="1" applyBorder="1"/>
    <xf numFmtId="0" fontId="0" fillId="7" borderId="5" xfId="0" applyFill="1" applyBorder="1"/>
    <xf numFmtId="3" fontId="0" fillId="7" borderId="69" xfId="0" applyNumberFormat="1" applyFill="1" applyBorder="1"/>
    <xf numFmtId="3" fontId="0" fillId="17" borderId="19" xfId="0" applyNumberFormat="1" applyFill="1" applyBorder="1"/>
    <xf numFmtId="3" fontId="0" fillId="17" borderId="8" xfId="0" applyNumberFormat="1" applyFill="1" applyBorder="1"/>
    <xf numFmtId="3" fontId="0" fillId="17" borderId="18" xfId="0" applyNumberFormat="1" applyFill="1" applyBorder="1"/>
    <xf numFmtId="0" fontId="26" fillId="17" borderId="33" xfId="0" applyFont="1" applyFill="1" applyBorder="1"/>
    <xf numFmtId="169" fontId="26" fillId="0" borderId="23" xfId="0" applyNumberFormat="1" applyFont="1" applyBorder="1"/>
    <xf numFmtId="169" fontId="26" fillId="0" borderId="24" xfId="0" applyNumberFormat="1" applyFont="1" applyBorder="1"/>
    <xf numFmtId="169" fontId="26" fillId="7" borderId="45" xfId="0" applyNumberFormat="1" applyFont="1" applyFill="1" applyBorder="1"/>
    <xf numFmtId="169" fontId="26" fillId="17" borderId="23" xfId="0" applyNumberFormat="1" applyFont="1" applyFill="1" applyBorder="1"/>
    <xf numFmtId="169" fontId="26" fillId="17" borderId="24" xfId="0" applyNumberFormat="1" applyFont="1" applyFill="1" applyBorder="1"/>
    <xf numFmtId="169" fontId="26" fillId="17" borderId="45" xfId="0" applyNumberFormat="1" applyFont="1" applyFill="1" applyBorder="1"/>
    <xf numFmtId="169" fontId="26" fillId="0" borderId="43" xfId="0" applyNumberFormat="1" applyFont="1" applyBorder="1"/>
    <xf numFmtId="169" fontId="0" fillId="17" borderId="23" xfId="0" applyNumberFormat="1" applyFill="1" applyBorder="1"/>
    <xf numFmtId="169" fontId="0" fillId="17" borderId="4" xfId="0" applyNumberFormat="1" applyFill="1" applyBorder="1"/>
    <xf numFmtId="169" fontId="0" fillId="17" borderId="66" xfId="0" applyNumberFormat="1" applyFill="1" applyBorder="1"/>
    <xf numFmtId="3" fontId="26" fillId="17" borderId="23" xfId="0" applyNumberFormat="1" applyFont="1" applyFill="1" applyBorder="1"/>
    <xf numFmtId="169" fontId="28" fillId="17" borderId="24" xfId="0" applyNumberFormat="1" applyFont="1" applyFill="1" applyBorder="1"/>
    <xf numFmtId="169" fontId="28" fillId="17" borderId="45" xfId="0" applyNumberFormat="1" applyFont="1" applyFill="1" applyBorder="1"/>
    <xf numFmtId="169" fontId="0" fillId="17" borderId="24" xfId="0" applyNumberFormat="1" applyFill="1" applyBorder="1"/>
    <xf numFmtId="169" fontId="0" fillId="17" borderId="45" xfId="0" applyNumberFormat="1" applyFill="1" applyBorder="1"/>
    <xf numFmtId="169" fontId="0" fillId="0" borderId="43" xfId="0" applyNumberFormat="1" applyBorder="1"/>
    <xf numFmtId="6" fontId="26" fillId="17" borderId="33" xfId="0" applyNumberFormat="1" applyFont="1" applyFill="1" applyBorder="1"/>
    <xf numFmtId="169" fontId="26" fillId="17" borderId="23" xfId="0" applyNumberFormat="1" applyFont="1" applyFill="1" applyBorder="1" applyAlignment="1">
      <alignment horizontal="center"/>
    </xf>
    <xf numFmtId="169" fontId="26" fillId="17" borderId="24" xfId="0" applyNumberFormat="1" applyFont="1" applyFill="1" applyBorder="1" applyAlignment="1">
      <alignment horizontal="center"/>
    </xf>
    <xf numFmtId="169" fontId="26" fillId="17" borderId="45" xfId="0" applyNumberFormat="1" applyFont="1" applyFill="1" applyBorder="1" applyAlignment="1">
      <alignment horizontal="center"/>
    </xf>
    <xf numFmtId="7" fontId="26" fillId="17" borderId="23" xfId="0" applyNumberFormat="1" applyFont="1" applyFill="1" applyBorder="1"/>
    <xf numFmtId="169" fontId="25" fillId="0" borderId="23" xfId="0" applyNumberFormat="1" applyFont="1" applyBorder="1"/>
    <xf numFmtId="169" fontId="25" fillId="0" borderId="4" xfId="0" applyNumberFormat="1" applyFont="1" applyBorder="1"/>
    <xf numFmtId="169" fontId="25" fillId="0" borderId="66" xfId="0" applyNumberFormat="1" applyFont="1" applyBorder="1"/>
    <xf numFmtId="0" fontId="27" fillId="0" borderId="33" xfId="0" applyFont="1" applyBorder="1"/>
    <xf numFmtId="0" fontId="27" fillId="17" borderId="33" xfId="0" applyFont="1" applyFill="1" applyBorder="1"/>
    <xf numFmtId="169" fontId="25" fillId="0" borderId="24" xfId="0" applyNumberFormat="1" applyFont="1" applyBorder="1"/>
    <xf numFmtId="169" fontId="25" fillId="0" borderId="6" xfId="0" applyNumberFormat="1" applyFont="1" applyBorder="1"/>
    <xf numFmtId="43" fontId="0" fillId="0" borderId="0" xfId="0" applyNumberFormat="1"/>
    <xf numFmtId="0" fontId="26" fillId="7" borderId="6" xfId="0" applyFont="1" applyFill="1" applyBorder="1" applyAlignment="1">
      <alignment horizontal="center"/>
    </xf>
    <xf numFmtId="0" fontId="26" fillId="17" borderId="76" xfId="0" applyFont="1" applyFill="1" applyBorder="1" applyAlignment="1">
      <alignment horizontal="center"/>
    </xf>
    <xf numFmtId="0" fontId="26" fillId="17" borderId="76" xfId="0" applyFont="1" applyFill="1" applyBorder="1"/>
    <xf numFmtId="5" fontId="26" fillId="17" borderId="10" xfId="0" applyNumberFormat="1" applyFont="1" applyFill="1" applyBorder="1"/>
    <xf numFmtId="5" fontId="26" fillId="17" borderId="29" xfId="0" applyNumberFormat="1" applyFont="1" applyFill="1" applyBorder="1"/>
    <xf numFmtId="5" fontId="26" fillId="17" borderId="2" xfId="0" applyNumberFormat="1" applyFont="1" applyFill="1" applyBorder="1"/>
    <xf numFmtId="0" fontId="26" fillId="17" borderId="10" xfId="0" applyFont="1" applyFill="1" applyBorder="1"/>
    <xf numFmtId="0" fontId="0" fillId="17" borderId="29" xfId="0" applyFill="1" applyBorder="1"/>
    <xf numFmtId="0" fontId="0" fillId="17" borderId="2" xfId="0" applyFill="1" applyBorder="1"/>
    <xf numFmtId="4" fontId="0" fillId="17" borderId="40" xfId="0" applyNumberFormat="1" applyFill="1" applyBorder="1"/>
    <xf numFmtId="4" fontId="0" fillId="17" borderId="10" xfId="0" applyNumberFormat="1" applyFill="1" applyBorder="1"/>
    <xf numFmtId="4" fontId="0" fillId="17" borderId="11" xfId="0" applyNumberFormat="1" applyFill="1" applyBorder="1"/>
    <xf numFmtId="4" fontId="0" fillId="17" borderId="17" xfId="0" applyNumberFormat="1" applyFill="1" applyBorder="1"/>
    <xf numFmtId="10" fontId="62" fillId="0" borderId="4" xfId="0" applyNumberFormat="1" applyFont="1" applyBorder="1" applyAlignment="1">
      <alignment horizontal="right"/>
    </xf>
    <xf numFmtId="0" fontId="85" fillId="0" borderId="47" xfId="0" applyFont="1" applyBorder="1"/>
    <xf numFmtId="0" fontId="19" fillId="0" borderId="26" xfId="0" applyFont="1" applyBorder="1"/>
    <xf numFmtId="3" fontId="19" fillId="0" borderId="26" xfId="0" applyNumberFormat="1" applyFont="1" applyBorder="1"/>
    <xf numFmtId="181" fontId="19" fillId="0" borderId="26" xfId="1" applyNumberFormat="1" applyFont="1" applyBorder="1" applyProtection="1"/>
    <xf numFmtId="0" fontId="95" fillId="0" borderId="0" xfId="0" applyFont="1"/>
    <xf numFmtId="0" fontId="100" fillId="0" borderId="0" xfId="0" applyFont="1"/>
    <xf numFmtId="0" fontId="99" fillId="0" borderId="54" xfId="0" applyFont="1" applyBorder="1" applyAlignment="1">
      <alignment horizontal="center" wrapText="1"/>
    </xf>
    <xf numFmtId="3" fontId="99" fillId="0" borderId="21" xfId="0" applyNumberFormat="1" applyFont="1" applyBorder="1" applyAlignment="1">
      <alignment horizontal="center" wrapText="1"/>
    </xf>
    <xf numFmtId="0" fontId="99" fillId="0" borderId="21" xfId="0" applyFont="1" applyBorder="1" applyAlignment="1">
      <alignment horizontal="center" wrapText="1"/>
    </xf>
    <xf numFmtId="0" fontId="99" fillId="0" borderId="22" xfId="0" applyFont="1" applyBorder="1" applyAlignment="1">
      <alignment horizontal="center" wrapText="1"/>
    </xf>
    <xf numFmtId="0" fontId="19" fillId="0" borderId="23" xfId="0" applyFont="1" applyBorder="1"/>
    <xf numFmtId="4" fontId="19" fillId="0" borderId="4" xfId="0" applyNumberFormat="1" applyFont="1" applyBorder="1" applyAlignment="1">
      <alignment horizontal="right"/>
    </xf>
    <xf numFmtId="4" fontId="19" fillId="0" borderId="24" xfId="0" applyNumberFormat="1" applyFont="1" applyBorder="1" applyAlignment="1">
      <alignment horizontal="right"/>
    </xf>
    <xf numFmtId="4" fontId="19" fillId="0" borderId="92" xfId="0" applyNumberFormat="1" applyFont="1" applyBorder="1" applyAlignment="1">
      <alignment horizontal="right"/>
    </xf>
    <xf numFmtId="0" fontId="19" fillId="0" borderId="47" xfId="0" applyFont="1" applyBorder="1"/>
    <xf numFmtId="4" fontId="19" fillId="0" borderId="26" xfId="0" applyNumberFormat="1" applyFont="1" applyBorder="1"/>
    <xf numFmtId="0" fontId="19" fillId="0" borderId="75" xfId="0" applyFont="1" applyBorder="1"/>
    <xf numFmtId="3" fontId="19" fillId="0" borderId="22" xfId="0" applyNumberFormat="1" applyFont="1" applyBorder="1"/>
    <xf numFmtId="164" fontId="19" fillId="0" borderId="24" xfId="0" applyNumberFormat="1" applyFont="1" applyBorder="1"/>
    <xf numFmtId="164" fontId="13" fillId="0" borderId="55" xfId="0" applyNumberFormat="1" applyFont="1" applyBorder="1"/>
    <xf numFmtId="10" fontId="102" fillId="20" borderId="13" xfId="0" applyNumberFormat="1" applyFont="1" applyFill="1" applyBorder="1"/>
    <xf numFmtId="10" fontId="102" fillId="20" borderId="14" xfId="0" applyNumberFormat="1" applyFont="1" applyFill="1" applyBorder="1"/>
    <xf numFmtId="0" fontId="2" fillId="12" borderId="0" xfId="0" applyFont="1" applyFill="1"/>
    <xf numFmtId="0" fontId="17" fillId="7" borderId="39" xfId="0" applyFont="1" applyFill="1" applyBorder="1" applyAlignment="1">
      <alignment horizontal="center" wrapText="1"/>
    </xf>
    <xf numFmtId="0" fontId="24" fillId="7" borderId="57" xfId="0" applyFont="1" applyFill="1" applyBorder="1"/>
    <xf numFmtId="43" fontId="17" fillId="7" borderId="36" xfId="0" applyNumberFormat="1" applyFont="1" applyFill="1" applyBorder="1" applyAlignment="1">
      <alignment horizontal="center"/>
    </xf>
    <xf numFmtId="0" fontId="17" fillId="7" borderId="39" xfId="0" applyFont="1" applyFill="1" applyBorder="1"/>
    <xf numFmtId="10" fontId="50" fillId="17" borderId="17" xfId="0" applyNumberFormat="1" applyFont="1" applyFill="1" applyBorder="1"/>
    <xf numFmtId="10" fontId="72" fillId="17" borderId="39" xfId="0" applyNumberFormat="1" applyFont="1" applyFill="1" applyBorder="1"/>
    <xf numFmtId="10" fontId="72" fillId="17" borderId="59" xfId="0" applyNumberFormat="1" applyFont="1" applyFill="1" applyBorder="1"/>
    <xf numFmtId="10" fontId="73" fillId="17" borderId="39" xfId="0" applyNumberFormat="1" applyFont="1" applyFill="1" applyBorder="1"/>
    <xf numFmtId="38" fontId="13" fillId="7" borderId="85" xfId="0" applyNumberFormat="1" applyFont="1" applyFill="1" applyBorder="1"/>
    <xf numFmtId="38" fontId="13" fillId="15" borderId="61" xfId="0" applyNumberFormat="1" applyFont="1" applyFill="1" applyBorder="1" applyProtection="1">
      <protection locked="0"/>
    </xf>
    <xf numFmtId="38" fontId="13" fillId="7" borderId="61" xfId="0" applyNumberFormat="1" applyFont="1" applyFill="1" applyBorder="1"/>
    <xf numFmtId="38" fontId="31" fillId="7" borderId="6" xfId="0" applyNumberFormat="1" applyFont="1" applyFill="1" applyBorder="1" applyAlignment="1">
      <alignment horizontal="right"/>
    </xf>
    <xf numFmtId="38" fontId="92" fillId="7" borderId="6" xfId="0" applyNumberFormat="1" applyFont="1" applyFill="1" applyBorder="1"/>
    <xf numFmtId="38" fontId="91" fillId="7" borderId="6" xfId="0" applyNumberFormat="1" applyFont="1" applyFill="1" applyBorder="1"/>
    <xf numFmtId="40" fontId="13" fillId="7" borderId="48" xfId="0" applyNumberFormat="1" applyFont="1" applyFill="1" applyBorder="1"/>
    <xf numFmtId="6" fontId="5" fillId="7" borderId="42" xfId="0" applyNumberFormat="1" applyFont="1" applyFill="1" applyBorder="1"/>
    <xf numFmtId="6" fontId="5" fillId="7" borderId="70" xfId="0" applyNumberFormat="1" applyFont="1" applyFill="1" applyBorder="1" applyProtection="1">
      <protection locked="0"/>
    </xf>
    <xf numFmtId="6" fontId="5" fillId="7" borderId="70" xfId="0" applyNumberFormat="1" applyFont="1" applyFill="1" applyBorder="1"/>
    <xf numFmtId="0" fontId="5" fillId="7" borderId="33" xfId="0" applyFont="1" applyFill="1" applyBorder="1"/>
    <xf numFmtId="6" fontId="5" fillId="7" borderId="28" xfId="0" applyNumberFormat="1" applyFont="1" applyFill="1" applyBorder="1"/>
    <xf numFmtId="14" fontId="13" fillId="0" borderId="0" xfId="0" applyNumberFormat="1" applyFont="1" applyAlignment="1">
      <alignment horizontal="center"/>
    </xf>
    <xf numFmtId="37" fontId="5" fillId="0" borderId="4" xfId="0" applyNumberFormat="1" applyFont="1" applyBorder="1" applyAlignment="1">
      <alignment horizontal="center" wrapText="1" shrinkToFit="1"/>
    </xf>
    <xf numFmtId="0" fontId="0" fillId="7" borderId="0" xfId="0" applyFill="1"/>
    <xf numFmtId="0" fontId="13" fillId="0" borderId="0" xfId="0" applyFont="1"/>
    <xf numFmtId="0" fontId="19" fillId="0" borderId="43" xfId="0" applyFont="1" applyBorder="1"/>
    <xf numFmtId="37" fontId="51" fillId="0" borderId="0" xfId="0" applyNumberFormat="1" applyFont="1" applyAlignment="1">
      <alignment horizontal="left"/>
    </xf>
    <xf numFmtId="0" fontId="13" fillId="0" borderId="0" xfId="0" applyFont="1" applyAlignment="1">
      <alignment horizontal="right"/>
    </xf>
    <xf numFmtId="0" fontId="0" fillId="0" borderId="0" xfId="0" applyAlignment="1">
      <alignment horizontal="center" wrapText="1"/>
    </xf>
    <xf numFmtId="0" fontId="24" fillId="0" borderId="0" xfId="0" applyFont="1" applyAlignment="1">
      <alignment horizontal="center"/>
    </xf>
    <xf numFmtId="0" fontId="17" fillId="7" borderId="16" xfId="0" applyFont="1" applyFill="1" applyBorder="1" applyAlignment="1">
      <alignment horizontal="center"/>
    </xf>
    <xf numFmtId="0" fontId="24" fillId="17" borderId="16" xfId="0" applyFont="1" applyFill="1" applyBorder="1" applyAlignment="1">
      <alignment horizontal="center"/>
    </xf>
    <xf numFmtId="0" fontId="95" fillId="0" borderId="0" xfId="0" applyFont="1" applyAlignment="1">
      <alignment horizontal="center"/>
    </xf>
    <xf numFmtId="0" fontId="25" fillId="0" borderId="0" xfId="0" applyFont="1" applyAlignment="1">
      <alignment horizontal="right"/>
    </xf>
    <xf numFmtId="0" fontId="25" fillId="7" borderId="35" xfId="0" applyFont="1" applyFill="1" applyBorder="1" applyAlignment="1">
      <alignment horizontal="center"/>
    </xf>
    <xf numFmtId="14" fontId="45" fillId="0" borderId="41" xfId="0" applyNumberFormat="1" applyFont="1" applyBorder="1" applyAlignment="1">
      <alignment horizontal="center"/>
    </xf>
    <xf numFmtId="14" fontId="45" fillId="0" borderId="0" xfId="0" applyNumberFormat="1" applyFont="1" applyAlignment="1">
      <alignment horizontal="center"/>
    </xf>
    <xf numFmtId="14" fontId="45" fillId="0" borderId="1" xfId="0" applyNumberFormat="1" applyFont="1" applyBorder="1" applyAlignment="1">
      <alignment horizontal="center"/>
    </xf>
    <xf numFmtId="0" fontId="2" fillId="0" borderId="0" xfId="0" applyFont="1" applyAlignment="1">
      <alignment wrapText="1"/>
    </xf>
    <xf numFmtId="0" fontId="2" fillId="0" borderId="84" xfId="0" applyFont="1" applyBorder="1"/>
    <xf numFmtId="0" fontId="2" fillId="0" borderId="1" xfId="0" applyFont="1" applyBorder="1"/>
    <xf numFmtId="0" fontId="2" fillId="0" borderId="8" xfId="0" applyFont="1" applyBorder="1"/>
    <xf numFmtId="0" fontId="2" fillId="0" borderId="5" xfId="0" applyFont="1" applyBorder="1"/>
    <xf numFmtId="0" fontId="2" fillId="0" borderId="41" xfId="0" applyFont="1" applyBorder="1"/>
    <xf numFmtId="10" fontId="2" fillId="2" borderId="4" xfId="0" applyNumberFormat="1" applyFont="1" applyFill="1" applyBorder="1" applyAlignment="1" applyProtection="1">
      <alignment wrapText="1"/>
      <protection locked="0"/>
    </xf>
    <xf numFmtId="1" fontId="2" fillId="0" borderId="0" xfId="0" applyNumberFormat="1" applyFont="1" applyAlignment="1">
      <alignment wrapText="1"/>
    </xf>
    <xf numFmtId="0" fontId="2" fillId="0" borderId="0" xfId="0" applyFont="1" applyAlignment="1">
      <alignment horizontal="right" wrapText="1"/>
    </xf>
    <xf numFmtId="14" fontId="2" fillId="0" borderId="0" xfId="0" applyNumberFormat="1" applyFont="1" applyAlignment="1">
      <alignment wrapText="1"/>
    </xf>
    <xf numFmtId="170" fontId="2" fillId="0" borderId="0" xfId="0" applyNumberFormat="1" applyFont="1" applyAlignment="1">
      <alignment horizontal="right" wrapText="1"/>
    </xf>
    <xf numFmtId="0" fontId="2" fillId="15" borderId="0" xfId="0" applyFont="1" applyFill="1"/>
    <xf numFmtId="0" fontId="2" fillId="14" borderId="0" xfId="0" applyFont="1" applyFill="1"/>
    <xf numFmtId="1" fontId="2" fillId="13" borderId="4" xfId="1" applyNumberFormat="1" applyFont="1" applyFill="1" applyBorder="1" applyProtection="1">
      <protection locked="0"/>
    </xf>
    <xf numFmtId="9" fontId="2" fillId="7" borderId="0" xfId="1" applyNumberFormat="1" applyFont="1" applyFill="1" applyProtection="1"/>
    <xf numFmtId="1" fontId="2" fillId="8" borderId="4" xfId="1" applyNumberFormat="1" applyFont="1" applyFill="1" applyBorder="1" applyProtection="1"/>
    <xf numFmtId="1" fontId="2" fillId="0" borderId="0" xfId="0" applyNumberFormat="1" applyFont="1"/>
    <xf numFmtId="10" fontId="2" fillId="0" borderId="4" xfId="0" applyNumberFormat="1" applyFont="1" applyBorder="1"/>
    <xf numFmtId="10" fontId="2" fillId="0" borderId="0" xfId="0" applyNumberFormat="1" applyFont="1"/>
    <xf numFmtId="3" fontId="2" fillId="0" borderId="0" xfId="1" applyNumberFormat="1" applyFont="1" applyProtection="1"/>
    <xf numFmtId="166" fontId="2" fillId="0" borderId="0" xfId="7" applyNumberFormat="1" applyFont="1" applyProtection="1"/>
    <xf numFmtId="0" fontId="10" fillId="0" borderId="0" xfId="0" applyFont="1"/>
    <xf numFmtId="0" fontId="10" fillId="0" borderId="0" xfId="0" applyFont="1" applyAlignment="1">
      <alignment horizontal="center"/>
    </xf>
    <xf numFmtId="168" fontId="10" fillId="0" borderId="0" xfId="0" applyNumberFormat="1" applyFont="1"/>
    <xf numFmtId="168" fontId="10" fillId="0" borderId="0" xfId="0" applyNumberFormat="1" applyFont="1" applyAlignment="1">
      <alignment horizontal="center"/>
    </xf>
    <xf numFmtId="5" fontId="19" fillId="0" borderId="33" xfId="0" applyNumberFormat="1" applyFont="1" applyBorder="1"/>
    <xf numFmtId="5" fontId="19" fillId="0" borderId="66" xfId="0" applyNumberFormat="1" applyFont="1" applyBorder="1"/>
    <xf numFmtId="5" fontId="19" fillId="0" borderId="70" xfId="0" applyNumberFormat="1" applyFont="1" applyBorder="1"/>
    <xf numFmtId="5" fontId="19" fillId="0" borderId="61" xfId="0" applyNumberFormat="1" applyFont="1" applyBorder="1"/>
    <xf numFmtId="5" fontId="19" fillId="7" borderId="70" xfId="0" applyNumberFormat="1" applyFont="1" applyFill="1" applyBorder="1"/>
    <xf numFmtId="5" fontId="19" fillId="0" borderId="9" xfId="0" applyNumberFormat="1" applyFont="1" applyBorder="1"/>
    <xf numFmtId="169" fontId="19" fillId="0" borderId="33" xfId="0" applyNumberFormat="1" applyFont="1" applyBorder="1"/>
    <xf numFmtId="5" fontId="19" fillId="8" borderId="44" xfId="0" applyNumberFormat="1" applyFont="1" applyFill="1" applyBorder="1"/>
    <xf numFmtId="5" fontId="19" fillId="5" borderId="71" xfId="0" applyNumberFormat="1" applyFont="1" applyFill="1" applyBorder="1"/>
    <xf numFmtId="169" fontId="31" fillId="5" borderId="28" xfId="0" applyNumberFormat="1" applyFont="1" applyFill="1" applyBorder="1"/>
    <xf numFmtId="169" fontId="19" fillId="2" borderId="33" xfId="1" applyNumberFormat="1" applyFont="1" applyFill="1" applyBorder="1" applyProtection="1">
      <protection locked="0"/>
    </xf>
    <xf numFmtId="5" fontId="19" fillId="8" borderId="33" xfId="0" applyNumberFormat="1" applyFont="1" applyFill="1" applyBorder="1"/>
    <xf numFmtId="5" fontId="19" fillId="8" borderId="43" xfId="0" applyNumberFormat="1" applyFont="1" applyFill="1" applyBorder="1"/>
    <xf numFmtId="169" fontId="19" fillId="5" borderId="33" xfId="0" applyNumberFormat="1" applyFont="1" applyFill="1" applyBorder="1"/>
    <xf numFmtId="5" fontId="19" fillId="0" borderId="69" xfId="0" applyNumberFormat="1" applyFont="1" applyBorder="1"/>
    <xf numFmtId="5" fontId="19" fillId="0" borderId="43" xfId="0" applyNumberFormat="1" applyFont="1" applyBorder="1"/>
    <xf numFmtId="5" fontId="19" fillId="7" borderId="33" xfId="0" applyNumberFormat="1" applyFont="1" applyFill="1" applyBorder="1"/>
    <xf numFmtId="5" fontId="17" fillId="8" borderId="12" xfId="0" applyNumberFormat="1" applyFont="1" applyFill="1" applyBorder="1"/>
    <xf numFmtId="5" fontId="17" fillId="8" borderId="49" xfId="0" applyNumberFormat="1" applyFont="1" applyFill="1" applyBorder="1"/>
    <xf numFmtId="169" fontId="17" fillId="5" borderId="13" xfId="0" applyNumberFormat="1" applyFont="1" applyFill="1" applyBorder="1"/>
    <xf numFmtId="5" fontId="17" fillId="9" borderId="14" xfId="0" applyNumberFormat="1" applyFont="1" applyFill="1" applyBorder="1"/>
    <xf numFmtId="5" fontId="17" fillId="10" borderId="91" xfId="0" applyNumberFormat="1" applyFont="1" applyFill="1" applyBorder="1"/>
    <xf numFmtId="5" fontId="17" fillId="16" borderId="12" xfId="0" applyNumberFormat="1" applyFont="1" applyFill="1" applyBorder="1"/>
    <xf numFmtId="0" fontId="13" fillId="0" borderId="59" xfId="0" applyFont="1" applyBorder="1" applyAlignment="1">
      <alignment horizontal="center"/>
    </xf>
    <xf numFmtId="10" fontId="26" fillId="17" borderId="19" xfId="0" applyNumberFormat="1" applyFont="1" applyFill="1" applyBorder="1"/>
    <xf numFmtId="10" fontId="26" fillId="17" borderId="8" xfId="0" applyNumberFormat="1" applyFont="1" applyFill="1" applyBorder="1"/>
    <xf numFmtId="169" fontId="26" fillId="0" borderId="43" xfId="1" applyNumberFormat="1" applyFont="1" applyBorder="1"/>
    <xf numFmtId="5" fontId="26" fillId="0" borderId="7" xfId="0" applyNumberFormat="1" applyFont="1" applyBorder="1"/>
    <xf numFmtId="169" fontId="26" fillId="0" borderId="4" xfId="0" applyNumberFormat="1" applyFont="1" applyBorder="1"/>
    <xf numFmtId="5" fontId="26" fillId="0" borderId="4" xfId="0" applyNumberFormat="1" applyFont="1" applyBorder="1"/>
    <xf numFmtId="5" fontId="26" fillId="0" borderId="6" xfId="0" applyNumberFormat="1" applyFont="1" applyBorder="1"/>
    <xf numFmtId="5" fontId="26" fillId="0" borderId="33" xfId="0" applyNumberFormat="1" applyFont="1" applyBorder="1"/>
    <xf numFmtId="169" fontId="25" fillId="0" borderId="25" xfId="0" applyNumberFormat="1" applyFont="1" applyBorder="1"/>
    <xf numFmtId="169" fontId="25" fillId="0" borderId="47" xfId="0" applyNumberFormat="1" applyFont="1" applyBorder="1"/>
    <xf numFmtId="5" fontId="25" fillId="0" borderId="47" xfId="0" applyNumberFormat="1" applyFont="1" applyBorder="1"/>
    <xf numFmtId="169" fontId="25" fillId="0" borderId="26" xfId="0" applyNumberFormat="1" applyFont="1" applyBorder="1"/>
    <xf numFmtId="169" fontId="25" fillId="0" borderId="48" xfId="0" applyNumberFormat="1" applyFont="1" applyBorder="1"/>
    <xf numFmtId="5" fontId="26" fillId="0" borderId="48" xfId="0" applyNumberFormat="1" applyFont="1" applyBorder="1"/>
    <xf numFmtId="169" fontId="25" fillId="0" borderId="28" xfId="0" applyNumberFormat="1" applyFont="1" applyBorder="1"/>
    <xf numFmtId="0" fontId="17" fillId="0" borderId="51" xfId="0" applyFont="1" applyBorder="1"/>
    <xf numFmtId="169" fontId="26" fillId="0" borderId="22" xfId="0" applyNumberFormat="1" applyFont="1" applyBorder="1"/>
    <xf numFmtId="169" fontId="26" fillId="0" borderId="54" xfId="0" applyNumberFormat="1" applyFont="1" applyBorder="1"/>
    <xf numFmtId="5" fontId="26" fillId="0" borderId="21" xfId="0" applyNumberFormat="1" applyFont="1" applyBorder="1"/>
    <xf numFmtId="10" fontId="11" fillId="0" borderId="21" xfId="0" applyNumberFormat="1" applyFont="1" applyBorder="1"/>
    <xf numFmtId="10" fontId="11" fillId="0" borderId="42" xfId="0" applyNumberFormat="1" applyFont="1" applyBorder="1"/>
    <xf numFmtId="169" fontId="26" fillId="5" borderId="23" xfId="0" applyNumberFormat="1" applyFont="1" applyFill="1" applyBorder="1"/>
    <xf numFmtId="169" fontId="26" fillId="5" borderId="4" xfId="0" applyNumberFormat="1" applyFont="1" applyFill="1" applyBorder="1"/>
    <xf numFmtId="169" fontId="26" fillId="0" borderId="66" xfId="0" applyNumberFormat="1" applyFont="1" applyBorder="1"/>
    <xf numFmtId="169" fontId="25" fillId="0" borderId="55" xfId="0" applyNumberFormat="1" applyFont="1" applyBorder="1"/>
    <xf numFmtId="169" fontId="17" fillId="0" borderId="47" xfId="0" applyNumberFormat="1" applyFont="1" applyBorder="1"/>
    <xf numFmtId="169" fontId="17" fillId="0" borderId="55" xfId="0" applyNumberFormat="1" applyFont="1" applyBorder="1"/>
    <xf numFmtId="169" fontId="17" fillId="0" borderId="28" xfId="0" applyNumberFormat="1" applyFont="1" applyBorder="1"/>
    <xf numFmtId="0" fontId="5" fillId="0" borderId="0" xfId="0" applyFont="1" applyAlignment="1">
      <alignment horizontal="right"/>
    </xf>
    <xf numFmtId="0" fontId="2" fillId="0" borderId="0" xfId="0" applyFont="1" applyAlignment="1">
      <alignment horizontal="right"/>
    </xf>
    <xf numFmtId="169" fontId="2" fillId="0" borderId="24" xfId="1" applyNumberFormat="1" applyFont="1" applyBorder="1"/>
    <xf numFmtId="169" fontId="2" fillId="0" borderId="23" xfId="0" applyNumberFormat="1" applyFont="1" applyBorder="1"/>
    <xf numFmtId="169" fontId="2" fillId="0" borderId="4" xfId="0" applyNumberFormat="1" applyFont="1" applyBorder="1"/>
    <xf numFmtId="5" fontId="2" fillId="0" borderId="24" xfId="0" applyNumberFormat="1" applyFont="1" applyBorder="1"/>
    <xf numFmtId="169" fontId="2" fillId="19" borderId="23" xfId="0" applyNumberFormat="1" applyFont="1" applyFill="1" applyBorder="1"/>
    <xf numFmtId="0" fontId="2" fillId="0" borderId="23" xfId="0" applyFont="1" applyBorder="1" applyAlignment="1">
      <alignment horizontal="left" wrapText="1"/>
    </xf>
    <xf numFmtId="0" fontId="2" fillId="0" borderId="43" xfId="0" applyFont="1" applyBorder="1" applyAlignment="1">
      <alignment horizontal="left"/>
    </xf>
    <xf numFmtId="169" fontId="2" fillId="0" borderId="24" xfId="0" applyNumberFormat="1" applyFont="1" applyBorder="1"/>
    <xf numFmtId="169" fontId="2" fillId="17" borderId="24" xfId="0" applyNumberFormat="1" applyFont="1" applyFill="1" applyBorder="1"/>
    <xf numFmtId="169" fontId="2" fillId="17" borderId="45" xfId="0" applyNumberFormat="1" applyFont="1" applyFill="1" applyBorder="1"/>
    <xf numFmtId="169" fontId="2" fillId="7" borderId="6" xfId="0" applyNumberFormat="1" applyFont="1" applyFill="1" applyBorder="1"/>
    <xf numFmtId="6" fontId="2" fillId="6" borderId="24" xfId="0" applyNumberFormat="1" applyFont="1" applyFill="1" applyBorder="1"/>
    <xf numFmtId="6" fontId="2" fillId="7" borderId="33" xfId="0" applyNumberFormat="1" applyFont="1" applyFill="1" applyBorder="1"/>
    <xf numFmtId="10" fontId="62" fillId="0" borderId="4" xfId="7" applyNumberFormat="1" applyFont="1" applyBorder="1" applyProtection="1"/>
    <xf numFmtId="10" fontId="62" fillId="0" borderId="6" xfId="7" applyNumberFormat="1" applyFont="1" applyBorder="1" applyProtection="1"/>
    <xf numFmtId="38" fontId="62" fillId="0" borderId="33" xfId="7" applyNumberFormat="1" applyFont="1" applyBorder="1" applyProtection="1"/>
    <xf numFmtId="6" fontId="2" fillId="0" borderId="0" xfId="0" applyNumberFormat="1" applyFont="1"/>
    <xf numFmtId="6" fontId="2" fillId="3" borderId="0" xfId="0" applyNumberFormat="1" applyFont="1" applyFill="1"/>
    <xf numFmtId="0" fontId="51" fillId="15" borderId="49" xfId="0" applyFont="1" applyFill="1" applyBorder="1" applyAlignment="1" applyProtection="1">
      <alignment horizontal="left"/>
      <protection locked="0"/>
    </xf>
    <xf numFmtId="0" fontId="51" fillId="15" borderId="93" xfId="0" applyFont="1" applyFill="1" applyBorder="1" applyAlignment="1" applyProtection="1">
      <alignment horizontal="left"/>
      <protection locked="0"/>
    </xf>
    <xf numFmtId="37" fontId="51" fillId="2" borderId="49" xfId="0" applyNumberFormat="1" applyFont="1" applyFill="1" applyBorder="1" applyAlignment="1" applyProtection="1">
      <alignment horizontal="left"/>
      <protection locked="0"/>
    </xf>
    <xf numFmtId="0" fontId="64" fillId="0" borderId="49" xfId="0" applyFont="1" applyBorder="1" applyProtection="1">
      <protection locked="0"/>
    </xf>
    <xf numFmtId="37" fontId="48" fillId="0" borderId="63" xfId="0" applyNumberFormat="1" applyFont="1" applyBorder="1" applyAlignment="1">
      <alignment horizontal="center" vertical="center"/>
    </xf>
    <xf numFmtId="37" fontId="48" fillId="0" borderId="2" xfId="0" applyNumberFormat="1" applyFont="1" applyBorder="1" applyAlignment="1">
      <alignment horizontal="center" vertical="center"/>
    </xf>
    <xf numFmtId="37" fontId="48" fillId="0" borderId="3" xfId="0" applyNumberFormat="1" applyFont="1" applyBorder="1" applyAlignment="1">
      <alignment horizontal="center" vertical="center"/>
    </xf>
    <xf numFmtId="37" fontId="48" fillId="0" borderId="64" xfId="0" applyNumberFormat="1" applyFont="1" applyBorder="1" applyAlignment="1">
      <alignment horizontal="center" vertical="center"/>
    </xf>
    <xf numFmtId="37" fontId="48" fillId="0" borderId="0" xfId="0" applyNumberFormat="1" applyFont="1" applyAlignment="1">
      <alignment horizontal="center" vertical="center"/>
    </xf>
    <xf numFmtId="37" fontId="48" fillId="0" borderId="1" xfId="0" applyNumberFormat="1" applyFont="1" applyBorder="1" applyAlignment="1">
      <alignment horizontal="center" vertical="center"/>
    </xf>
    <xf numFmtId="175" fontId="17" fillId="0" borderId="64" xfId="0" applyNumberFormat="1" applyFont="1" applyBorder="1" applyAlignment="1">
      <alignment horizontal="center" vertical="center"/>
    </xf>
    <xf numFmtId="175" fontId="17" fillId="0" borderId="0" xfId="0" applyNumberFormat="1" applyFont="1" applyAlignment="1">
      <alignment horizontal="center" vertical="center"/>
    </xf>
    <xf numFmtId="175" fontId="17" fillId="0" borderId="1" xfId="0" applyNumberFormat="1" applyFont="1" applyBorder="1" applyAlignment="1">
      <alignment horizontal="center" vertical="center"/>
    </xf>
    <xf numFmtId="14" fontId="49" fillId="0" borderId="61" xfId="0" applyNumberFormat="1" applyFont="1" applyBorder="1" applyAlignment="1">
      <alignment horizontal="right"/>
    </xf>
    <xf numFmtId="14" fontId="49" fillId="0" borderId="5" xfId="0" applyNumberFormat="1" applyFont="1" applyBorder="1" applyAlignment="1">
      <alignment horizontal="right"/>
    </xf>
    <xf numFmtId="14" fontId="45" fillId="0" borderId="0" xfId="0" applyNumberFormat="1" applyFont="1" applyAlignment="1">
      <alignment horizontal="center"/>
    </xf>
    <xf numFmtId="0" fontId="55" fillId="0" borderId="64" xfId="0" applyFont="1" applyBorder="1" applyAlignment="1">
      <alignment horizontal="left" wrapText="1"/>
    </xf>
    <xf numFmtId="0" fontId="55" fillId="0" borderId="0" xfId="0" applyFont="1" applyAlignment="1">
      <alignment horizontal="left" wrapText="1"/>
    </xf>
    <xf numFmtId="37" fontId="51" fillId="0" borderId="0" xfId="0" applyNumberFormat="1" applyFont="1" applyAlignment="1">
      <alignment horizontal="left"/>
    </xf>
    <xf numFmtId="0" fontId="51" fillId="0" borderId="64" xfId="0" applyFont="1" applyBorder="1" applyAlignment="1">
      <alignment horizontal="left" wrapText="1" shrinkToFit="1"/>
    </xf>
    <xf numFmtId="0" fontId="0" fillId="0" borderId="0" xfId="0" applyAlignment="1">
      <alignment wrapText="1" shrinkToFit="1"/>
    </xf>
    <xf numFmtId="0" fontId="0" fillId="0" borderId="1" xfId="0" applyBorder="1" applyAlignment="1">
      <alignment wrapText="1" shrinkToFit="1"/>
    </xf>
    <xf numFmtId="0" fontId="0" fillId="0" borderId="64" xfId="0" applyBorder="1" applyAlignment="1">
      <alignment wrapText="1" shrinkToFit="1"/>
    </xf>
    <xf numFmtId="0" fontId="24" fillId="0" borderId="0" xfId="0" applyFont="1" applyAlignment="1">
      <alignment horizontal="left" vertical="center"/>
    </xf>
    <xf numFmtId="0" fontId="13" fillId="3" borderId="0" xfId="0" applyFont="1" applyFill="1" applyAlignment="1">
      <alignment horizontal="right" wrapText="1"/>
    </xf>
    <xf numFmtId="1" fontId="13" fillId="0" borderId="0" xfId="0" applyNumberFormat="1" applyFont="1" applyAlignment="1">
      <alignment horizontal="right"/>
    </xf>
    <xf numFmtId="0" fontId="0" fillId="0" borderId="0" xfId="0"/>
    <xf numFmtId="0" fontId="17" fillId="0" borderId="0" xfId="0" applyFont="1" applyAlignment="1">
      <alignment horizontal="left"/>
    </xf>
    <xf numFmtId="37" fontId="13" fillId="0" borderId="0" xfId="0" applyNumberFormat="1" applyFont="1" applyAlignment="1">
      <alignment horizontal="right"/>
    </xf>
    <xf numFmtId="0" fontId="13" fillId="0" borderId="0" xfId="0" applyFont="1" applyAlignment="1">
      <alignment horizontal="right"/>
    </xf>
    <xf numFmtId="37" fontId="2" fillId="2" borderId="6" xfId="0" applyNumberFormat="1" applyFont="1" applyFill="1" applyBorder="1" applyAlignment="1" applyProtection="1">
      <alignment wrapText="1"/>
      <protection locked="0"/>
    </xf>
    <xf numFmtId="0" fontId="2" fillId="0" borderId="45" xfId="0" applyFont="1" applyBorder="1" applyProtection="1">
      <protection locked="0"/>
    </xf>
    <xf numFmtId="0" fontId="2" fillId="0" borderId="7" xfId="0" applyFont="1" applyBorder="1" applyProtection="1">
      <protection locked="0"/>
    </xf>
    <xf numFmtId="171" fontId="5" fillId="2" borderId="6" xfId="0" applyNumberFormat="1" applyFont="1" applyFill="1" applyBorder="1" applyAlignment="1" applyProtection="1">
      <alignment wrapText="1"/>
      <protection locked="0"/>
    </xf>
    <xf numFmtId="0" fontId="9" fillId="2" borderId="6" xfId="5" applyFill="1" applyBorder="1" applyAlignment="1" applyProtection="1">
      <alignment wrapText="1"/>
      <protection locked="0"/>
    </xf>
    <xf numFmtId="0" fontId="2" fillId="2" borderId="6" xfId="0" applyFont="1" applyFill="1" applyBorder="1" applyAlignment="1" applyProtection="1">
      <alignment wrapText="1"/>
      <protection locked="0"/>
    </xf>
    <xf numFmtId="0" fontId="0" fillId="0" borderId="0" xfId="0" applyAlignment="1">
      <alignment horizontal="center" wrapText="1"/>
    </xf>
    <xf numFmtId="37" fontId="2" fillId="0" borderId="11" xfId="0" applyNumberFormat="1" applyFont="1" applyBorder="1" applyAlignment="1">
      <alignment wrapText="1"/>
    </xf>
    <xf numFmtId="0" fontId="2" fillId="0" borderId="11" xfId="0" applyFont="1" applyBorder="1" applyAlignment="1">
      <alignment wrapText="1"/>
    </xf>
    <xf numFmtId="0" fontId="25" fillId="0" borderId="0" xfId="0" applyFont="1" applyAlignment="1">
      <alignment horizontal="left"/>
    </xf>
    <xf numFmtId="37" fontId="2" fillId="0" borderId="6" xfId="0" applyNumberFormat="1" applyFont="1" applyBorder="1" applyAlignment="1">
      <alignment horizontal="center" wrapText="1"/>
    </xf>
    <xf numFmtId="37" fontId="2" fillId="0" borderId="7" xfId="0" applyNumberFormat="1" applyFont="1" applyBorder="1" applyAlignment="1">
      <alignment horizontal="center" wrapText="1"/>
    </xf>
    <xf numFmtId="0" fontId="2" fillId="0" borderId="6" xfId="0" applyFont="1" applyBorder="1" applyAlignment="1">
      <alignment horizontal="center" wrapText="1"/>
    </xf>
    <xf numFmtId="0" fontId="2" fillId="0" borderId="7" xfId="0" applyFont="1" applyBorder="1" applyAlignment="1">
      <alignment horizontal="center" wrapText="1"/>
    </xf>
    <xf numFmtId="171" fontId="2" fillId="2" borderId="6" xfId="0" applyNumberFormat="1" applyFont="1" applyFill="1" applyBorder="1" applyAlignment="1" applyProtection="1">
      <alignment wrapText="1"/>
      <protection locked="0"/>
    </xf>
    <xf numFmtId="0" fontId="0" fillId="7" borderId="0" xfId="0" applyFill="1"/>
    <xf numFmtId="14" fontId="66" fillId="0" borderId="0" xfId="0" applyNumberFormat="1" applyFont="1" applyAlignment="1">
      <alignment horizontal="right"/>
    </xf>
    <xf numFmtId="0" fontId="66" fillId="0" borderId="0" xfId="0" applyFont="1" applyAlignment="1">
      <alignment horizontal="right"/>
    </xf>
    <xf numFmtId="0" fontId="0" fillId="0" borderId="42" xfId="0" applyBorder="1" applyAlignment="1">
      <alignment horizontal="center"/>
    </xf>
    <xf numFmtId="0" fontId="14" fillId="2" borderId="0" xfId="0" applyFont="1" applyFill="1" applyAlignment="1">
      <alignment horizontal="left"/>
    </xf>
    <xf numFmtId="0" fontId="0" fillId="0" borderId="0" xfId="0" applyAlignment="1">
      <alignment horizontal="left"/>
    </xf>
    <xf numFmtId="0" fontId="0" fillId="0" borderId="58" xfId="0" applyBorder="1" applyAlignment="1">
      <alignment horizontal="center"/>
    </xf>
    <xf numFmtId="0" fontId="0" fillId="0" borderId="59" xfId="0" applyBorder="1" applyAlignment="1">
      <alignment horizontal="center"/>
    </xf>
    <xf numFmtId="0" fontId="19" fillId="0" borderId="0" xfId="0" applyFont="1"/>
    <xf numFmtId="1" fontId="19" fillId="0" borderId="0" xfId="0" applyNumberFormat="1" applyFont="1"/>
    <xf numFmtId="168" fontId="0" fillId="0" borderId="42" xfId="0" applyNumberFormat="1" applyBorder="1" applyAlignment="1">
      <alignment horizontal="center"/>
    </xf>
    <xf numFmtId="0" fontId="13" fillId="0" borderId="0" xfId="0" applyFont="1"/>
    <xf numFmtId="0" fontId="17" fillId="0" borderId="0" xfId="0" applyFont="1" applyAlignment="1">
      <alignment horizontal="center"/>
    </xf>
    <xf numFmtId="0" fontId="24" fillId="0" borderId="0" xfId="0" applyFont="1" applyAlignment="1">
      <alignment horizontal="center"/>
    </xf>
    <xf numFmtId="0" fontId="17" fillId="7" borderId="51" xfId="0" applyFont="1" applyFill="1" applyBorder="1" applyAlignment="1">
      <alignment horizontal="center"/>
    </xf>
    <xf numFmtId="0" fontId="17" fillId="7" borderId="34" xfId="0" applyFont="1" applyFill="1" applyBorder="1" applyAlignment="1">
      <alignment horizontal="center"/>
    </xf>
    <xf numFmtId="0" fontId="17" fillId="7" borderId="16" xfId="0" applyFont="1" applyFill="1" applyBorder="1" applyAlignment="1">
      <alignment horizontal="center"/>
    </xf>
    <xf numFmtId="165" fontId="13" fillId="0" borderId="35" xfId="0" applyNumberFormat="1" applyFont="1" applyBorder="1" applyAlignment="1">
      <alignment horizontal="center"/>
    </xf>
    <xf numFmtId="165" fontId="13" fillId="0" borderId="58" xfId="0" applyNumberFormat="1" applyFont="1" applyBorder="1" applyAlignment="1">
      <alignment horizontal="center"/>
    </xf>
    <xf numFmtId="165" fontId="13" fillId="0" borderId="59" xfId="0" applyNumberFormat="1" applyFont="1" applyBorder="1" applyAlignment="1">
      <alignment horizontal="center"/>
    </xf>
    <xf numFmtId="0" fontId="13" fillId="0" borderId="35" xfId="0" applyFont="1" applyBorder="1" applyAlignment="1">
      <alignment horizontal="center"/>
    </xf>
    <xf numFmtId="0" fontId="13" fillId="0" borderId="58" xfId="0" applyFont="1" applyBorder="1" applyAlignment="1">
      <alignment horizontal="center"/>
    </xf>
    <xf numFmtId="0" fontId="17" fillId="17" borderId="51" xfId="0" applyFont="1" applyFill="1" applyBorder="1" applyAlignment="1">
      <alignment horizontal="center"/>
    </xf>
    <xf numFmtId="0" fontId="24" fillId="17" borderId="16" xfId="0" applyFont="1" applyFill="1" applyBorder="1" applyAlignment="1">
      <alignment horizontal="center"/>
    </xf>
    <xf numFmtId="0" fontId="5" fillId="0" borderId="0" xfId="0" applyFont="1" applyAlignment="1">
      <alignment horizontal="right"/>
    </xf>
    <xf numFmtId="0" fontId="2" fillId="0" borderId="0" xfId="0" applyFont="1" applyAlignment="1">
      <alignment horizontal="right"/>
    </xf>
    <xf numFmtId="0" fontId="5" fillId="0" borderId="35" xfId="0" applyFont="1" applyBorder="1" applyAlignment="1">
      <alignment horizontal="center"/>
    </xf>
    <xf numFmtId="0" fontId="5" fillId="0" borderId="58" xfId="0" applyFont="1" applyBorder="1" applyAlignment="1">
      <alignment horizontal="center"/>
    </xf>
    <xf numFmtId="0" fontId="5" fillId="0" borderId="59" xfId="0" applyFont="1" applyBorder="1" applyAlignment="1">
      <alignment horizontal="center"/>
    </xf>
    <xf numFmtId="37" fontId="25" fillId="0" borderId="0" xfId="0" applyNumberFormat="1" applyFont="1" applyAlignment="1">
      <alignment horizontal="right"/>
    </xf>
    <xf numFmtId="0" fontId="13" fillId="0" borderId="25" xfId="0" applyFont="1" applyBorder="1"/>
    <xf numFmtId="0" fontId="13" fillId="0" borderId="32" xfId="0" applyFont="1" applyBorder="1"/>
    <xf numFmtId="0" fontId="85" fillId="0" borderId="69" xfId="0" applyFont="1" applyBorder="1" applyAlignment="1">
      <alignment horizontal="left"/>
    </xf>
    <xf numFmtId="0" fontId="85" fillId="0" borderId="5" xfId="0" applyFont="1" applyBorder="1" applyAlignment="1">
      <alignment horizontal="left"/>
    </xf>
    <xf numFmtId="0" fontId="85" fillId="0" borderId="18" xfId="0" applyFont="1" applyBorder="1" applyAlignment="1">
      <alignment horizontal="left"/>
    </xf>
    <xf numFmtId="0" fontId="95" fillId="0" borderId="0" xfId="0" applyFont="1" applyAlignment="1">
      <alignment horizontal="center"/>
    </xf>
    <xf numFmtId="0" fontId="85" fillId="0" borderId="25" xfId="0" applyFont="1" applyBorder="1" applyAlignment="1">
      <alignment horizontal="center"/>
    </xf>
    <xf numFmtId="0" fontId="85" fillId="0" borderId="32" xfId="0" applyFont="1" applyBorder="1" applyAlignment="1">
      <alignment horizontal="center"/>
    </xf>
    <xf numFmtId="0" fontId="19" fillId="0" borderId="86" xfId="0" applyFont="1" applyBorder="1"/>
    <xf numFmtId="0" fontId="19" fillId="0" borderId="83" xfId="0" applyFont="1" applyBorder="1"/>
    <xf numFmtId="0" fontId="19" fillId="0" borderId="43" xfId="0" applyFont="1" applyBorder="1"/>
    <xf numFmtId="0" fontId="19" fillId="0" borderId="7" xfId="0" applyFont="1" applyBorder="1"/>
    <xf numFmtId="0" fontId="19" fillId="0" borderId="6" xfId="0" applyFont="1" applyBorder="1" applyAlignment="1">
      <alignment horizontal="right"/>
    </xf>
    <xf numFmtId="0" fontId="19" fillId="0" borderId="7" xfId="0" applyFont="1" applyBorder="1" applyAlignment="1">
      <alignment horizontal="right"/>
    </xf>
    <xf numFmtId="0" fontId="13" fillId="0" borderId="6" xfId="0" applyFont="1" applyBorder="1" applyAlignment="1">
      <alignment horizontal="right"/>
    </xf>
    <xf numFmtId="0" fontId="13" fillId="0" borderId="7" xfId="0" applyFont="1" applyBorder="1" applyAlignment="1">
      <alignment horizontal="right"/>
    </xf>
    <xf numFmtId="0" fontId="25" fillId="0" borderId="0" xfId="0" applyFont="1" applyAlignment="1">
      <alignment horizontal="right"/>
    </xf>
    <xf numFmtId="0" fontId="26" fillId="0" borderId="0" xfId="0" applyFont="1"/>
    <xf numFmtId="0" fontId="13" fillId="0" borderId="86" xfId="0" applyFont="1" applyBorder="1" applyAlignment="1">
      <alignment horizontal="center"/>
    </xf>
    <xf numFmtId="0" fontId="13" fillId="0" borderId="87" xfId="0" applyFont="1" applyBorder="1" applyAlignment="1">
      <alignment horizontal="center"/>
    </xf>
    <xf numFmtId="0" fontId="25" fillId="7" borderId="35" xfId="0" applyFont="1" applyFill="1" applyBorder="1" applyAlignment="1">
      <alignment horizontal="center"/>
    </xf>
    <xf numFmtId="0" fontId="25" fillId="7" borderId="58" xfId="0" applyFont="1" applyFill="1" applyBorder="1" applyAlignment="1">
      <alignment horizontal="center"/>
    </xf>
    <xf numFmtId="0" fontId="25" fillId="7" borderId="59" xfId="0" applyFont="1" applyFill="1" applyBorder="1" applyAlignment="1">
      <alignment horizontal="center"/>
    </xf>
    <xf numFmtId="0" fontId="5" fillId="4" borderId="6" xfId="0" applyFont="1" applyFill="1" applyBorder="1" applyAlignment="1">
      <alignment horizontal="center" wrapText="1"/>
    </xf>
    <xf numFmtId="0" fontId="5" fillId="4" borderId="45" xfId="0" applyFont="1" applyFill="1" applyBorder="1" applyAlignment="1">
      <alignment horizontal="center" wrapText="1"/>
    </xf>
    <xf numFmtId="0" fontId="2" fillId="4" borderId="45" xfId="0" applyFont="1" applyFill="1" applyBorder="1" applyAlignment="1">
      <alignment horizontal="center" wrapText="1"/>
    </xf>
    <xf numFmtId="0" fontId="2" fillId="4" borderId="7" xfId="0" applyFont="1" applyFill="1" applyBorder="1" applyAlignment="1">
      <alignment horizontal="center" wrapText="1"/>
    </xf>
    <xf numFmtId="4" fontId="2" fillId="0" borderId="89" xfId="3" applyNumberFormat="1" applyFont="1" applyBorder="1" applyAlignment="1">
      <alignment horizontal="right"/>
    </xf>
    <xf numFmtId="4" fontId="2" fillId="4" borderId="64" xfId="0" applyNumberFormat="1" applyFont="1" applyFill="1" applyBorder="1" applyAlignment="1">
      <alignment horizontal="center"/>
    </xf>
    <xf numFmtId="4" fontId="2" fillId="4" borderId="0" xfId="0" applyNumberFormat="1" applyFont="1" applyFill="1" applyAlignment="1">
      <alignment horizontal="center"/>
    </xf>
    <xf numFmtId="0" fontId="2" fillId="0" borderId="0" xfId="0" applyFont="1"/>
    <xf numFmtId="4" fontId="5" fillId="0" borderId="45" xfId="0" applyNumberFormat="1" applyFont="1" applyBorder="1" applyAlignment="1">
      <alignment horizontal="center"/>
    </xf>
    <xf numFmtId="0" fontId="2" fillId="0" borderId="7" xfId="0" applyFont="1" applyBorder="1" applyAlignment="1">
      <alignment horizontal="center"/>
    </xf>
    <xf numFmtId="4" fontId="5" fillId="0" borderId="6" xfId="0" applyNumberFormat="1" applyFont="1" applyBorder="1" applyAlignment="1">
      <alignment horizontal="center" wrapText="1"/>
    </xf>
    <xf numFmtId="4" fontId="5" fillId="0" borderId="7" xfId="0" applyNumberFormat="1" applyFont="1" applyBorder="1" applyAlignment="1">
      <alignment horizontal="center" wrapText="1"/>
    </xf>
    <xf numFmtId="0" fontId="2" fillId="0" borderId="7" xfId="0" applyFont="1" applyBorder="1"/>
    <xf numFmtId="4" fontId="8" fillId="0" borderId="89" xfId="3" applyNumberFormat="1" applyFont="1" applyBorder="1" applyAlignment="1">
      <alignment horizontal="right"/>
    </xf>
    <xf numFmtId="4" fontId="7" fillId="0" borderId="6" xfId="0" applyNumberFormat="1" applyFont="1" applyBorder="1" applyAlignment="1">
      <alignment horizontal="center"/>
    </xf>
    <xf numFmtId="4" fontId="7" fillId="0" borderId="7" xfId="0" applyNumberFormat="1" applyFont="1" applyBorder="1" applyAlignment="1">
      <alignment horizontal="center"/>
    </xf>
    <xf numFmtId="4" fontId="7" fillId="0" borderId="6" xfId="0" applyNumberFormat="1" applyFont="1" applyBorder="1" applyAlignment="1">
      <alignment horizontal="center" wrapText="1"/>
    </xf>
    <xf numFmtId="4" fontId="7" fillId="0" borderId="7" xfId="0" applyNumberFormat="1" applyFont="1" applyBorder="1" applyAlignment="1">
      <alignment horizontal="center" wrapText="1"/>
    </xf>
    <xf numFmtId="0" fontId="7" fillId="4" borderId="6" xfId="0" applyFont="1" applyFill="1" applyBorder="1" applyAlignment="1">
      <alignment horizontal="center" wrapText="1"/>
    </xf>
    <xf numFmtId="0" fontId="7" fillId="4" borderId="45" xfId="0" applyFont="1" applyFill="1" applyBorder="1" applyAlignment="1">
      <alignment horizontal="center" wrapText="1"/>
    </xf>
    <xf numFmtId="0" fontId="7" fillId="4" borderId="7" xfId="0" applyFont="1" applyFill="1" applyBorder="1" applyAlignment="1">
      <alignment horizontal="center" wrapText="1"/>
    </xf>
    <xf numFmtId="4" fontId="8" fillId="4" borderId="61" xfId="0" applyNumberFormat="1" applyFont="1" applyFill="1" applyBorder="1" applyAlignment="1">
      <alignment horizontal="center"/>
    </xf>
    <xf numFmtId="4" fontId="8" fillId="4" borderId="5" xfId="0" applyNumberFormat="1" applyFont="1" applyFill="1" applyBorder="1" applyAlignment="1">
      <alignment horizontal="center"/>
    </xf>
  </cellXfs>
  <cellStyles count="10">
    <cellStyle name="Comma" xfId="1" builtinId="3"/>
    <cellStyle name="Comma 2" xfId="2" xr:uid="{00000000-0005-0000-0000-000001000000}"/>
    <cellStyle name="Currency" xfId="3" builtinId="4"/>
    <cellStyle name="Currency 2" xfId="4" xr:uid="{00000000-0005-0000-0000-000003000000}"/>
    <cellStyle name="Hyperlink" xfId="5" builtinId="8"/>
    <cellStyle name="Neutral" xfId="8" builtinId="28"/>
    <cellStyle name="Normal" xfId="0" builtinId="0"/>
    <cellStyle name="Normal 2" xfId="6" xr:uid="{00000000-0005-0000-0000-000007000000}"/>
    <cellStyle name="Normal 3" xfId="9" xr:uid="{86A9BBB4-2953-4F28-8267-DC4D31FE2A0C}"/>
    <cellStyle name="Percent" xfId="7" builtinId="5"/>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14288</xdr:colOff>
          <xdr:row>15</xdr:row>
          <xdr:rowOff>14288</xdr:rowOff>
        </xdr:from>
        <xdr:to>
          <xdr:col>8</xdr:col>
          <xdr:colOff>1219200</xdr:colOff>
          <xdr:row>15</xdr:row>
          <xdr:rowOff>190500</xdr:rowOff>
        </xdr:to>
        <xdr:sp macro="" textlink="">
          <xdr:nvSpPr>
            <xdr:cNvPr id="15365" name="Check Box 5" hidden="1">
              <a:extLst>
                <a:ext uri="{63B3BB69-23CF-44E3-9099-C40C66FF867C}">
                  <a14:compatExt spid="_x0000_s15365"/>
                </a:ext>
                <a:ext uri="{FF2B5EF4-FFF2-40B4-BE49-F238E27FC236}">
                  <a16:creationId xmlns:a16="http://schemas.microsoft.com/office/drawing/2014/main" id="{00000000-0008-0000-0000-00000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en-US" sz="800" b="0" i="0" u="none" strike="noStrike" baseline="0">
                  <a:solidFill>
                    <a:srgbClr val="000000"/>
                  </a:solidFill>
                  <a:latin typeface="Segoe UI"/>
                  <a:cs typeface="Segoe UI"/>
                </a:rPr>
                <a:t>Final Cost Report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14288</xdr:colOff>
          <xdr:row>14</xdr:row>
          <xdr:rowOff>14288</xdr:rowOff>
        </xdr:from>
        <xdr:to>
          <xdr:col>8</xdr:col>
          <xdr:colOff>1219200</xdr:colOff>
          <xdr:row>14</xdr:row>
          <xdr:rowOff>190500</xdr:rowOff>
        </xdr:to>
        <xdr:sp macro="" textlink="">
          <xdr:nvSpPr>
            <xdr:cNvPr id="15366" name="Check Box 6" hidden="1">
              <a:extLst>
                <a:ext uri="{63B3BB69-23CF-44E3-9099-C40C66FF867C}">
                  <a14:compatExt spid="_x0000_s15366"/>
                </a:ext>
                <a:ext uri="{FF2B5EF4-FFF2-40B4-BE49-F238E27FC236}">
                  <a16:creationId xmlns:a16="http://schemas.microsoft.com/office/drawing/2014/main" id="{00000000-0008-0000-0000-00000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en-US" sz="800" b="0" i="0" u="none" strike="noStrike" baseline="0">
                  <a:solidFill>
                    <a:srgbClr val="000000"/>
                  </a:solidFill>
                  <a:latin typeface="Segoe UI"/>
                  <a:cs typeface="Segoe UI"/>
                </a:rPr>
                <a:t>Initial Cost Report</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MSP%20COST%20REPORTS%20FY%202013\Client%20Folders\MENTOR\Mentor%20EVSD%20045492%20MSP%20cost%20report%20SFY%202013-%20PRE%20AUP.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Certification Page"/>
      <sheetName val="2 Provider Data"/>
      <sheetName val="3  Statistics"/>
      <sheetName val="4A Time Study"/>
      <sheetName val="4B Time Study-TCM"/>
      <sheetName val="4C Time Study - ADM"/>
      <sheetName val="5A Direct Medical Cost "/>
      <sheetName val="5B  TCM Cost"/>
      <sheetName val="5C Direct Adm Cost"/>
      <sheetName val="5D Transportation Cost  "/>
      <sheetName val=" 6 Settlement "/>
      <sheetName val="Payroll (sampl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4">
          <cell r="AG4" t="str">
            <v>Y</v>
          </cell>
        </row>
        <row r="5">
          <cell r="AG5" t="str">
            <v>N</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L80"/>
  <sheetViews>
    <sheetView tabSelected="1" showWhiteSpace="0" zoomScaleNormal="100" workbookViewId="0">
      <selection activeCell="D9" sqref="D9"/>
    </sheetView>
  </sheetViews>
  <sheetFormatPr defaultColWidth="6.86328125" defaultRowHeight="9" x14ac:dyDescent="0.25"/>
  <cols>
    <col min="1" max="1" width="2.86328125" style="583" customWidth="1"/>
    <col min="2" max="2" width="3.59765625" style="583" customWidth="1"/>
    <col min="3" max="3" width="15.265625" style="583" customWidth="1"/>
    <col min="4" max="4" width="8.59765625" style="583" customWidth="1"/>
    <col min="5" max="5" width="20.86328125" style="583" customWidth="1"/>
    <col min="6" max="6" width="2" style="583" customWidth="1"/>
    <col min="7" max="7" width="8.73046875" style="583" customWidth="1"/>
    <col min="8" max="8" width="2.59765625" style="583" customWidth="1"/>
    <col min="9" max="9" width="22" style="583" customWidth="1"/>
    <col min="10" max="10" width="11.3984375" style="583" customWidth="1"/>
    <col min="11" max="11" width="29.86328125" style="583" customWidth="1"/>
    <col min="12" max="12" width="2.59765625" style="583" customWidth="1"/>
    <col min="13" max="16384" width="6.86328125" style="583"/>
  </cols>
  <sheetData>
    <row r="1" spans="1:12" ht="9.1999999999999993" customHeight="1" x14ac:dyDescent="0.25">
      <c r="J1" s="591"/>
      <c r="K1" s="592"/>
    </row>
    <row r="2" spans="1:12" ht="9.1999999999999993" customHeight="1" x14ac:dyDescent="0.25"/>
    <row r="3" spans="1:12" ht="9.1999999999999993" customHeight="1" x14ac:dyDescent="0.25">
      <c r="A3" s="591"/>
    </row>
    <row r="4" spans="1:12" ht="13.15" x14ac:dyDescent="0.4">
      <c r="B4" s="593" t="s">
        <v>0</v>
      </c>
      <c r="C4" s="594"/>
      <c r="D4" s="595"/>
      <c r="E4" s="595"/>
      <c r="K4" s="596" t="s">
        <v>1</v>
      </c>
    </row>
    <row r="5" spans="1:12" ht="13.15" x14ac:dyDescent="0.4">
      <c r="B5" s="593" t="s">
        <v>2</v>
      </c>
      <c r="C5" s="594"/>
      <c r="D5" s="595"/>
      <c r="E5" s="595"/>
    </row>
    <row r="6" spans="1:12" ht="9.1999999999999993" customHeight="1" x14ac:dyDescent="0.25"/>
    <row r="7" spans="1:12" ht="12.75" customHeight="1" x14ac:dyDescent="0.3">
      <c r="A7" s="580"/>
      <c r="B7" s="597" t="s">
        <v>3</v>
      </c>
      <c r="C7" s="566"/>
      <c r="D7" s="566"/>
      <c r="E7" s="566"/>
      <c r="F7" s="566"/>
      <c r="G7" s="568"/>
      <c r="H7" s="1063">
        <f>D9</f>
        <v>0</v>
      </c>
      <c r="I7" s="1064"/>
      <c r="J7" s="1064"/>
      <c r="K7" s="1065"/>
    </row>
    <row r="8" spans="1:12" ht="6.75" customHeight="1" x14ac:dyDescent="0.6">
      <c r="A8" s="573"/>
      <c r="B8" s="570"/>
      <c r="C8" s="570"/>
      <c r="D8" s="570"/>
      <c r="E8" s="570"/>
      <c r="F8" s="570"/>
      <c r="G8" s="572"/>
      <c r="H8" s="1066"/>
      <c r="I8" s="1067"/>
      <c r="J8" s="1067"/>
      <c r="K8" s="1068"/>
      <c r="L8" s="598"/>
    </row>
    <row r="9" spans="1:12" ht="13.5" customHeight="1" x14ac:dyDescent="0.6">
      <c r="A9" s="573"/>
      <c r="B9" s="950"/>
      <c r="C9" s="570" t="s">
        <v>4</v>
      </c>
      <c r="D9" s="159"/>
      <c r="E9" s="169"/>
      <c r="F9" s="599"/>
      <c r="G9" s="572"/>
      <c r="H9" s="1066"/>
      <c r="I9" s="1067"/>
      <c r="J9" s="1067"/>
      <c r="K9" s="1068"/>
      <c r="L9" s="598"/>
    </row>
    <row r="10" spans="1:12" ht="12.2" customHeight="1" x14ac:dyDescent="0.6">
      <c r="A10" s="573"/>
      <c r="B10" s="950"/>
      <c r="C10" s="570" t="s">
        <v>5</v>
      </c>
      <c r="D10" s="159"/>
      <c r="E10" s="169"/>
      <c r="F10" s="599"/>
      <c r="G10" s="572"/>
      <c r="H10" s="1069">
        <f>J20</f>
        <v>0</v>
      </c>
      <c r="I10" s="1070"/>
      <c r="J10" s="1070"/>
      <c r="K10" s="1071"/>
      <c r="L10" s="598"/>
    </row>
    <row r="11" spans="1:12" ht="13.5" customHeight="1" x14ac:dyDescent="0.6">
      <c r="A11" s="573"/>
      <c r="B11" s="570"/>
      <c r="C11" s="570" t="s">
        <v>6</v>
      </c>
      <c r="D11" s="160"/>
      <c r="E11" s="170"/>
      <c r="F11" s="570"/>
      <c r="G11" s="572"/>
      <c r="H11" s="1069"/>
      <c r="I11" s="1070"/>
      <c r="J11" s="1070"/>
      <c r="K11" s="1071"/>
      <c r="L11" s="598"/>
    </row>
    <row r="12" spans="1:12" ht="15" x14ac:dyDescent="0.4">
      <c r="A12" s="577"/>
      <c r="B12" s="578"/>
      <c r="C12" s="578" t="s">
        <v>7</v>
      </c>
      <c r="D12" s="161"/>
      <c r="E12" s="171"/>
      <c r="F12" s="578"/>
      <c r="G12" s="579"/>
      <c r="H12" s="1072">
        <f>D15</f>
        <v>44743</v>
      </c>
      <c r="I12" s="1073"/>
      <c r="J12" s="600" t="s">
        <v>8</v>
      </c>
      <c r="K12" s="601">
        <f>D17</f>
        <v>45107</v>
      </c>
    </row>
    <row r="13" spans="1:12" ht="7.5" customHeight="1" x14ac:dyDescent="0.5">
      <c r="A13" s="565"/>
      <c r="B13" s="566"/>
      <c r="C13" s="566"/>
      <c r="D13" s="566"/>
      <c r="E13" s="567"/>
      <c r="F13" s="566"/>
      <c r="G13" s="568"/>
      <c r="H13" s="602"/>
      <c r="I13" s="603"/>
      <c r="J13" s="604"/>
      <c r="K13" s="605"/>
    </row>
    <row r="14" spans="1:12" ht="15" customHeight="1" x14ac:dyDescent="0.3">
      <c r="A14" s="569"/>
      <c r="B14" s="570"/>
      <c r="C14" s="950" t="s">
        <v>9</v>
      </c>
      <c r="D14" s="570"/>
      <c r="E14" s="571"/>
      <c r="F14" s="570"/>
      <c r="G14" s="572"/>
      <c r="H14" s="573"/>
      <c r="I14" s="1082" t="s">
        <v>10</v>
      </c>
      <c r="J14" s="1082"/>
      <c r="K14" s="606"/>
    </row>
    <row r="15" spans="1:12" ht="18" x14ac:dyDescent="0.55000000000000004">
      <c r="A15" s="573"/>
      <c r="B15" s="570"/>
      <c r="C15" s="950" t="s">
        <v>11</v>
      </c>
      <c r="D15" s="574">
        <v>44743</v>
      </c>
      <c r="E15" s="570"/>
      <c r="F15" s="570"/>
      <c r="G15" s="572"/>
      <c r="H15" s="607"/>
      <c r="I15" s="230"/>
      <c r="J15" s="108"/>
      <c r="K15" s="608"/>
    </row>
    <row r="16" spans="1:12" ht="17.25" x14ac:dyDescent="0.45">
      <c r="A16" s="573"/>
      <c r="B16" s="570"/>
      <c r="C16" s="575"/>
      <c r="D16" s="575"/>
      <c r="E16" s="576"/>
      <c r="F16" s="570"/>
      <c r="G16" s="572"/>
      <c r="H16" s="607"/>
      <c r="I16" s="231"/>
      <c r="J16" s="108"/>
      <c r="K16" s="608"/>
    </row>
    <row r="17" spans="1:11" ht="9.4" x14ac:dyDescent="0.3">
      <c r="A17" s="573"/>
      <c r="B17" s="570"/>
      <c r="C17" s="950" t="s">
        <v>12</v>
      </c>
      <c r="D17" s="574">
        <v>45107</v>
      </c>
      <c r="E17" s="570"/>
      <c r="F17" s="570"/>
      <c r="G17" s="572"/>
      <c r="H17" s="607"/>
      <c r="K17" s="608"/>
    </row>
    <row r="18" spans="1:11" ht="9.1999999999999993" customHeight="1" x14ac:dyDescent="0.3">
      <c r="A18" s="577"/>
      <c r="B18" s="578"/>
      <c r="C18" s="578"/>
      <c r="D18" s="578"/>
      <c r="E18" s="578"/>
      <c r="F18" s="578"/>
      <c r="G18" s="579"/>
      <c r="H18" s="609"/>
      <c r="I18" s="610"/>
      <c r="J18" s="610"/>
      <c r="K18" s="611"/>
    </row>
    <row r="19" spans="1:11" ht="9.1999999999999993" customHeight="1" x14ac:dyDescent="0.3">
      <c r="A19" s="580"/>
      <c r="B19" s="581"/>
      <c r="C19" s="581"/>
      <c r="D19" s="581"/>
      <c r="E19" s="581"/>
      <c r="F19" s="582"/>
      <c r="G19" s="582"/>
      <c r="H19" s="612"/>
      <c r="I19" s="581"/>
      <c r="J19" s="581"/>
      <c r="K19" s="613"/>
    </row>
    <row r="20" spans="1:11" ht="9.1999999999999993" customHeight="1" x14ac:dyDescent="0.35">
      <c r="A20" s="573"/>
      <c r="B20" s="1077" t="s">
        <v>13</v>
      </c>
      <c r="C20" s="1077"/>
      <c r="D20" s="1077"/>
      <c r="E20" s="1077"/>
      <c r="F20" s="570"/>
      <c r="G20" s="570"/>
      <c r="H20" s="614" t="s">
        <v>14</v>
      </c>
      <c r="I20" s="575"/>
      <c r="J20" s="173"/>
      <c r="K20" s="615"/>
    </row>
    <row r="21" spans="1:11" ht="9.1999999999999993" customHeight="1" x14ac:dyDescent="0.3">
      <c r="A21" s="573"/>
      <c r="B21" s="950"/>
      <c r="F21" s="570"/>
      <c r="G21" s="570"/>
      <c r="H21" s="616"/>
      <c r="I21" s="617"/>
      <c r="J21" s="617"/>
      <c r="K21" s="618"/>
    </row>
    <row r="22" spans="1:11" ht="9.1999999999999993" customHeight="1" x14ac:dyDescent="0.3">
      <c r="A22" s="573"/>
      <c r="B22" s="950"/>
      <c r="C22" s="570"/>
      <c r="D22" s="570"/>
      <c r="E22" s="584" t="s">
        <v>15</v>
      </c>
      <c r="F22" s="570"/>
      <c r="G22" s="585"/>
      <c r="H22" s="573"/>
      <c r="I22" s="575"/>
      <c r="J22" s="575"/>
      <c r="K22" s="619"/>
    </row>
    <row r="23" spans="1:11" ht="9.1999999999999993" customHeight="1" x14ac:dyDescent="0.35">
      <c r="A23" s="573"/>
      <c r="B23" s="950"/>
      <c r="C23" s="570"/>
      <c r="D23" s="570"/>
      <c r="E23" s="570"/>
      <c r="F23" s="570"/>
      <c r="G23" s="572"/>
      <c r="H23" s="620" t="s">
        <v>16</v>
      </c>
      <c r="I23" s="950"/>
      <c r="J23" s="173"/>
      <c r="K23" s="621"/>
    </row>
    <row r="24" spans="1:11" ht="9.1999999999999993" customHeight="1" x14ac:dyDescent="0.3">
      <c r="A24" s="573"/>
      <c r="B24" s="950"/>
      <c r="C24" s="570" t="s">
        <v>17</v>
      </c>
      <c r="D24" s="586"/>
      <c r="E24" s="587" t="e">
        <f>' 6 Settlement '!E13+' 6 Settlement '!F13+' 6 Settlement '!G13</f>
        <v>#DIV/0!</v>
      </c>
      <c r="F24" s="570"/>
      <c r="G24" s="585"/>
      <c r="H24" s="577"/>
      <c r="I24" s="617"/>
      <c r="J24" s="617"/>
      <c r="K24" s="618"/>
    </row>
    <row r="25" spans="1:11" ht="12.2" customHeight="1" x14ac:dyDescent="0.3">
      <c r="A25" s="573"/>
      <c r="B25" s="950"/>
      <c r="C25" s="584"/>
      <c r="D25" s="584"/>
      <c r="E25" s="588"/>
      <c r="F25" s="570"/>
      <c r="G25" s="572"/>
      <c r="H25" s="565"/>
      <c r="I25" s="622"/>
      <c r="J25" s="622"/>
      <c r="K25" s="623"/>
    </row>
    <row r="26" spans="1:11" ht="11.25" customHeight="1" x14ac:dyDescent="0.35">
      <c r="A26" s="573"/>
      <c r="B26" s="950"/>
      <c r="C26" s="950" t="s">
        <v>18</v>
      </c>
      <c r="D26" s="586"/>
      <c r="E26" s="587" t="e">
        <f>' 6 Settlement '!H13+' 6 Settlement '!I13+' 6 Settlement '!J13</f>
        <v>#DIV/0!</v>
      </c>
      <c r="F26" s="570"/>
      <c r="G26" s="572"/>
      <c r="H26" s="1075" t="s">
        <v>19</v>
      </c>
      <c r="I26" s="1076"/>
      <c r="J26" s="174"/>
      <c r="K26" s="624"/>
    </row>
    <row r="27" spans="1:11" ht="9.1999999999999993" customHeight="1" x14ac:dyDescent="0.3">
      <c r="A27" s="573"/>
      <c r="B27" s="950"/>
      <c r="C27" s="950" t="s">
        <v>20</v>
      </c>
      <c r="D27" s="586" t="s">
        <v>20</v>
      </c>
      <c r="E27" s="588"/>
      <c r="F27" s="570"/>
      <c r="G27" s="572"/>
      <c r="H27" s="577"/>
      <c r="I27" s="610"/>
      <c r="J27" s="610"/>
      <c r="K27" s="611"/>
    </row>
    <row r="28" spans="1:11" ht="9.1999999999999993" customHeight="1" x14ac:dyDescent="0.3">
      <c r="A28" s="573"/>
      <c r="B28" s="950" t="s">
        <v>20</v>
      </c>
      <c r="C28" s="570" t="s">
        <v>21</v>
      </c>
      <c r="D28" s="586"/>
      <c r="E28" s="587">
        <f>' 6 Settlement '!K13</f>
        <v>0</v>
      </c>
      <c r="F28" s="570"/>
      <c r="G28" s="585"/>
      <c r="H28" s="565"/>
      <c r="I28" s="581"/>
      <c r="J28" s="581"/>
      <c r="K28" s="613"/>
    </row>
    <row r="29" spans="1:11" ht="11.25" customHeight="1" x14ac:dyDescent="0.3">
      <c r="A29" s="573"/>
      <c r="B29" s="950"/>
      <c r="C29" s="950"/>
      <c r="D29" s="586"/>
      <c r="E29" s="589"/>
      <c r="F29" s="570"/>
      <c r="G29" s="585"/>
      <c r="H29" s="570" t="s">
        <v>22</v>
      </c>
      <c r="J29" s="584"/>
      <c r="K29" s="572"/>
    </row>
    <row r="30" spans="1:11" ht="9.1999999999999993" customHeight="1" x14ac:dyDescent="0.3">
      <c r="A30" s="573"/>
      <c r="B30" s="950" t="s">
        <v>20</v>
      </c>
      <c r="C30" s="950" t="s">
        <v>23</v>
      </c>
      <c r="D30" s="586"/>
      <c r="E30" s="587" t="e">
        <f>' 6 Settlement '!L13+' 6 Settlement '!M13+' 6 Settlement '!N13</f>
        <v>#DIV/0!</v>
      </c>
      <c r="F30" s="570"/>
      <c r="G30" s="572"/>
      <c r="H30" s="573"/>
      <c r="J30" s="570"/>
      <c r="K30" s="572"/>
    </row>
    <row r="31" spans="1:11" ht="9.1999999999999993" customHeight="1" x14ac:dyDescent="0.3">
      <c r="A31" s="573"/>
      <c r="B31" s="950"/>
      <c r="C31" s="570"/>
      <c r="D31" s="586"/>
      <c r="E31" s="588"/>
      <c r="F31" s="950" t="s">
        <v>20</v>
      </c>
      <c r="G31" s="585"/>
      <c r="H31" s="1078" t="s">
        <v>24</v>
      </c>
      <c r="I31" s="1079"/>
      <c r="J31" s="1079"/>
      <c r="K31" s="1080"/>
    </row>
    <row r="32" spans="1:11" ht="9.1999999999999993" customHeight="1" x14ac:dyDescent="0.3">
      <c r="A32" s="573"/>
      <c r="B32" s="950" t="s">
        <v>20</v>
      </c>
      <c r="C32" s="950"/>
      <c r="D32" s="570"/>
      <c r="E32" s="588"/>
      <c r="F32" s="570"/>
      <c r="G32" s="572"/>
      <c r="H32" s="1081"/>
      <c r="I32" s="1079"/>
      <c r="J32" s="1079"/>
      <c r="K32" s="1080"/>
    </row>
    <row r="33" spans="1:11" ht="10.5" customHeight="1" thickBot="1" x14ac:dyDescent="0.35">
      <c r="A33" s="573"/>
      <c r="B33" s="950" t="s">
        <v>20</v>
      </c>
      <c r="C33" s="950" t="s">
        <v>25</v>
      </c>
      <c r="D33" s="570"/>
      <c r="E33" s="590" t="e">
        <f>SUM(E24:E30)</f>
        <v>#DIV/0!</v>
      </c>
      <c r="F33" s="570"/>
      <c r="G33" s="572"/>
      <c r="H33" s="1081"/>
      <c r="I33" s="1079"/>
      <c r="J33" s="1079"/>
      <c r="K33" s="1080"/>
    </row>
    <row r="34" spans="1:11" ht="11.25" customHeight="1" thickTop="1" x14ac:dyDescent="0.35">
      <c r="A34" s="573"/>
      <c r="B34" s="950"/>
      <c r="C34" s="950"/>
      <c r="D34" s="570"/>
      <c r="E34" s="588"/>
      <c r="F34" s="570"/>
      <c r="G34" s="572"/>
      <c r="H34" s="573"/>
      <c r="I34" s="1074">
        <f>D17</f>
        <v>45107</v>
      </c>
      <c r="J34" s="1074"/>
      <c r="K34" s="625"/>
    </row>
    <row r="35" spans="1:11" ht="11.25" customHeight="1" x14ac:dyDescent="0.35">
      <c r="A35" s="577"/>
      <c r="B35" s="578"/>
      <c r="C35" s="578"/>
      <c r="D35" s="578"/>
      <c r="E35" s="578"/>
      <c r="F35" s="578"/>
      <c r="G35" s="579"/>
      <c r="H35" s="577"/>
      <c r="I35" s="626"/>
      <c r="J35" s="610"/>
      <c r="K35" s="959"/>
    </row>
    <row r="36" spans="1:11" ht="9.1999999999999993" customHeight="1" x14ac:dyDescent="0.35">
      <c r="A36" s="570"/>
      <c r="B36" s="570"/>
      <c r="C36" s="570"/>
      <c r="D36" s="570"/>
      <c r="E36" s="570"/>
      <c r="F36" s="570"/>
      <c r="G36" s="570"/>
      <c r="H36" s="570"/>
      <c r="I36" s="960"/>
      <c r="J36" s="960"/>
      <c r="K36" s="961"/>
    </row>
    <row r="37" spans="1:11" ht="9.1999999999999993" customHeight="1" x14ac:dyDescent="0.3">
      <c r="A37" s="627"/>
      <c r="B37" s="570"/>
      <c r="C37" s="570"/>
      <c r="D37" s="570"/>
      <c r="E37" s="570"/>
      <c r="F37" s="570"/>
      <c r="G37" s="570"/>
      <c r="H37" s="570"/>
      <c r="I37" s="570"/>
      <c r="J37" s="570"/>
      <c r="K37" s="572"/>
    </row>
    <row r="38" spans="1:11" ht="11.25" customHeight="1" x14ac:dyDescent="0.35">
      <c r="A38" s="627"/>
      <c r="B38" s="570"/>
      <c r="C38" s="628" t="s">
        <v>26</v>
      </c>
      <c r="D38" s="570"/>
      <c r="E38" s="629"/>
      <c r="F38" s="629"/>
      <c r="G38" s="629"/>
      <c r="H38" s="570"/>
      <c r="I38" s="570"/>
      <c r="J38" s="570"/>
      <c r="K38" s="572"/>
    </row>
    <row r="39" spans="1:11" ht="10.5" customHeight="1" x14ac:dyDescent="0.35">
      <c r="A39" s="627"/>
      <c r="B39" s="629"/>
      <c r="C39" s="628" t="s">
        <v>27</v>
      </c>
      <c r="D39" s="629"/>
      <c r="E39" s="629"/>
      <c r="F39" s="629"/>
      <c r="G39" s="629"/>
      <c r="H39" s="629"/>
      <c r="I39" s="629"/>
      <c r="J39" s="629"/>
      <c r="K39" s="630"/>
    </row>
    <row r="40" spans="1:11" ht="10.5" customHeight="1" x14ac:dyDescent="0.35">
      <c r="A40" s="627"/>
      <c r="B40" s="629"/>
      <c r="C40" s="629"/>
      <c r="D40" s="629"/>
      <c r="E40" s="631" t="s">
        <v>28</v>
      </c>
      <c r="F40" s="629"/>
      <c r="G40" s="629"/>
      <c r="H40" s="629"/>
      <c r="I40" s="629"/>
      <c r="J40" s="629"/>
      <c r="K40" s="630"/>
    </row>
    <row r="41" spans="1:11" ht="10.5" customHeight="1" x14ac:dyDescent="0.35">
      <c r="A41" s="627"/>
      <c r="B41" s="631"/>
      <c r="C41" s="629"/>
      <c r="D41" s="629"/>
      <c r="E41" s="629"/>
      <c r="F41" s="629"/>
      <c r="G41" s="629"/>
      <c r="H41" s="629"/>
      <c r="I41" s="629"/>
      <c r="J41" s="629"/>
      <c r="K41" s="630"/>
    </row>
    <row r="42" spans="1:11" ht="10.5" customHeight="1" x14ac:dyDescent="0.35">
      <c r="A42" s="627"/>
      <c r="B42" s="632"/>
      <c r="C42" s="629"/>
      <c r="D42" s="629"/>
      <c r="E42" s="629"/>
      <c r="F42" s="629"/>
      <c r="G42" s="629"/>
      <c r="H42" s="629"/>
      <c r="I42" s="629"/>
      <c r="J42" s="629"/>
      <c r="K42" s="630"/>
    </row>
    <row r="43" spans="1:11" ht="10.5" customHeight="1" x14ac:dyDescent="0.35">
      <c r="A43" s="627"/>
      <c r="B43" s="631"/>
      <c r="C43" s="620" t="s">
        <v>29</v>
      </c>
      <c r="D43" s="629"/>
      <c r="E43" s="629"/>
      <c r="F43" s="629"/>
      <c r="G43" s="629"/>
      <c r="H43" s="629"/>
      <c r="I43" s="629"/>
      <c r="J43" s="629"/>
      <c r="K43" s="630"/>
    </row>
    <row r="44" spans="1:11" ht="10.5" customHeight="1" x14ac:dyDescent="0.35">
      <c r="A44" s="627"/>
      <c r="B44" s="631"/>
      <c r="C44" s="620"/>
      <c r="D44" s="629"/>
      <c r="E44" s="629"/>
      <c r="F44" s="629"/>
      <c r="G44" s="570"/>
      <c r="H44" s="629"/>
      <c r="I44" s="629"/>
      <c r="J44" s="629"/>
      <c r="K44" s="630"/>
    </row>
    <row r="45" spans="1:11" ht="10.5" customHeight="1" x14ac:dyDescent="0.35">
      <c r="A45" s="627"/>
      <c r="B45" s="631"/>
      <c r="C45" s="620" t="s">
        <v>30</v>
      </c>
      <c r="D45" s="629"/>
      <c r="E45" s="629"/>
      <c r="F45" s="629"/>
      <c r="G45" s="629"/>
      <c r="H45" s="629"/>
      <c r="I45" s="629"/>
      <c r="J45" s="629"/>
      <c r="K45" s="630"/>
    </row>
    <row r="46" spans="1:11" ht="10.5" customHeight="1" x14ac:dyDescent="0.4">
      <c r="A46" s="627"/>
      <c r="B46" s="633"/>
      <c r="C46" s="620" t="s">
        <v>31</v>
      </c>
      <c r="D46" s="629"/>
      <c r="E46" s="629"/>
      <c r="F46" s="629"/>
      <c r="G46" s="634">
        <f>D15</f>
        <v>44743</v>
      </c>
      <c r="H46" s="629" t="s">
        <v>8</v>
      </c>
      <c r="I46" s="634">
        <f>D17</f>
        <v>45107</v>
      </c>
      <c r="J46" s="635"/>
      <c r="K46" s="636"/>
    </row>
    <row r="47" spans="1:11" ht="10.5" customHeight="1" x14ac:dyDescent="0.35">
      <c r="A47" s="627"/>
      <c r="B47" s="631"/>
      <c r="C47" s="620" t="s">
        <v>32</v>
      </c>
      <c r="D47" s="629"/>
      <c r="E47" s="570"/>
      <c r="F47" s="570"/>
      <c r="G47" s="570"/>
      <c r="H47" s="629"/>
      <c r="I47" s="629"/>
      <c r="J47" s="629"/>
      <c r="K47" s="630"/>
    </row>
    <row r="48" spans="1:11" ht="10.5" customHeight="1" x14ac:dyDescent="0.35">
      <c r="A48" s="627"/>
      <c r="B48" s="631"/>
      <c r="C48" s="620" t="s">
        <v>33</v>
      </c>
      <c r="D48" s="629"/>
      <c r="E48" s="570"/>
      <c r="F48" s="570"/>
      <c r="G48" s="570"/>
      <c r="H48" s="629"/>
      <c r="I48" s="629"/>
      <c r="J48" s="629"/>
      <c r="K48" s="630"/>
    </row>
    <row r="49" spans="1:11" ht="11.25" customHeight="1" x14ac:dyDescent="0.35">
      <c r="A49" s="627"/>
      <c r="B49" s="570"/>
      <c r="C49" s="637" t="s">
        <v>34</v>
      </c>
      <c r="D49" s="570"/>
      <c r="E49" s="570"/>
      <c r="F49" s="570"/>
      <c r="G49" s="570"/>
      <c r="H49" s="570"/>
      <c r="I49" s="570"/>
      <c r="J49" s="570"/>
      <c r="K49" s="572"/>
    </row>
    <row r="50" spans="1:11" ht="11.25" customHeight="1" x14ac:dyDescent="0.35">
      <c r="A50" s="627"/>
      <c r="B50" s="570"/>
      <c r="C50" s="637" t="s">
        <v>35</v>
      </c>
      <c r="D50" s="570"/>
      <c r="E50" s="570"/>
      <c r="F50" s="570"/>
      <c r="G50" s="570"/>
      <c r="H50" s="570"/>
      <c r="I50" s="570"/>
      <c r="J50" s="570"/>
      <c r="K50" s="572"/>
    </row>
    <row r="51" spans="1:11" ht="11.25" customHeight="1" x14ac:dyDescent="0.35">
      <c r="A51" s="627"/>
      <c r="B51" s="570"/>
      <c r="C51" s="637" t="s">
        <v>36</v>
      </c>
      <c r="D51" s="570"/>
      <c r="E51" s="570"/>
      <c r="F51" s="570"/>
      <c r="G51" s="570"/>
      <c r="H51" s="570"/>
      <c r="I51" s="570"/>
      <c r="J51" s="570"/>
      <c r="K51" s="572"/>
    </row>
    <row r="52" spans="1:11" ht="11.25" customHeight="1" x14ac:dyDescent="0.35">
      <c r="A52" s="627"/>
      <c r="B52" s="570"/>
      <c r="C52" s="637" t="s">
        <v>37</v>
      </c>
      <c r="D52" s="570"/>
      <c r="E52" s="570"/>
      <c r="F52" s="570"/>
      <c r="G52" s="570"/>
      <c r="H52" s="570"/>
      <c r="I52" s="570"/>
      <c r="J52" s="570"/>
      <c r="K52" s="572"/>
    </row>
    <row r="53" spans="1:11" ht="11.25" customHeight="1" x14ac:dyDescent="0.35">
      <c r="A53" s="627"/>
      <c r="B53" s="570"/>
      <c r="C53" s="637" t="s">
        <v>38</v>
      </c>
      <c r="D53" s="570"/>
      <c r="E53" s="570"/>
      <c r="F53" s="570"/>
      <c r="G53" s="570"/>
      <c r="H53" s="570"/>
      <c r="I53" s="570"/>
      <c r="J53" s="570"/>
      <c r="K53" s="572"/>
    </row>
    <row r="54" spans="1:11" ht="11.25" customHeight="1" x14ac:dyDescent="0.35">
      <c r="A54" s="627"/>
      <c r="B54" s="570"/>
      <c r="C54" s="637" t="s">
        <v>39</v>
      </c>
      <c r="D54" s="570"/>
      <c r="E54" s="570"/>
      <c r="F54" s="570"/>
      <c r="G54" s="570"/>
      <c r="H54" s="570"/>
      <c r="I54" s="570"/>
      <c r="J54" s="570"/>
      <c r="K54" s="572"/>
    </row>
    <row r="55" spans="1:11" ht="11.25" customHeight="1" x14ac:dyDescent="0.35">
      <c r="A55" s="627"/>
      <c r="B55" s="570"/>
      <c r="C55" s="637" t="s">
        <v>40</v>
      </c>
      <c r="D55" s="570"/>
      <c r="E55" s="570"/>
      <c r="F55" s="570"/>
      <c r="G55" s="570"/>
      <c r="H55" s="570"/>
      <c r="I55" s="570"/>
      <c r="J55" s="570"/>
      <c r="K55" s="572"/>
    </row>
    <row r="56" spans="1:11" ht="11.25" customHeight="1" x14ac:dyDescent="0.35">
      <c r="A56" s="627"/>
      <c r="B56" s="570"/>
      <c r="C56" s="637" t="s">
        <v>41</v>
      </c>
      <c r="D56" s="570"/>
      <c r="E56" s="570"/>
      <c r="F56" s="570"/>
      <c r="G56" s="570"/>
      <c r="H56" s="570"/>
      <c r="I56" s="570"/>
      <c r="J56" s="570"/>
      <c r="K56" s="572"/>
    </row>
    <row r="57" spans="1:11" ht="11.25" customHeight="1" x14ac:dyDescent="0.35">
      <c r="A57" s="627"/>
      <c r="B57" s="570"/>
      <c r="C57" s="638" t="s">
        <v>42</v>
      </c>
      <c r="D57" s="570"/>
      <c r="E57" s="570"/>
      <c r="F57" s="570"/>
      <c r="G57" s="570"/>
      <c r="H57" s="570"/>
      <c r="I57" s="570"/>
      <c r="J57" s="570"/>
      <c r="K57" s="572"/>
    </row>
    <row r="58" spans="1:11" ht="11.25" customHeight="1" x14ac:dyDescent="0.35">
      <c r="A58" s="627"/>
      <c r="B58" s="570"/>
      <c r="C58" s="638" t="s">
        <v>43</v>
      </c>
      <c r="D58" s="570"/>
      <c r="E58" s="570"/>
      <c r="F58" s="570"/>
      <c r="G58" s="570"/>
      <c r="H58" s="570"/>
      <c r="I58" s="570"/>
      <c r="J58" s="570"/>
      <c r="K58" s="572"/>
    </row>
    <row r="59" spans="1:11" ht="11.25" customHeight="1" x14ac:dyDescent="0.35">
      <c r="A59" s="627"/>
      <c r="B59" s="570"/>
      <c r="C59" s="638" t="s">
        <v>44</v>
      </c>
      <c r="D59" s="570"/>
      <c r="E59" s="570"/>
      <c r="F59" s="570"/>
      <c r="G59" s="570"/>
      <c r="H59" s="570"/>
      <c r="I59" s="570"/>
      <c r="J59" s="570"/>
      <c r="K59" s="572"/>
    </row>
    <row r="60" spans="1:11" ht="11.25" customHeight="1" x14ac:dyDescent="0.35">
      <c r="A60" s="627"/>
      <c r="B60" s="570"/>
      <c r="C60" s="638"/>
      <c r="D60" s="570"/>
      <c r="E60" s="570"/>
      <c r="F60" s="570"/>
      <c r="G60" s="570"/>
      <c r="H60" s="570"/>
      <c r="I60" s="570"/>
      <c r="J60" s="570"/>
      <c r="K60" s="572"/>
    </row>
    <row r="61" spans="1:11" ht="11.25" customHeight="1" x14ac:dyDescent="0.35">
      <c r="A61" s="627"/>
      <c r="B61" s="570"/>
      <c r="C61" s="638"/>
      <c r="D61" s="570"/>
      <c r="E61" s="570"/>
      <c r="F61" s="570"/>
      <c r="G61" s="570"/>
      <c r="H61" s="570"/>
      <c r="I61" s="570"/>
      <c r="J61" s="570"/>
      <c r="K61" s="572"/>
    </row>
    <row r="62" spans="1:11" ht="9.1999999999999993" customHeight="1" x14ac:dyDescent="0.3">
      <c r="A62" s="627"/>
      <c r="B62" s="570"/>
      <c r="C62" s="570"/>
      <c r="D62" s="570"/>
      <c r="E62" s="570"/>
      <c r="F62" s="570"/>
      <c r="G62" s="570"/>
      <c r="H62" s="570"/>
      <c r="I62" s="570"/>
      <c r="J62" s="570"/>
      <c r="K62" s="572"/>
    </row>
    <row r="63" spans="1:11" ht="9.1999999999999993" customHeight="1" thickBot="1" x14ac:dyDescent="0.45">
      <c r="A63" s="627"/>
      <c r="B63" s="570"/>
      <c r="C63" s="1061"/>
      <c r="D63" s="1062"/>
      <c r="E63" s="1062"/>
      <c r="F63" s="570"/>
      <c r="G63" s="570"/>
      <c r="H63" s="570"/>
      <c r="I63" s="950" t="s">
        <v>20</v>
      </c>
      <c r="J63" s="1059"/>
      <c r="K63" s="1060"/>
    </row>
    <row r="64" spans="1:11" ht="9.1999999999999993" customHeight="1" x14ac:dyDescent="0.3">
      <c r="A64" s="627"/>
      <c r="B64" s="639" t="s">
        <v>45</v>
      </c>
      <c r="C64" s="640"/>
      <c r="D64" s="640"/>
      <c r="E64" s="640"/>
      <c r="F64" s="640"/>
      <c r="G64" s="570"/>
      <c r="H64" s="639" t="s">
        <v>46</v>
      </c>
      <c r="I64" s="639"/>
      <c r="J64" s="640"/>
      <c r="K64" s="641"/>
    </row>
    <row r="65" spans="1:11" ht="9.1999999999999993" customHeight="1" x14ac:dyDescent="0.3">
      <c r="A65" s="627"/>
      <c r="B65" s="570"/>
      <c r="C65" s="570"/>
      <c r="D65" s="570"/>
      <c r="E65" s="570"/>
      <c r="F65" s="570"/>
      <c r="G65" s="570"/>
      <c r="H65" s="570"/>
      <c r="I65" s="570"/>
      <c r="J65" s="570"/>
      <c r="K65" s="572"/>
    </row>
    <row r="66" spans="1:11" ht="9.1999999999999993" customHeight="1" thickBot="1" x14ac:dyDescent="0.45">
      <c r="A66" s="627"/>
      <c r="B66" s="599"/>
      <c r="C66" s="1061"/>
      <c r="D66" s="1062"/>
      <c r="E66" s="1062"/>
      <c r="F66" s="570"/>
      <c r="G66" s="570"/>
      <c r="H66" s="570"/>
      <c r="I66" s="570"/>
      <c r="J66" s="1059"/>
      <c r="K66" s="1060"/>
    </row>
    <row r="67" spans="1:11" ht="9.1999999999999993" customHeight="1" x14ac:dyDescent="0.3">
      <c r="A67" s="627"/>
      <c r="B67" s="639" t="s">
        <v>47</v>
      </c>
      <c r="C67" s="640"/>
      <c r="D67" s="640"/>
      <c r="E67" s="640"/>
      <c r="F67" s="640"/>
      <c r="G67" s="570"/>
      <c r="H67" s="639" t="s">
        <v>48</v>
      </c>
      <c r="I67" s="639"/>
      <c r="J67" s="640"/>
      <c r="K67" s="641"/>
    </row>
    <row r="68" spans="1:11" ht="9.1999999999999993" customHeight="1" x14ac:dyDescent="0.3">
      <c r="A68" s="627"/>
      <c r="B68" s="950"/>
      <c r="C68" s="570"/>
      <c r="D68" s="570"/>
      <c r="E68" s="570"/>
      <c r="F68" s="570"/>
      <c r="G68" s="570"/>
      <c r="H68" s="950"/>
      <c r="I68" s="950"/>
      <c r="J68" s="570"/>
      <c r="K68" s="572"/>
    </row>
    <row r="69" spans="1:11" ht="12.2" customHeight="1" thickBot="1" x14ac:dyDescent="0.6">
      <c r="A69" s="627"/>
      <c r="B69" s="642"/>
      <c r="C69" s="643"/>
      <c r="D69" s="644"/>
      <c r="E69" s="644"/>
      <c r="F69" s="644"/>
      <c r="G69" s="644"/>
      <c r="H69" s="570"/>
      <c r="I69" s="570"/>
      <c r="J69" s="1059"/>
      <c r="K69" s="1060"/>
    </row>
    <row r="70" spans="1:11" ht="13.5" customHeight="1" x14ac:dyDescent="0.55000000000000004">
      <c r="A70" s="645"/>
      <c r="B70" s="646"/>
      <c r="C70" s="647"/>
      <c r="D70" s="647"/>
      <c r="E70" s="647"/>
      <c r="F70" s="647"/>
      <c r="G70" s="648"/>
      <c r="H70" s="649" t="s">
        <v>49</v>
      </c>
      <c r="I70" s="649"/>
      <c r="J70" s="650"/>
      <c r="K70" s="651"/>
    </row>
    <row r="71" spans="1:11" ht="9.1999999999999993" customHeight="1" x14ac:dyDescent="0.25"/>
    <row r="72" spans="1:11" ht="11.65" x14ac:dyDescent="0.35">
      <c r="A72" s="652"/>
      <c r="B72" s="653"/>
      <c r="C72" s="654"/>
      <c r="D72" s="194"/>
      <c r="J72" s="655"/>
    </row>
    <row r="73" spans="1:11" ht="9.1999999999999993" customHeight="1" x14ac:dyDescent="0.35">
      <c r="B73" s="653"/>
      <c r="C73" s="655"/>
      <c r="J73" s="655"/>
      <c r="K73" s="656"/>
    </row>
    <row r="74" spans="1:11" ht="9.1999999999999993" customHeight="1" x14ac:dyDescent="0.25">
      <c r="E74" s="591"/>
      <c r="K74" s="657"/>
    </row>
    <row r="75" spans="1:11" ht="9.1999999999999993" customHeight="1" x14ac:dyDescent="0.25">
      <c r="E75" s="591"/>
    </row>
    <row r="76" spans="1:11" ht="9.1999999999999993" customHeight="1" x14ac:dyDescent="0.25">
      <c r="A76" s="653"/>
      <c r="C76" s="591"/>
      <c r="E76" s="591"/>
    </row>
    <row r="77" spans="1:11" ht="9.1999999999999993" customHeight="1" x14ac:dyDescent="0.25">
      <c r="C77" s="591"/>
      <c r="E77" s="591"/>
    </row>
    <row r="78" spans="1:11" ht="9.1999999999999993" customHeight="1" x14ac:dyDescent="0.25">
      <c r="C78" s="591"/>
      <c r="E78" s="591"/>
      <c r="G78" s="583" t="s">
        <v>50</v>
      </c>
    </row>
    <row r="79" spans="1:11" ht="9.1999999999999993" customHeight="1" x14ac:dyDescent="0.25">
      <c r="A79" s="652"/>
      <c r="C79" s="591"/>
    </row>
    <row r="80" spans="1:11" ht="9.1999999999999993" customHeight="1" x14ac:dyDescent="0.25">
      <c r="C80" s="591"/>
    </row>
  </sheetData>
  <sheetProtection algorithmName="SHA-512" hashValue="u8NdkjBxpfRuG6K4uApurfpFHTkOyJyg6IsN7sUnLi0iU6NLwykFpaeOFRHw8BUlLNyAqWuOr8yvPZIY/ZhTZg==" saltValue="WkfPYRzbbJ/8bR09eCU6mw==" spinCount="100000" sheet="1" objects="1" scenarios="1"/>
  <mergeCells count="13">
    <mergeCell ref="J69:K69"/>
    <mergeCell ref="C63:E63"/>
    <mergeCell ref="C66:E66"/>
    <mergeCell ref="H7:K9"/>
    <mergeCell ref="H10:K11"/>
    <mergeCell ref="H12:I12"/>
    <mergeCell ref="I34:J34"/>
    <mergeCell ref="H26:I26"/>
    <mergeCell ref="B20:E20"/>
    <mergeCell ref="H31:K33"/>
    <mergeCell ref="I14:J14"/>
    <mergeCell ref="J63:K63"/>
    <mergeCell ref="J66:K66"/>
  </mergeCells>
  <phoneticPr fontId="4" type="noConversion"/>
  <printOptions headings="1" gridLines="1"/>
  <pageMargins left="0.25" right="0.25" top="0.75" bottom="0.75" header="0.3" footer="0.3"/>
  <pageSetup scale="78" orientation="portrait" r:id="rId1"/>
  <headerFooter alignWithMargins="0">
    <oddFooter>&amp;LRevised 5/11/2016&amp;CPage 1&amp;RExhibit 1-Certification Page</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5365" r:id="rId4" name="Check Box 5">
              <controlPr defaultSize="0" autoFill="0" autoLine="0" autoPict="0">
                <anchor moveWithCells="1">
                  <from>
                    <xdr:col>8</xdr:col>
                    <xdr:colOff>14288</xdr:colOff>
                    <xdr:row>15</xdr:row>
                    <xdr:rowOff>14288</xdr:rowOff>
                  </from>
                  <to>
                    <xdr:col>8</xdr:col>
                    <xdr:colOff>1219200</xdr:colOff>
                    <xdr:row>15</xdr:row>
                    <xdr:rowOff>190500</xdr:rowOff>
                  </to>
                </anchor>
              </controlPr>
            </control>
          </mc:Choice>
        </mc:AlternateContent>
        <mc:AlternateContent xmlns:mc="http://schemas.openxmlformats.org/markup-compatibility/2006">
          <mc:Choice Requires="x14">
            <control shapeId="15366" r:id="rId5" name="Check Box 6">
              <controlPr defaultSize="0" autoFill="0" autoLine="0" autoPict="0">
                <anchor moveWithCells="1">
                  <from>
                    <xdr:col>8</xdr:col>
                    <xdr:colOff>14288</xdr:colOff>
                    <xdr:row>14</xdr:row>
                    <xdr:rowOff>14288</xdr:rowOff>
                  </from>
                  <to>
                    <xdr:col>8</xdr:col>
                    <xdr:colOff>1219200</xdr:colOff>
                    <xdr:row>14</xdr:row>
                    <xdr:rowOff>190500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J60"/>
  <sheetViews>
    <sheetView zoomScale="80" zoomScaleNormal="80" workbookViewId="0">
      <selection activeCell="C47" sqref="C47"/>
    </sheetView>
  </sheetViews>
  <sheetFormatPr defaultColWidth="9.1328125" defaultRowHeight="12.75" x14ac:dyDescent="0.35"/>
  <cols>
    <col min="1" max="1" width="11.265625" style="77" customWidth="1"/>
    <col min="2" max="2" width="77.73046875" style="77" bestFit="1" customWidth="1"/>
    <col min="3" max="3" width="30" style="77" customWidth="1"/>
    <col min="4" max="4" width="12.86328125" style="77" bestFit="1" customWidth="1"/>
    <col min="5" max="5" width="22.265625" style="77" bestFit="1" customWidth="1"/>
    <col min="6" max="6" width="11.86328125" style="77" hidden="1" customWidth="1"/>
    <col min="7" max="7" width="11" style="77" customWidth="1"/>
    <col min="8" max="8" width="3.3984375" style="77" customWidth="1"/>
    <col min="9" max="9" width="15.1328125" style="77" bestFit="1" customWidth="1"/>
    <col min="10" max="10" width="11.3984375" style="77" bestFit="1" customWidth="1"/>
    <col min="11" max="16384" width="9.1328125" style="77"/>
  </cols>
  <sheetData>
    <row r="1" spans="1:10" ht="13.9" x14ac:dyDescent="0.4">
      <c r="C1" s="10"/>
      <c r="D1" s="10"/>
      <c r="I1" s="957" t="s">
        <v>231</v>
      </c>
    </row>
    <row r="2" spans="1:10" ht="15" x14ac:dyDescent="0.4">
      <c r="B2" s="5"/>
      <c r="C2" s="5"/>
      <c r="D2" s="5"/>
      <c r="E2" s="1133">
        <f>'2 Provider Data'!B12</f>
        <v>0</v>
      </c>
      <c r="F2" s="1133"/>
      <c r="G2" s="1133"/>
      <c r="H2" s="1133"/>
      <c r="I2" s="1133"/>
      <c r="J2" s="360"/>
    </row>
    <row r="3" spans="1:10" ht="15" x14ac:dyDescent="0.4">
      <c r="B3" s="362" t="s">
        <v>1</v>
      </c>
      <c r="C3" s="956"/>
      <c r="G3" s="361"/>
      <c r="H3" s="99"/>
      <c r="I3" s="363">
        <f>'1 Certification Page'!J20</f>
        <v>0</v>
      </c>
    </row>
    <row r="4" spans="1:10" ht="15.4" thickBot="1" x14ac:dyDescent="0.45">
      <c r="G4" s="364">
        <f>'1 Certification Page'!D15</f>
        <v>44743</v>
      </c>
      <c r="H4" s="365" t="s">
        <v>8</v>
      </c>
      <c r="I4" s="366">
        <f>'1 Certification Page'!D17</f>
        <v>45107</v>
      </c>
      <c r="J4" s="367"/>
    </row>
    <row r="5" spans="1:10" ht="15" customHeight="1" x14ac:dyDescent="0.4">
      <c r="A5" s="497"/>
      <c r="B5" s="498" t="s">
        <v>232</v>
      </c>
      <c r="C5" s="495"/>
      <c r="J5" s="368"/>
    </row>
    <row r="6" spans="1:10" ht="15" customHeight="1" x14ac:dyDescent="0.4">
      <c r="A6" s="1136" t="s">
        <v>233</v>
      </c>
      <c r="B6" s="1137"/>
      <c r="C6" s="1138"/>
    </row>
    <row r="7" spans="1:10" ht="15" customHeight="1" x14ac:dyDescent="0.4">
      <c r="A7" s="519">
        <v>1</v>
      </c>
      <c r="B7" s="499" t="s">
        <v>234</v>
      </c>
      <c r="C7" s="528">
        <f>'3  Statistics'!D33</f>
        <v>1</v>
      </c>
    </row>
    <row r="8" spans="1:10" ht="15" customHeight="1" thickBot="1" x14ac:dyDescent="0.45">
      <c r="A8" s="520">
        <v>2</v>
      </c>
      <c r="B8" s="500" t="s">
        <v>235</v>
      </c>
      <c r="C8" s="527">
        <f>'3  Statistics'!D34</f>
        <v>1</v>
      </c>
    </row>
    <row r="9" spans="1:10" ht="13.15" x14ac:dyDescent="0.4">
      <c r="A9" s="956"/>
      <c r="C9" s="956"/>
    </row>
    <row r="10" spans="1:10" ht="13.5" thickBot="1" x14ac:dyDescent="0.45">
      <c r="A10" s="1139"/>
      <c r="B10" s="1139"/>
      <c r="C10" s="1139"/>
    </row>
    <row r="11" spans="1:10" ht="15" customHeight="1" x14ac:dyDescent="0.4">
      <c r="A11" s="369"/>
      <c r="B11" s="370" t="s">
        <v>236</v>
      </c>
      <c r="C11" s="371"/>
    </row>
    <row r="12" spans="1:10" ht="15" customHeight="1" x14ac:dyDescent="0.4">
      <c r="A12" s="521"/>
      <c r="B12" s="453"/>
      <c r="C12" s="372"/>
    </row>
    <row r="13" spans="1:10" ht="15" customHeight="1" x14ac:dyDescent="0.4">
      <c r="A13" s="501" t="s">
        <v>237</v>
      </c>
      <c r="B13" s="502" t="s">
        <v>238</v>
      </c>
      <c r="C13" s="503" t="s">
        <v>239</v>
      </c>
    </row>
    <row r="14" spans="1:10" ht="15" customHeight="1" x14ac:dyDescent="0.4">
      <c r="A14" s="501" t="s">
        <v>240</v>
      </c>
      <c r="B14" s="504" t="s">
        <v>241</v>
      </c>
      <c r="C14" s="529"/>
    </row>
    <row r="15" spans="1:10" ht="15" customHeight="1" x14ac:dyDescent="0.4">
      <c r="A15" s="501" t="s">
        <v>240</v>
      </c>
      <c r="B15" s="504" t="s">
        <v>242</v>
      </c>
      <c r="C15" s="529"/>
    </row>
    <row r="16" spans="1:10" ht="15" customHeight="1" x14ac:dyDescent="0.4">
      <c r="A16" s="501" t="s">
        <v>240</v>
      </c>
      <c r="B16" s="504" t="s">
        <v>243</v>
      </c>
      <c r="C16" s="529"/>
    </row>
    <row r="17" spans="1:3" ht="15" customHeight="1" x14ac:dyDescent="0.4">
      <c r="A17" s="501" t="s">
        <v>240</v>
      </c>
      <c r="B17" s="504" t="s">
        <v>244</v>
      </c>
      <c r="C17" s="529"/>
    </row>
    <row r="18" spans="1:3" ht="15" customHeight="1" x14ac:dyDescent="0.4">
      <c r="A18" s="501" t="s">
        <v>240</v>
      </c>
      <c r="B18" s="504" t="s">
        <v>245</v>
      </c>
      <c r="C18" s="529"/>
    </row>
    <row r="19" spans="1:3" ht="15" customHeight="1" x14ac:dyDescent="0.4">
      <c r="A19" s="501" t="s">
        <v>240</v>
      </c>
      <c r="B19" s="504" t="s">
        <v>246</v>
      </c>
      <c r="C19" s="529"/>
    </row>
    <row r="20" spans="1:3" ht="15" customHeight="1" x14ac:dyDescent="0.4">
      <c r="A20" s="501" t="s">
        <v>240</v>
      </c>
      <c r="B20" s="504" t="s">
        <v>247</v>
      </c>
      <c r="C20" s="529"/>
    </row>
    <row r="21" spans="1:3" ht="15" customHeight="1" x14ac:dyDescent="0.4">
      <c r="A21" s="501" t="s">
        <v>240</v>
      </c>
      <c r="B21" s="504" t="s">
        <v>248</v>
      </c>
      <c r="C21" s="529"/>
    </row>
    <row r="22" spans="1:3" ht="15" customHeight="1" x14ac:dyDescent="0.4">
      <c r="A22" s="501" t="s">
        <v>240</v>
      </c>
      <c r="B22" s="504" t="s">
        <v>249</v>
      </c>
      <c r="C22" s="529"/>
    </row>
    <row r="23" spans="1:3" ht="15" customHeight="1" x14ac:dyDescent="0.4">
      <c r="A23" s="501" t="s">
        <v>240</v>
      </c>
      <c r="B23" s="504" t="s">
        <v>250</v>
      </c>
      <c r="C23" s="529"/>
    </row>
    <row r="24" spans="1:3" ht="15" customHeight="1" x14ac:dyDescent="0.4">
      <c r="A24" s="501" t="s">
        <v>240</v>
      </c>
      <c r="B24" s="504" t="s">
        <v>251</v>
      </c>
      <c r="C24" s="529"/>
    </row>
    <row r="25" spans="1:3" ht="15" customHeight="1" x14ac:dyDescent="0.4">
      <c r="A25" s="501" t="s">
        <v>240</v>
      </c>
      <c r="B25" s="504" t="s">
        <v>252</v>
      </c>
      <c r="C25" s="529"/>
    </row>
    <row r="26" spans="1:3" ht="15" customHeight="1" x14ac:dyDescent="0.4">
      <c r="A26" s="501" t="s">
        <v>240</v>
      </c>
      <c r="B26" s="504" t="s">
        <v>253</v>
      </c>
      <c r="C26" s="529"/>
    </row>
    <row r="27" spans="1:3" ht="15" customHeight="1" x14ac:dyDescent="0.4">
      <c r="A27" s="501" t="s">
        <v>240</v>
      </c>
      <c r="B27" s="504" t="s">
        <v>254</v>
      </c>
      <c r="C27" s="529"/>
    </row>
    <row r="28" spans="1:3" ht="15" customHeight="1" x14ac:dyDescent="0.4">
      <c r="A28" s="501" t="s">
        <v>240</v>
      </c>
      <c r="B28" s="496" t="s">
        <v>255</v>
      </c>
      <c r="C28" s="530"/>
    </row>
    <row r="29" spans="1:3" ht="15" customHeight="1" x14ac:dyDescent="0.4">
      <c r="A29" s="501" t="s">
        <v>240</v>
      </c>
      <c r="B29" s="496" t="s">
        <v>256</v>
      </c>
      <c r="C29" s="530"/>
    </row>
    <row r="30" spans="1:3" ht="15" customHeight="1" x14ac:dyDescent="0.4">
      <c r="A30" s="501" t="s">
        <v>240</v>
      </c>
      <c r="B30" s="496" t="s">
        <v>257</v>
      </c>
      <c r="C30" s="530"/>
    </row>
    <row r="31" spans="1:3" ht="15" customHeight="1" x14ac:dyDescent="0.4">
      <c r="A31" s="501" t="s">
        <v>240</v>
      </c>
      <c r="B31" s="496" t="s">
        <v>258</v>
      </c>
      <c r="C31" s="530"/>
    </row>
    <row r="32" spans="1:3" ht="15" customHeight="1" x14ac:dyDescent="0.4">
      <c r="A32" s="501" t="s">
        <v>240</v>
      </c>
      <c r="B32" s="496" t="s">
        <v>259</v>
      </c>
      <c r="C32" s="530"/>
    </row>
    <row r="33" spans="1:5" ht="15" customHeight="1" x14ac:dyDescent="0.4">
      <c r="A33" s="501" t="s">
        <v>240</v>
      </c>
      <c r="B33" s="496" t="s">
        <v>260</v>
      </c>
      <c r="C33" s="530"/>
    </row>
    <row r="34" spans="1:5" ht="15" customHeight="1" x14ac:dyDescent="0.4">
      <c r="A34" s="501" t="s">
        <v>240</v>
      </c>
      <c r="B34" s="496" t="s">
        <v>261</v>
      </c>
      <c r="C34" s="530"/>
    </row>
    <row r="35" spans="1:5" ht="15" customHeight="1" x14ac:dyDescent="0.4">
      <c r="A35" s="501" t="s">
        <v>240</v>
      </c>
      <c r="B35" s="496" t="s">
        <v>165</v>
      </c>
      <c r="C35" s="530"/>
    </row>
    <row r="36" spans="1:5" ht="23.25" customHeight="1" thickBot="1" x14ac:dyDescent="0.45">
      <c r="A36" s="1140" t="s">
        <v>25</v>
      </c>
      <c r="B36" s="1141"/>
      <c r="C36" s="518">
        <f>SUM(C14:C35)</f>
        <v>0</v>
      </c>
    </row>
    <row r="37" spans="1:5" ht="15" customHeight="1" thickBot="1" x14ac:dyDescent="0.4">
      <c r="C37" s="522"/>
    </row>
    <row r="38" spans="1:5" ht="15" customHeight="1" x14ac:dyDescent="0.4">
      <c r="A38" s="497"/>
      <c r="B38" s="505" t="s">
        <v>262</v>
      </c>
      <c r="C38" s="506"/>
      <c r="D38" s="507"/>
      <c r="E38" s="495"/>
    </row>
    <row r="39" spans="1:5" ht="15" customHeight="1" x14ac:dyDescent="0.4">
      <c r="A39" s="508"/>
      <c r="B39" s="509"/>
      <c r="C39" s="510"/>
      <c r="D39" s="229"/>
      <c r="E39" s="511"/>
    </row>
    <row r="40" spans="1:5" ht="15" customHeight="1" x14ac:dyDescent="0.4">
      <c r="A40" s="501" t="s">
        <v>237</v>
      </c>
      <c r="B40" s="502" t="s">
        <v>238</v>
      </c>
      <c r="C40" s="512" t="s">
        <v>263</v>
      </c>
      <c r="D40" s="158" t="s">
        <v>264</v>
      </c>
      <c r="E40" s="513" t="s">
        <v>265</v>
      </c>
    </row>
    <row r="41" spans="1:5" ht="15" customHeight="1" x14ac:dyDescent="0.4">
      <c r="A41" s="514" t="s">
        <v>240</v>
      </c>
      <c r="B41" s="496" t="s">
        <v>266</v>
      </c>
      <c r="C41" s="515">
        <f>C36</f>
        <v>0</v>
      </c>
      <c r="D41" s="496"/>
      <c r="E41" s="516">
        <f>C41-D41</f>
        <v>0</v>
      </c>
    </row>
    <row r="42" spans="1:5" ht="15" customHeight="1" x14ac:dyDescent="0.4">
      <c r="A42" s="514" t="s">
        <v>267</v>
      </c>
      <c r="B42" s="496" t="s">
        <v>268</v>
      </c>
      <c r="C42" s="517"/>
      <c r="D42" s="533"/>
      <c r="E42" s="516">
        <f t="shared" ref="E42:E47" si="0">C42-D42</f>
        <v>0</v>
      </c>
    </row>
    <row r="43" spans="1:5" ht="15" customHeight="1" x14ac:dyDescent="0.4">
      <c r="A43" s="514" t="s">
        <v>269</v>
      </c>
      <c r="B43" s="496" t="s">
        <v>270</v>
      </c>
      <c r="C43" s="517"/>
      <c r="D43" s="533"/>
      <c r="E43" s="516">
        <f t="shared" si="0"/>
        <v>0</v>
      </c>
    </row>
    <row r="44" spans="1:5" ht="15" customHeight="1" x14ac:dyDescent="0.4">
      <c r="A44" s="514" t="s">
        <v>271</v>
      </c>
      <c r="B44" s="496" t="s">
        <v>272</v>
      </c>
      <c r="C44" s="517"/>
      <c r="D44" s="533"/>
      <c r="E44" s="516">
        <f t="shared" si="0"/>
        <v>0</v>
      </c>
    </row>
    <row r="45" spans="1:5" ht="15" customHeight="1" x14ac:dyDescent="0.4">
      <c r="A45" s="514" t="s">
        <v>273</v>
      </c>
      <c r="B45" s="496" t="s">
        <v>274</v>
      </c>
      <c r="C45" s="517"/>
      <c r="D45" s="534"/>
      <c r="E45" s="516">
        <f t="shared" si="0"/>
        <v>0</v>
      </c>
    </row>
    <row r="46" spans="1:5" ht="15" customHeight="1" x14ac:dyDescent="0.4">
      <c r="A46" s="514" t="s">
        <v>275</v>
      </c>
      <c r="B46" s="496" t="s">
        <v>276</v>
      </c>
      <c r="C46" s="517"/>
      <c r="D46" s="533"/>
      <c r="E46" s="516">
        <f t="shared" si="0"/>
        <v>0</v>
      </c>
    </row>
    <row r="47" spans="1:5" ht="22.5" customHeight="1" thickBot="1" x14ac:dyDescent="0.45">
      <c r="A47" s="902" t="s">
        <v>277</v>
      </c>
      <c r="B47" s="903"/>
      <c r="C47" s="904">
        <f>SUM(C41:C46)</f>
        <v>0</v>
      </c>
      <c r="D47" s="905">
        <f>SUM(D41:D46)</f>
        <v>0</v>
      </c>
      <c r="E47" s="518">
        <f t="shared" si="0"/>
        <v>0</v>
      </c>
    </row>
    <row r="48" spans="1:5" ht="13.15" x14ac:dyDescent="0.4">
      <c r="A48" s="906"/>
      <c r="C48" s="522"/>
    </row>
    <row r="49" spans="1:9" ht="24" customHeight="1" x14ac:dyDescent="0.4">
      <c r="A49" s="907"/>
      <c r="C49" s="522"/>
      <c r="G49" s="523"/>
      <c r="H49" s="523"/>
      <c r="I49" s="523"/>
    </row>
    <row r="50" spans="1:9" ht="14.25" thickBot="1" x14ac:dyDescent="0.45">
      <c r="A50" s="907"/>
      <c r="C50" s="522"/>
      <c r="G50" s="523"/>
      <c r="H50" s="523"/>
      <c r="I50" s="523"/>
    </row>
    <row r="51" spans="1:9" ht="31.5" customHeight="1" x14ac:dyDescent="0.4">
      <c r="A51" s="523"/>
      <c r="B51" s="908" t="s">
        <v>278</v>
      </c>
      <c r="C51" s="909" t="s">
        <v>279</v>
      </c>
      <c r="D51" s="910" t="s">
        <v>280</v>
      </c>
      <c r="E51" s="911" t="s">
        <v>281</v>
      </c>
      <c r="F51" s="524"/>
      <c r="G51" s="523"/>
      <c r="H51" s="523"/>
      <c r="I51" s="523"/>
    </row>
    <row r="52" spans="1:9" s="523" customFormat="1" ht="21.95" customHeight="1" x14ac:dyDescent="0.4">
      <c r="A52" s="77"/>
      <c r="B52" s="912" t="s">
        <v>282</v>
      </c>
      <c r="C52" s="913">
        <f>ROUNDDOWN(F52,0)</f>
        <v>0</v>
      </c>
      <c r="D52" s="913">
        <f>+C52/C8</f>
        <v>0</v>
      </c>
      <c r="E52" s="914">
        <f>+D52/2</f>
        <v>0</v>
      </c>
      <c r="F52" s="525">
        <f>E47/C7</f>
        <v>0</v>
      </c>
      <c r="G52" s="77"/>
      <c r="H52" s="77"/>
      <c r="I52" s="77"/>
    </row>
    <row r="53" spans="1:9" ht="21.95" customHeight="1" x14ac:dyDescent="0.4">
      <c r="B53" s="912" t="s">
        <v>283</v>
      </c>
      <c r="C53" s="913">
        <f>+'3  Statistics'!D37</f>
        <v>0</v>
      </c>
      <c r="D53" s="913">
        <f>+C53/C8</f>
        <v>0</v>
      </c>
      <c r="E53" s="914">
        <f>+D53/2</f>
        <v>0</v>
      </c>
      <c r="F53" s="525"/>
    </row>
    <row r="54" spans="1:9" ht="21.95" customHeight="1" thickBot="1" x14ac:dyDescent="0.45">
      <c r="B54" s="912" t="s">
        <v>284</v>
      </c>
      <c r="C54" s="913">
        <f>IF(C53&lt;C52,+C53,+C52)</f>
        <v>0</v>
      </c>
      <c r="D54" s="913">
        <f>+C54/C8</f>
        <v>0</v>
      </c>
      <c r="E54" s="915">
        <f>+D54/2</f>
        <v>0</v>
      </c>
      <c r="F54" s="525"/>
    </row>
    <row r="55" spans="1:9" ht="10.5" customHeight="1" thickTop="1" thickBot="1" x14ac:dyDescent="0.45">
      <c r="B55" s="916"/>
      <c r="C55" s="917"/>
      <c r="D55" s="917"/>
      <c r="E55" s="918"/>
      <c r="F55" s="526"/>
    </row>
    <row r="56" spans="1:9" ht="11.25" customHeight="1" x14ac:dyDescent="0.35">
      <c r="C56" s="418"/>
      <c r="D56" s="418"/>
    </row>
    <row r="57" spans="1:9" ht="16.5" customHeight="1" thickBot="1" x14ac:dyDescent="0.4">
      <c r="B57" s="99" t="s">
        <v>285</v>
      </c>
    </row>
    <row r="58" spans="1:9" ht="21.95" customHeight="1" x14ac:dyDescent="0.4">
      <c r="C58" s="1142" t="s">
        <v>286</v>
      </c>
      <c r="D58" s="1143"/>
      <c r="E58" s="919">
        <f>+'3  Statistics'!F36</f>
        <v>1</v>
      </c>
    </row>
    <row r="59" spans="1:9" ht="21.95" customHeight="1" x14ac:dyDescent="0.4">
      <c r="C59" s="1144" t="s">
        <v>287</v>
      </c>
      <c r="D59" s="1145"/>
      <c r="E59" s="920">
        <f>+E54</f>
        <v>0</v>
      </c>
    </row>
    <row r="60" spans="1:9" ht="21.95" customHeight="1" thickBot="1" x14ac:dyDescent="0.45">
      <c r="C60" s="1134" t="s">
        <v>288</v>
      </c>
      <c r="D60" s="1135"/>
      <c r="E60" s="921">
        <f>+E59*E58</f>
        <v>0</v>
      </c>
    </row>
  </sheetData>
  <sheetProtection algorithmName="SHA-512" hashValue="+zKTPxkRQ4+wkN2gXVVVV4m1qYd4/73mOVQof8l7AnrLzH7tVRF330x3/MHLRtIR6D/X0GSZLuANsR+goU6zAw==" saltValue="D1gklTp81WAPMhDl9hfJpA==" spinCount="100000" sheet="1"/>
  <mergeCells count="7">
    <mergeCell ref="E2:I2"/>
    <mergeCell ref="C60:D60"/>
    <mergeCell ref="A6:C6"/>
    <mergeCell ref="A10:C10"/>
    <mergeCell ref="A36:B36"/>
    <mergeCell ref="C58:D58"/>
    <mergeCell ref="C59:D59"/>
  </mergeCells>
  <pageMargins left="0.7" right="0.7" top="0.75" bottom="0.75" header="0.3" footer="0.3"/>
  <pageSetup scale="5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P66"/>
  <sheetViews>
    <sheetView showGridLines="0" zoomScale="73" zoomScaleNormal="73" workbookViewId="0">
      <selection activeCell="D15" sqref="D15"/>
    </sheetView>
  </sheetViews>
  <sheetFormatPr defaultColWidth="9.1328125" defaultRowHeight="12.75" x14ac:dyDescent="0.35"/>
  <cols>
    <col min="1" max="1" width="1.86328125" style="316" customWidth="1"/>
    <col min="2" max="2" width="40.265625" style="316" customWidth="1"/>
    <col min="3" max="3" width="45" style="316" customWidth="1"/>
    <col min="4" max="4" width="23.1328125" style="316" customWidth="1"/>
    <col min="5" max="5" width="13" style="316" customWidth="1"/>
    <col min="6" max="7" width="11.86328125" style="316" customWidth="1"/>
    <col min="8" max="8" width="24.59765625" style="316" customWidth="1"/>
    <col min="9" max="9" width="13.3984375" style="316" customWidth="1"/>
    <col min="10" max="10" width="12.1328125" style="316" customWidth="1"/>
    <col min="11" max="11" width="15" style="316" customWidth="1"/>
    <col min="12" max="12" width="11.73046875" style="316" customWidth="1"/>
    <col min="13" max="13" width="11.1328125" style="316" customWidth="1"/>
    <col min="14" max="14" width="11.73046875" style="316" customWidth="1"/>
    <col min="15" max="15" width="9.1328125" style="316"/>
    <col min="16" max="16" width="9.3984375" style="316" bestFit="1" customWidth="1"/>
    <col min="17" max="16384" width="9.1328125" style="316"/>
  </cols>
  <sheetData>
    <row r="1" spans="1:16" customFormat="1" ht="15" x14ac:dyDescent="0.4">
      <c r="A1" s="948" t="str">
        <f>'2 Provider Data'!A2:C2</f>
        <v>MEDICAID SCHOOL PROGRAM COST REPORT</v>
      </c>
      <c r="B1" s="99"/>
      <c r="C1" s="99"/>
      <c r="D1" s="99"/>
      <c r="E1" s="761"/>
      <c r="F1" s="99"/>
      <c r="G1" s="99"/>
      <c r="H1" s="99"/>
      <c r="I1" s="957" t="s">
        <v>289</v>
      </c>
      <c r="J1" s="957"/>
    </row>
    <row r="2" spans="1:16" customFormat="1" ht="13.9" x14ac:dyDescent="0.4">
      <c r="A2" s="10" t="s">
        <v>290</v>
      </c>
      <c r="B2" s="99"/>
      <c r="C2" s="99"/>
      <c r="D2" s="99"/>
      <c r="E2" s="1150">
        <f>'2 Provider Data'!$D$3</f>
        <v>0</v>
      </c>
      <c r="F2" s="1151"/>
      <c r="G2" s="1151"/>
      <c r="H2" s="1151"/>
      <c r="I2" s="1151"/>
      <c r="J2" s="99"/>
    </row>
    <row r="3" spans="1:16" customFormat="1" ht="13.9" x14ac:dyDescent="0.4">
      <c r="A3" s="761" t="s">
        <v>291</v>
      </c>
      <c r="B3" s="99"/>
      <c r="C3" s="99"/>
      <c r="D3" s="99"/>
      <c r="E3" s="761"/>
      <c r="F3" s="99"/>
      <c r="G3" s="99"/>
      <c r="H3" s="99"/>
      <c r="I3" s="957">
        <f>'2 Provider Data'!$E$4</f>
        <v>0</v>
      </c>
      <c r="J3" s="957"/>
    </row>
    <row r="4" spans="1:16" customFormat="1" ht="15" x14ac:dyDescent="0.4">
      <c r="A4" s="825" t="s">
        <v>1</v>
      </c>
      <c r="B4" s="826"/>
      <c r="C4" s="826"/>
      <c r="D4" s="99"/>
      <c r="E4" s="761"/>
      <c r="G4" s="157">
        <f>'1 Certification Page'!D15</f>
        <v>44743</v>
      </c>
      <c r="H4" s="5" t="s">
        <v>8</v>
      </c>
      <c r="I4" s="157">
        <f>'1 Certification Page'!D17</f>
        <v>45107</v>
      </c>
      <c r="J4" s="157"/>
    </row>
    <row r="5" spans="1:16" customFormat="1" ht="14.25" thickBot="1" x14ac:dyDescent="0.45">
      <c r="A5" s="99"/>
      <c r="B5" s="99"/>
      <c r="C5" s="99"/>
      <c r="D5" s="99"/>
      <c r="E5" s="761"/>
      <c r="F5" s="827"/>
      <c r="G5" s="827"/>
      <c r="H5" s="99"/>
      <c r="I5" s="99"/>
      <c r="J5" s="99"/>
    </row>
    <row r="6" spans="1:16" s="10" customFormat="1" ht="20.25" customHeight="1" thickBot="1" x14ac:dyDescent="0.45">
      <c r="A6" s="828"/>
      <c r="B6" s="829" t="s">
        <v>292</v>
      </c>
      <c r="C6" s="829" t="s">
        <v>293</v>
      </c>
      <c r="D6" s="830" t="s">
        <v>25</v>
      </c>
      <c r="E6" s="831" t="s">
        <v>173</v>
      </c>
      <c r="F6" s="832"/>
      <c r="G6" s="833"/>
      <c r="H6" s="834" t="s">
        <v>18</v>
      </c>
      <c r="I6" s="835"/>
      <c r="J6" s="836"/>
      <c r="K6" s="958" t="s">
        <v>294</v>
      </c>
      <c r="L6" s="1154" t="s">
        <v>23</v>
      </c>
      <c r="M6" s="1155"/>
      <c r="N6" s="1156"/>
    </row>
    <row r="7" spans="1:16" s="10" customFormat="1" ht="28.5" customHeight="1" thickBot="1" x14ac:dyDescent="0.45">
      <c r="A7" s="828"/>
      <c r="B7" s="837"/>
      <c r="C7" s="837"/>
      <c r="D7" s="838" t="s">
        <v>295</v>
      </c>
      <c r="E7" s="838" t="s">
        <v>296</v>
      </c>
      <c r="F7" s="839" t="s">
        <v>204</v>
      </c>
      <c r="G7" s="840" t="s">
        <v>221</v>
      </c>
      <c r="H7" s="841" t="s">
        <v>296</v>
      </c>
      <c r="I7" s="842" t="s">
        <v>204</v>
      </c>
      <c r="J7" s="840" t="s">
        <v>221</v>
      </c>
      <c r="K7" s="843"/>
      <c r="L7" s="844" t="s">
        <v>296</v>
      </c>
      <c r="M7" s="844" t="s">
        <v>204</v>
      </c>
      <c r="N7" s="844" t="s">
        <v>221</v>
      </c>
    </row>
    <row r="8" spans="1:16" customFormat="1" ht="13.5" x14ac:dyDescent="0.35">
      <c r="A8" s="845"/>
      <c r="B8" s="846"/>
      <c r="C8" s="847"/>
      <c r="D8" s="847"/>
      <c r="E8" s="848"/>
      <c r="F8" s="849"/>
      <c r="G8" s="850"/>
      <c r="H8" s="851"/>
      <c r="I8" s="852"/>
      <c r="J8" s="853"/>
      <c r="K8" s="854"/>
      <c r="L8" s="855"/>
      <c r="M8" s="856"/>
      <c r="N8" s="857"/>
    </row>
    <row r="9" spans="1:16" customFormat="1" ht="13.5" x14ac:dyDescent="0.35">
      <c r="A9" s="845"/>
      <c r="B9" s="846" t="s">
        <v>169</v>
      </c>
      <c r="C9" s="847" t="str">
        <f>'5A Direct Medical Cost '!A2</f>
        <v>Summary of Cost - Direct Medical Services</v>
      </c>
      <c r="D9" s="858"/>
      <c r="E9" s="859" t="e">
        <f>'5A Direct Medical Cost '!F43</f>
        <v>#DIV/0!</v>
      </c>
      <c r="F9" s="860" t="e">
        <f>'5A Direct Medical Cost '!G43</f>
        <v>#DIV/0!</v>
      </c>
      <c r="G9" s="861" t="e">
        <f>'5A Direct Medical Cost '!H43</f>
        <v>#DIV/0!</v>
      </c>
      <c r="H9" s="862"/>
      <c r="I9" s="863"/>
      <c r="J9" s="864"/>
      <c r="K9" s="865">
        <f>'5A Direct Medical Cost '!I43</f>
        <v>0</v>
      </c>
      <c r="L9" s="866"/>
      <c r="M9" s="867"/>
      <c r="N9" s="868"/>
      <c r="O9" s="799"/>
    </row>
    <row r="10" spans="1:16" customFormat="1" ht="13.5" x14ac:dyDescent="0.35">
      <c r="A10" s="845"/>
      <c r="B10" s="846" t="s">
        <v>205</v>
      </c>
      <c r="C10" s="847" t="str">
        <f>'5B  TCM Cost'!A2</f>
        <v>Summary of Cost - TCM Activities</v>
      </c>
      <c r="D10" s="858"/>
      <c r="E10" s="862"/>
      <c r="F10" s="863"/>
      <c r="G10" s="864"/>
      <c r="H10" s="859" t="e">
        <f>'5B  TCM Cost'!G23</f>
        <v>#DIV/0!</v>
      </c>
      <c r="I10" s="860" t="e">
        <f>'5B  TCM Cost'!H23</f>
        <v>#DIV/0!</v>
      </c>
      <c r="J10" s="861" t="e">
        <f>'5B  TCM Cost'!I23</f>
        <v>#DIV/0!</v>
      </c>
      <c r="K10" s="865">
        <f>'5B  TCM Cost'!J23</f>
        <v>0</v>
      </c>
      <c r="L10" s="866"/>
      <c r="M10" s="867"/>
      <c r="N10" s="868"/>
      <c r="O10" s="799"/>
    </row>
    <row r="11" spans="1:16" customFormat="1" ht="13.5" x14ac:dyDescent="0.35">
      <c r="A11" s="845"/>
      <c r="B11" s="846" t="s">
        <v>222</v>
      </c>
      <c r="C11" s="847" t="str">
        <f>'5C Direct Adm Cost'!A2</f>
        <v>Summary of Cost- Administrative Activities</v>
      </c>
      <c r="D11" s="858"/>
      <c r="E11" s="869"/>
      <c r="F11" s="870"/>
      <c r="G11" s="871"/>
      <c r="H11" s="862"/>
      <c r="I11" s="872"/>
      <c r="J11" s="873"/>
      <c r="K11" s="874">
        <f>'5C Direct Adm Cost'!F30</f>
        <v>0</v>
      </c>
      <c r="L11" s="866"/>
      <c r="M11" s="867"/>
      <c r="N11" s="868"/>
      <c r="O11" s="799"/>
    </row>
    <row r="12" spans="1:16" customFormat="1" ht="13.9" x14ac:dyDescent="0.4">
      <c r="A12" s="845"/>
      <c r="B12" s="846" t="s">
        <v>231</v>
      </c>
      <c r="C12" s="847" t="s">
        <v>297</v>
      </c>
      <c r="D12" s="875"/>
      <c r="E12" s="876"/>
      <c r="F12" s="877"/>
      <c r="G12" s="878"/>
      <c r="H12" s="879"/>
      <c r="I12" s="1049"/>
      <c r="J12" s="1050"/>
      <c r="K12" s="1051"/>
      <c r="L12" s="880" t="e">
        <f>('5D Transportation Cost'!E54*'3  Statistics'!F36)*('3  Statistics'!F20/'3  Statistics'!F26)</f>
        <v>#DIV/0!</v>
      </c>
      <c r="M12" s="881" t="e">
        <f>('5D Transportation Cost'!E54*'3  Statistics'!F36)*('3  Statistics'!F21/'3  Statistics'!F26)</f>
        <v>#DIV/0!</v>
      </c>
      <c r="N12" s="882" t="e">
        <f>('5D Transportation Cost'!E54*'3  Statistics'!F36)*('3  Statistics'!F22/'3  Statistics'!F26)</f>
        <v>#DIV/0!</v>
      </c>
      <c r="O12" s="799"/>
      <c r="P12" s="758"/>
    </row>
    <row r="13" spans="1:16" customFormat="1" ht="13.9" x14ac:dyDescent="0.4">
      <c r="A13" s="845"/>
      <c r="B13" s="846"/>
      <c r="C13" s="883" t="s">
        <v>298</v>
      </c>
      <c r="D13" s="884"/>
      <c r="E13" s="880" t="e">
        <f t="shared" ref="E13:N13" si="0">SUM(E9:E12)</f>
        <v>#DIV/0!</v>
      </c>
      <c r="F13" s="885" t="e">
        <f t="shared" si="0"/>
        <v>#DIV/0!</v>
      </c>
      <c r="G13" s="885" t="e">
        <f t="shared" si="0"/>
        <v>#DIV/0!</v>
      </c>
      <c r="H13" s="880" t="e">
        <f t="shared" si="0"/>
        <v>#DIV/0!</v>
      </c>
      <c r="I13" s="885" t="e">
        <f t="shared" si="0"/>
        <v>#DIV/0!</v>
      </c>
      <c r="J13" s="886" t="e">
        <f t="shared" si="0"/>
        <v>#DIV/0!</v>
      </c>
      <c r="K13" s="886">
        <f t="shared" si="0"/>
        <v>0</v>
      </c>
      <c r="L13" s="880" t="e">
        <f t="shared" si="0"/>
        <v>#DIV/0!</v>
      </c>
      <c r="M13" s="881" t="e">
        <f t="shared" si="0"/>
        <v>#DIV/0!</v>
      </c>
      <c r="N13" s="882" t="e">
        <f t="shared" si="0"/>
        <v>#DIV/0!</v>
      </c>
      <c r="O13" s="799"/>
      <c r="P13" s="887"/>
    </row>
    <row r="14" spans="1:16" customFormat="1" ht="7.5" customHeight="1" thickBot="1" x14ac:dyDescent="0.4">
      <c r="A14" s="888"/>
      <c r="B14" s="889"/>
      <c r="C14" s="890"/>
      <c r="D14" s="890"/>
      <c r="E14" s="891"/>
      <c r="F14" s="892"/>
      <c r="G14" s="893"/>
      <c r="H14" s="894"/>
      <c r="I14" s="895"/>
      <c r="J14" s="896"/>
      <c r="K14" s="897"/>
      <c r="L14" s="898"/>
      <c r="M14" s="899"/>
      <c r="N14" s="900"/>
      <c r="O14" s="798"/>
    </row>
    <row r="15" spans="1:16" ht="19.149999999999999" customHeight="1" thickBot="1" x14ac:dyDescent="0.45">
      <c r="A15" s="320"/>
      <c r="B15" s="1152" t="s">
        <v>299</v>
      </c>
      <c r="C15" s="1153"/>
      <c r="D15" s="535"/>
      <c r="E15" s="321"/>
      <c r="F15" s="322"/>
      <c r="G15" s="323"/>
      <c r="H15" s="321"/>
      <c r="I15" s="324"/>
      <c r="J15" s="325"/>
      <c r="K15" s="326"/>
      <c r="L15" s="327"/>
      <c r="M15" s="328"/>
      <c r="N15" s="329"/>
      <c r="O15" s="478"/>
    </row>
    <row r="16" spans="1:16" ht="3.6" hidden="1" customHeight="1" x14ac:dyDescent="0.4">
      <c r="A16" s="320"/>
      <c r="B16" s="330"/>
      <c r="C16" s="331" t="s">
        <v>300</v>
      </c>
      <c r="D16" s="332"/>
      <c r="E16" s="333">
        <f t="shared" ref="E16:M16" si="1">SUM(E15:E15)</f>
        <v>0</v>
      </c>
      <c r="F16" s="334">
        <f t="shared" si="1"/>
        <v>0</v>
      </c>
      <c r="G16" s="335"/>
      <c r="H16" s="333">
        <f t="shared" si="1"/>
        <v>0</v>
      </c>
      <c r="I16" s="334">
        <f t="shared" si="1"/>
        <v>0</v>
      </c>
      <c r="J16" s="336"/>
      <c r="K16" s="337">
        <f t="shared" si="1"/>
        <v>0</v>
      </c>
      <c r="L16" s="333">
        <f t="shared" si="1"/>
        <v>0</v>
      </c>
      <c r="M16" s="334">
        <f t="shared" si="1"/>
        <v>0</v>
      </c>
      <c r="O16" s="479"/>
    </row>
    <row r="17" spans="1:15" customFormat="1" ht="14.25" thickBot="1" x14ac:dyDescent="0.45">
      <c r="A17" s="719"/>
      <c r="B17" s="719"/>
      <c r="C17" s="811"/>
      <c r="D17" s="811"/>
      <c r="E17" s="365"/>
      <c r="F17" s="99"/>
      <c r="G17" s="99"/>
      <c r="H17" s="99"/>
      <c r="I17" s="99"/>
      <c r="J17" s="99"/>
      <c r="O17" s="798"/>
    </row>
    <row r="18" spans="1:15" customFormat="1" ht="14.25" thickBot="1" x14ac:dyDescent="0.45">
      <c r="A18" s="719"/>
      <c r="B18" s="812"/>
      <c r="C18" s="813"/>
      <c r="D18" s="814" t="s">
        <v>301</v>
      </c>
      <c r="E18" s="815"/>
      <c r="F18" s="815"/>
      <c r="G18" s="815"/>
      <c r="H18" s="815"/>
      <c r="I18" s="816"/>
    </row>
    <row r="19" spans="1:15" customFormat="1" ht="37.700000000000003" customHeight="1" thickBot="1" x14ac:dyDescent="0.45">
      <c r="A19" s="719"/>
      <c r="B19" s="817"/>
      <c r="C19" s="818" t="s">
        <v>25</v>
      </c>
      <c r="D19" s="819" t="s">
        <v>302</v>
      </c>
      <c r="E19" s="819" t="s">
        <v>303</v>
      </c>
      <c r="F19" s="820" t="s">
        <v>304</v>
      </c>
      <c r="G19" s="821" t="s">
        <v>305</v>
      </c>
      <c r="H19" s="822" t="s">
        <v>306</v>
      </c>
      <c r="I19" s="821" t="s">
        <v>307</v>
      </c>
      <c r="J19" s="538"/>
      <c r="N19" s="823"/>
      <c r="O19" s="758"/>
    </row>
    <row r="20" spans="1:15" customFormat="1" ht="30" x14ac:dyDescent="0.4">
      <c r="A20" s="719"/>
      <c r="B20" s="733" t="s">
        <v>308</v>
      </c>
      <c r="C20" s="734" t="e">
        <f>E13+H13</f>
        <v>#DIV/0!</v>
      </c>
      <c r="D20" s="735" t="e">
        <f>$C$20/4</f>
        <v>#DIV/0!</v>
      </c>
      <c r="E20" s="735" t="e">
        <f>$C$20/4</f>
        <v>#DIV/0!</v>
      </c>
      <c r="F20" s="735" t="e">
        <f>$C$20/4</f>
        <v>#DIV/0!</v>
      </c>
      <c r="G20" s="743" t="e">
        <f>$C$20/4</f>
        <v>#DIV/0!</v>
      </c>
      <c r="H20" s="824"/>
      <c r="I20" s="797"/>
    </row>
    <row r="21" spans="1:15" ht="15.4" x14ac:dyDescent="0.45">
      <c r="A21" s="338"/>
      <c r="B21" s="536" t="s">
        <v>309</v>
      </c>
      <c r="C21" s="340">
        <v>0</v>
      </c>
      <c r="D21" s="341"/>
      <c r="E21" s="341"/>
      <c r="F21" s="341"/>
      <c r="G21" s="341"/>
      <c r="H21" s="342"/>
      <c r="I21" s="339"/>
      <c r="K21" s="479"/>
      <c r="L21" s="478"/>
      <c r="M21" s="480"/>
    </row>
    <row r="22" spans="1:15" customFormat="1" ht="15" x14ac:dyDescent="0.4">
      <c r="A22" s="719"/>
      <c r="B22" s="789" t="s">
        <v>310</v>
      </c>
      <c r="C22" s="790" t="e">
        <f>C20-C21</f>
        <v>#DIV/0!</v>
      </c>
      <c r="D22" s="791" t="e">
        <f>$C$22/4</f>
        <v>#DIV/0!</v>
      </c>
      <c r="E22" s="791" t="e">
        <f>$C$22/4</f>
        <v>#DIV/0!</v>
      </c>
      <c r="F22" s="791" t="e">
        <f>$C$22/4</f>
        <v>#DIV/0!</v>
      </c>
      <c r="G22" s="791" t="e">
        <f>$C$22/4</f>
        <v>#DIV/0!</v>
      </c>
      <c r="H22" s="796"/>
      <c r="I22" s="797"/>
      <c r="K22" s="798"/>
      <c r="L22" s="799"/>
      <c r="M22" s="800"/>
    </row>
    <row r="23" spans="1:15" customFormat="1" ht="15" x14ac:dyDescent="0.4">
      <c r="A23" s="719"/>
      <c r="B23" s="723" t="s">
        <v>311</v>
      </c>
      <c r="C23" s="777"/>
      <c r="D23" s="901">
        <v>0.70299999999999996</v>
      </c>
      <c r="E23" s="901">
        <v>0.69779999999999998</v>
      </c>
      <c r="F23" s="901">
        <v>0.69779999999999998</v>
      </c>
      <c r="G23" s="901">
        <v>0.68579999999999997</v>
      </c>
      <c r="H23" s="801"/>
      <c r="I23" s="802"/>
      <c r="K23" s="803"/>
      <c r="L23" s="799"/>
      <c r="M23" s="798"/>
    </row>
    <row r="24" spans="1:15" customFormat="1" ht="15" x14ac:dyDescent="0.4">
      <c r="A24" s="719"/>
      <c r="B24" s="738" t="s">
        <v>312</v>
      </c>
      <c r="C24" s="777"/>
      <c r="D24" s="778" t="e">
        <f>D22*D23</f>
        <v>#DIV/0!</v>
      </c>
      <c r="E24" s="778" t="e">
        <f>E22*E23</f>
        <v>#DIV/0!</v>
      </c>
      <c r="F24" s="778" t="e">
        <f>F22*F23</f>
        <v>#DIV/0!</v>
      </c>
      <c r="G24" s="778" t="e">
        <f>G22*G23</f>
        <v>#DIV/0!</v>
      </c>
      <c r="H24" s="804" t="e">
        <f>SUM(D24:G24)</f>
        <v>#DIV/0!</v>
      </c>
      <c r="I24" s="1052">
        <v>0</v>
      </c>
      <c r="K24" s="798"/>
      <c r="L24" s="799"/>
      <c r="M24" s="798"/>
    </row>
    <row r="25" spans="1:15" customFormat="1" ht="15" x14ac:dyDescent="0.4">
      <c r="A25" s="719"/>
      <c r="B25" s="738" t="s">
        <v>23</v>
      </c>
      <c r="C25" s="777" t="e">
        <f>L13</f>
        <v>#DIV/0!</v>
      </c>
      <c r="D25" s="778" t="e">
        <f>C25/4*D23</f>
        <v>#DIV/0!</v>
      </c>
      <c r="E25" s="778" t="e">
        <f>C25/4*E23</f>
        <v>#DIV/0!</v>
      </c>
      <c r="F25" s="778" t="e">
        <f>C25/4*F23</f>
        <v>#DIV/0!</v>
      </c>
      <c r="G25" s="778" t="e">
        <f>C25/4*G23</f>
        <v>#DIV/0!</v>
      </c>
      <c r="H25" s="805" t="e">
        <f>SUM(D25:G25)</f>
        <v>#DIV/0!</v>
      </c>
      <c r="I25" s="1052"/>
      <c r="K25" s="798"/>
      <c r="L25" s="798"/>
      <c r="M25" s="798"/>
    </row>
    <row r="26" spans="1:15" customFormat="1" ht="15" x14ac:dyDescent="0.4">
      <c r="A26" s="719"/>
      <c r="B26" s="738" t="s">
        <v>313</v>
      </c>
      <c r="C26" s="777"/>
      <c r="D26" s="778"/>
      <c r="E26" s="778"/>
      <c r="F26" s="778"/>
      <c r="G26" s="778"/>
      <c r="H26" s="806" t="e">
        <f>D15*(C22+C25)/((C22+C25+C31+C34+C40+C43))</f>
        <v>#DIV/0!</v>
      </c>
      <c r="I26" s="1052">
        <v>0</v>
      </c>
      <c r="J26" s="685"/>
      <c r="K26" s="685"/>
      <c r="M26" s="758"/>
    </row>
    <row r="27" spans="1:15" customFormat="1" ht="18.75" customHeight="1" thickBot="1" x14ac:dyDescent="0.45">
      <c r="A27" s="719"/>
      <c r="B27" s="752" t="s">
        <v>314</v>
      </c>
      <c r="C27" s="781"/>
      <c r="D27" s="782"/>
      <c r="E27" s="782"/>
      <c r="F27" s="782"/>
      <c r="G27" s="782"/>
      <c r="H27" s="783" t="e">
        <f>H26-H24-H25</f>
        <v>#DIV/0!</v>
      </c>
      <c r="I27" s="784">
        <f>I26-I24</f>
        <v>0</v>
      </c>
      <c r="K27" s="685"/>
      <c r="L27" s="555"/>
    </row>
    <row r="28" spans="1:15" customFormat="1" ht="15.4" thickBot="1" x14ac:dyDescent="0.45">
      <c r="A28" s="719"/>
      <c r="B28" s="2"/>
      <c r="C28" s="807"/>
      <c r="D28" s="808"/>
      <c r="E28" s="808"/>
      <c r="F28" s="808"/>
      <c r="G28" s="808"/>
      <c r="H28" s="229"/>
      <c r="J28" s="685"/>
    </row>
    <row r="29" spans="1:15" customFormat="1" ht="30" x14ac:dyDescent="0.4">
      <c r="A29" s="719"/>
      <c r="B29" s="733" t="s">
        <v>315</v>
      </c>
      <c r="C29" s="734" t="e">
        <f>F13+I13</f>
        <v>#DIV/0!</v>
      </c>
      <c r="D29" s="735" t="e">
        <f>$C$29/4</f>
        <v>#DIV/0!</v>
      </c>
      <c r="E29" s="735" t="e">
        <f>$C$29/4</f>
        <v>#DIV/0!</v>
      </c>
      <c r="F29" s="735" t="e">
        <f>$C$29/4</f>
        <v>#DIV/0!</v>
      </c>
      <c r="G29" s="735" t="e">
        <f>$C$29/4</f>
        <v>#DIV/0!</v>
      </c>
      <c r="H29" s="809"/>
      <c r="I29" s="810"/>
    </row>
    <row r="30" spans="1:15" ht="15.4" x14ac:dyDescent="0.45">
      <c r="A30" s="338"/>
      <c r="B30" s="536" t="s">
        <v>309</v>
      </c>
      <c r="C30" s="340"/>
      <c r="D30" s="341"/>
      <c r="E30" s="341"/>
      <c r="F30" s="341"/>
      <c r="G30" s="341"/>
      <c r="H30" s="344"/>
      <c r="I30" s="345"/>
    </row>
    <row r="31" spans="1:15" customFormat="1" ht="15" x14ac:dyDescent="0.4">
      <c r="A31" s="719"/>
      <c r="B31" s="789" t="s">
        <v>310</v>
      </c>
      <c r="C31" s="790" t="e">
        <f>C29-C30</f>
        <v>#DIV/0!</v>
      </c>
      <c r="D31" s="791" t="e">
        <f>$C$31/4</f>
        <v>#DIV/0!</v>
      </c>
      <c r="E31" s="791" t="e">
        <f>$C$31/4</f>
        <v>#DIV/0!</v>
      </c>
      <c r="F31" s="791" t="e">
        <f>$C$31/4</f>
        <v>#DIV/0!</v>
      </c>
      <c r="G31" s="791" t="e">
        <f>$C$31/4</f>
        <v>#DIV/0!</v>
      </c>
      <c r="H31" s="792"/>
      <c r="I31" s="793"/>
    </row>
    <row r="32" spans="1:15" customFormat="1" ht="15" x14ac:dyDescent="0.4">
      <c r="A32" s="719"/>
      <c r="B32" s="738" t="s">
        <v>316</v>
      </c>
      <c r="C32" s="777"/>
      <c r="D32" s="901">
        <v>0.79210000000000003</v>
      </c>
      <c r="E32" s="901">
        <v>0.78849999999999998</v>
      </c>
      <c r="F32" s="901">
        <v>0.78849999999999998</v>
      </c>
      <c r="G32" s="901">
        <v>0.78010000000000002</v>
      </c>
      <c r="H32" s="794"/>
      <c r="I32" s="795"/>
    </row>
    <row r="33" spans="1:13" customFormat="1" ht="15" x14ac:dyDescent="0.4">
      <c r="A33" s="719"/>
      <c r="B33" s="738" t="s">
        <v>317</v>
      </c>
      <c r="C33" s="777"/>
      <c r="D33" s="778" t="e">
        <f>D31*D32</f>
        <v>#DIV/0!</v>
      </c>
      <c r="E33" s="778" t="e">
        <f>E31*E32</f>
        <v>#DIV/0!</v>
      </c>
      <c r="F33" s="778" t="e">
        <f>F31*F32</f>
        <v>#DIV/0!</v>
      </c>
      <c r="G33" s="778" t="e">
        <f>G31*G32</f>
        <v>#DIV/0!</v>
      </c>
      <c r="H33" s="779" t="e">
        <f>SUM(D33:G33)</f>
        <v>#DIV/0!</v>
      </c>
      <c r="I33" s="1052">
        <v>0</v>
      </c>
      <c r="K33" s="685"/>
    </row>
    <row r="34" spans="1:13" customFormat="1" ht="15" x14ac:dyDescent="0.4">
      <c r="A34" s="719"/>
      <c r="B34" s="738" t="s">
        <v>23</v>
      </c>
      <c r="C34" s="777" t="e">
        <f>M13</f>
        <v>#DIV/0!</v>
      </c>
      <c r="D34" s="778" t="e">
        <f>C34/4*D32</f>
        <v>#DIV/0!</v>
      </c>
      <c r="E34" s="778" t="e">
        <f>C34/4*E32</f>
        <v>#DIV/0!</v>
      </c>
      <c r="F34" s="778" t="e">
        <f>C34/4*F32</f>
        <v>#DIV/0!</v>
      </c>
      <c r="G34" s="778" t="e">
        <f>C34/4*G32</f>
        <v>#DIV/0!</v>
      </c>
      <c r="H34" s="779" t="e">
        <f>SUM(D34:G34)</f>
        <v>#DIV/0!</v>
      </c>
      <c r="I34" s="1052"/>
      <c r="K34" s="740"/>
    </row>
    <row r="35" spans="1:13" customFormat="1" ht="15" x14ac:dyDescent="0.4">
      <c r="A35" s="719"/>
      <c r="B35" s="738" t="s">
        <v>313</v>
      </c>
      <c r="C35" s="777"/>
      <c r="D35" s="778"/>
      <c r="E35" s="778"/>
      <c r="F35" s="778"/>
      <c r="G35" s="778"/>
      <c r="H35" s="780" t="e">
        <f>D15*(C31+C34)/(C22+C25+C31+C34+C40+C43)</f>
        <v>#DIV/0!</v>
      </c>
      <c r="I35" s="1052">
        <v>0</v>
      </c>
    </row>
    <row r="36" spans="1:13" customFormat="1" ht="15.4" thickBot="1" x14ac:dyDescent="0.45">
      <c r="A36" s="719"/>
      <c r="B36" s="752" t="s">
        <v>314</v>
      </c>
      <c r="C36" s="781"/>
      <c r="D36" s="782"/>
      <c r="E36" s="782"/>
      <c r="F36" s="782"/>
      <c r="G36" s="782"/>
      <c r="H36" s="783" t="e">
        <f>H35-H33-H34</f>
        <v>#DIV/0!</v>
      </c>
      <c r="I36" s="784">
        <f>I35-I33</f>
        <v>0</v>
      </c>
    </row>
    <row r="37" spans="1:13" customFormat="1" ht="15.4" thickBot="1" x14ac:dyDescent="0.45">
      <c r="A37" s="719"/>
      <c r="B37" s="718"/>
      <c r="C37" s="729"/>
      <c r="D37" s="729"/>
      <c r="E37" s="729"/>
      <c r="F37" s="729"/>
      <c r="G37" s="729"/>
      <c r="H37" s="785"/>
      <c r="I37" s="732"/>
      <c r="K37" s="740"/>
    </row>
    <row r="38" spans="1:13" customFormat="1" ht="30" x14ac:dyDescent="0.4">
      <c r="A38" s="719"/>
      <c r="B38" s="786" t="s">
        <v>318</v>
      </c>
      <c r="C38" s="787" t="e">
        <f>G13+J13</f>
        <v>#DIV/0!</v>
      </c>
      <c r="D38" s="788" t="e">
        <f>$C$38/4</f>
        <v>#DIV/0!</v>
      </c>
      <c r="E38" s="788" t="e">
        <f>$C$38/4</f>
        <v>#DIV/0!</v>
      </c>
      <c r="F38" s="788" t="e">
        <f>$C$38/4</f>
        <v>#DIV/0!</v>
      </c>
      <c r="G38" s="788" t="e">
        <f>$C$38/4</f>
        <v>#DIV/0!</v>
      </c>
      <c r="H38" s="933"/>
      <c r="I38" s="940"/>
    </row>
    <row r="39" spans="1:13" ht="15.4" x14ac:dyDescent="0.45">
      <c r="A39" s="338"/>
      <c r="B39" s="537" t="s">
        <v>309</v>
      </c>
      <c r="C39" s="340"/>
      <c r="D39" s="341"/>
      <c r="E39" s="341"/>
      <c r="F39" s="341"/>
      <c r="G39" s="341"/>
      <c r="H39" s="934"/>
      <c r="I39" s="941"/>
      <c r="K39" s="343"/>
    </row>
    <row r="40" spans="1:13" customFormat="1" ht="15" x14ac:dyDescent="0.4">
      <c r="A40" s="719"/>
      <c r="B40" s="720" t="s">
        <v>310</v>
      </c>
      <c r="C40" s="721" t="e">
        <f>C38-C39</f>
        <v>#DIV/0!</v>
      </c>
      <c r="D40" s="722" t="e">
        <f>$C$38/4</f>
        <v>#DIV/0!</v>
      </c>
      <c r="E40" s="722" t="e">
        <f>$C$38/4</f>
        <v>#DIV/0!</v>
      </c>
      <c r="F40" s="722" t="e">
        <f>$C$38/4</f>
        <v>#DIV/0!</v>
      </c>
      <c r="G40" s="722" t="e">
        <f>$C$38/4</f>
        <v>#DIV/0!</v>
      </c>
      <c r="H40" s="935"/>
      <c r="I40" s="942"/>
    </row>
    <row r="41" spans="1:13" customFormat="1" ht="15" x14ac:dyDescent="0.4">
      <c r="A41" s="719"/>
      <c r="B41" s="723" t="s">
        <v>319</v>
      </c>
      <c r="C41" s="724"/>
      <c r="D41" s="901">
        <v>0.9</v>
      </c>
      <c r="E41" s="901">
        <v>0.9</v>
      </c>
      <c r="F41" s="901">
        <v>0.9</v>
      </c>
      <c r="G41" s="901">
        <v>0.9</v>
      </c>
      <c r="H41" s="936"/>
      <c r="I41" s="943"/>
    </row>
    <row r="42" spans="1:13" customFormat="1" ht="15" x14ac:dyDescent="0.4">
      <c r="A42" s="719"/>
      <c r="B42" s="723" t="s">
        <v>317</v>
      </c>
      <c r="C42" s="724"/>
      <c r="D42" s="725" t="e">
        <f>D40*D41</f>
        <v>#DIV/0!</v>
      </c>
      <c r="E42" s="725" t="e">
        <f>E40*E41</f>
        <v>#DIV/0!</v>
      </c>
      <c r="F42" s="725" t="e">
        <f>F40*F41</f>
        <v>#DIV/0!</v>
      </c>
      <c r="G42" s="725" t="e">
        <f>G40*G41</f>
        <v>#DIV/0!</v>
      </c>
      <c r="H42" s="937" t="e">
        <f>SUM(D42:G42)</f>
        <v>#DIV/0!</v>
      </c>
      <c r="I42" s="1053">
        <v>0</v>
      </c>
      <c r="K42" s="685"/>
    </row>
    <row r="43" spans="1:13" customFormat="1" ht="15" x14ac:dyDescent="0.4">
      <c r="A43" s="719"/>
      <c r="B43" s="723" t="s">
        <v>23</v>
      </c>
      <c r="C43" s="724" t="e">
        <f>N12</f>
        <v>#DIV/0!</v>
      </c>
      <c r="D43" s="725" t="e">
        <f>C43/4*D41</f>
        <v>#DIV/0!</v>
      </c>
      <c r="E43" s="725" t="e">
        <f>C43/4*E41</f>
        <v>#DIV/0!</v>
      </c>
      <c r="F43" s="725" t="e">
        <f>C43/4*F41</f>
        <v>#DIV/0!</v>
      </c>
      <c r="G43" s="725" t="e">
        <f>C43/4*G41</f>
        <v>#DIV/0!</v>
      </c>
      <c r="H43" s="937" t="e">
        <f>SUM(D43:G43)</f>
        <v>#DIV/0!</v>
      </c>
      <c r="I43" s="1053"/>
    </row>
    <row r="44" spans="1:13" customFormat="1" ht="15" x14ac:dyDescent="0.4">
      <c r="A44" s="719"/>
      <c r="B44" s="723" t="s">
        <v>313</v>
      </c>
      <c r="C44" s="724"/>
      <c r="D44" s="725"/>
      <c r="E44" s="725"/>
      <c r="F44" s="725"/>
      <c r="G44" s="725"/>
      <c r="H44" s="938" t="e">
        <f>D15*(C40+C43)/(C22+C25+C31+C34+C40+C43)</f>
        <v>#DIV/0!</v>
      </c>
      <c r="I44" s="1053">
        <v>0</v>
      </c>
    </row>
    <row r="45" spans="1:13" customFormat="1" ht="15.4" thickBot="1" x14ac:dyDescent="0.45">
      <c r="A45" s="719"/>
      <c r="B45" s="726" t="s">
        <v>314</v>
      </c>
      <c r="C45" s="727"/>
      <c r="D45" s="728"/>
      <c r="E45" s="728"/>
      <c r="F45" s="728"/>
      <c r="G45" s="728"/>
      <c r="H45" s="939" t="e">
        <f>H44-H42-H43</f>
        <v>#DIV/0!</v>
      </c>
      <c r="I45" s="944">
        <f>I44-I42</f>
        <v>0</v>
      </c>
    </row>
    <row r="46" spans="1:13" customFormat="1" ht="14.25" thickBot="1" x14ac:dyDescent="0.45">
      <c r="A46" s="719"/>
      <c r="B46" s="718"/>
      <c r="C46" s="729"/>
      <c r="D46" s="729"/>
      <c r="E46" s="729"/>
      <c r="F46" s="729"/>
      <c r="G46" s="729"/>
      <c r="H46" s="730"/>
      <c r="I46" s="731"/>
      <c r="J46" s="731"/>
      <c r="K46" s="732"/>
    </row>
    <row r="47" spans="1:13" customFormat="1" ht="15" x14ac:dyDescent="0.4">
      <c r="A47" s="719"/>
      <c r="B47" s="733" t="s">
        <v>320</v>
      </c>
      <c r="C47" s="734">
        <f>K13</f>
        <v>0</v>
      </c>
      <c r="D47" s="735">
        <f>$C$47/4</f>
        <v>0</v>
      </c>
      <c r="E47" s="735">
        <f>$C$47/4</f>
        <v>0</v>
      </c>
      <c r="F47" s="735">
        <f>$C$47/4</f>
        <v>0</v>
      </c>
      <c r="G47" s="736">
        <f>$C$47/4</f>
        <v>0</v>
      </c>
      <c r="H47" s="737"/>
      <c r="I47" s="731"/>
      <c r="J47" s="732"/>
      <c r="K47" s="732"/>
    </row>
    <row r="48" spans="1:13" customFormat="1" ht="15" x14ac:dyDescent="0.4">
      <c r="A48" s="719"/>
      <c r="B48" s="738" t="s">
        <v>321</v>
      </c>
      <c r="C48" s="739"/>
      <c r="D48" s="1054">
        <v>0.5</v>
      </c>
      <c r="E48" s="1054">
        <v>0.5</v>
      </c>
      <c r="F48" s="1054">
        <v>0.5</v>
      </c>
      <c r="G48" s="1055">
        <v>0.5</v>
      </c>
      <c r="H48" s="1056"/>
      <c r="I48" s="686"/>
      <c r="M48" s="740"/>
    </row>
    <row r="49" spans="1:13" customFormat="1" ht="15" x14ac:dyDescent="0.4">
      <c r="A49" s="719"/>
      <c r="B49" s="741" t="s">
        <v>322</v>
      </c>
      <c r="C49" s="742"/>
      <c r="D49" s="743">
        <f>D47*D48</f>
        <v>0</v>
      </c>
      <c r="E49" s="743">
        <f>E47*E48</f>
        <v>0</v>
      </c>
      <c r="F49" s="743">
        <f>F47*F48</f>
        <v>0</v>
      </c>
      <c r="G49" s="744">
        <f>G47*G48</f>
        <v>0</v>
      </c>
      <c r="H49" s="745">
        <f>SUM(D49:G49)</f>
        <v>0</v>
      </c>
      <c r="I49" s="746"/>
      <c r="J49" s="746"/>
      <c r="K49" s="1057"/>
    </row>
    <row r="50" spans="1:13" customFormat="1" ht="15" hidden="1" customHeight="1" x14ac:dyDescent="0.4">
      <c r="A50" s="719"/>
      <c r="B50" s="738" t="s">
        <v>323</v>
      </c>
      <c r="C50" s="747"/>
      <c r="D50" s="748"/>
      <c r="E50" s="749"/>
      <c r="F50" s="749"/>
      <c r="G50" s="750"/>
      <c r="H50" s="751"/>
      <c r="I50" s="1058">
        <v>0</v>
      </c>
      <c r="J50" s="1057"/>
      <c r="K50" s="1057"/>
    </row>
    <row r="51" spans="1:13" customFormat="1" ht="18" customHeight="1" thickBot="1" x14ac:dyDescent="0.45">
      <c r="A51" s="719"/>
      <c r="B51" s="752" t="s">
        <v>314</v>
      </c>
      <c r="C51" s="753"/>
      <c r="D51" s="754"/>
      <c r="E51" s="755"/>
      <c r="F51" s="755"/>
      <c r="G51" s="756"/>
      <c r="H51" s="757">
        <f>-H49</f>
        <v>0</v>
      </c>
      <c r="I51" s="732"/>
      <c r="J51" s="732"/>
      <c r="K51" s="732"/>
      <c r="M51" s="758"/>
    </row>
    <row r="52" spans="1:13" customFormat="1" ht="13.9" hidden="1" x14ac:dyDescent="0.4">
      <c r="A52" s="719"/>
      <c r="B52" s="759"/>
      <c r="C52" s="760"/>
      <c r="D52" s="761"/>
      <c r="E52" s="99"/>
      <c r="F52" s="99"/>
      <c r="G52" s="99"/>
      <c r="H52" s="99"/>
    </row>
    <row r="53" spans="1:13" customFormat="1" ht="13.9" x14ac:dyDescent="0.4">
      <c r="A53" s="719"/>
      <c r="B53" s="759"/>
      <c r="C53" s="760"/>
      <c r="D53" s="761"/>
      <c r="E53" s="99"/>
      <c r="F53" s="99"/>
      <c r="G53" s="99"/>
      <c r="H53" s="99"/>
    </row>
    <row r="54" spans="1:13" s="77" customFormat="1" ht="25.9" customHeight="1" x14ac:dyDescent="0.4">
      <c r="A54" s="417"/>
      <c r="B54" s="762" t="s">
        <v>324</v>
      </c>
      <c r="C54" s="763"/>
      <c r="D54" s="764" t="s">
        <v>239</v>
      </c>
      <c r="E54" s="765"/>
      <c r="F54" s="766"/>
      <c r="G54" s="766"/>
      <c r="H54" s="767"/>
      <c r="I54" s="768"/>
      <c r="J54" s="768"/>
      <c r="K54" s="768"/>
    </row>
    <row r="55" spans="1:13" s="77" customFormat="1" ht="20.25" customHeight="1" x14ac:dyDescent="0.4">
      <c r="A55" s="417"/>
      <c r="B55" s="1146" t="s">
        <v>325</v>
      </c>
      <c r="C55" s="1147"/>
      <c r="D55" s="769" t="e">
        <f>H24+H25+H33+H34+H42+H43+H49</f>
        <v>#DIV/0!</v>
      </c>
      <c r="E55" s="770"/>
      <c r="F55" s="771"/>
      <c r="G55" s="772"/>
      <c r="H55" s="771"/>
      <c r="I55" s="771"/>
      <c r="J55" s="771"/>
    </row>
    <row r="56" spans="1:13" s="77" customFormat="1" ht="18" customHeight="1" x14ac:dyDescent="0.4">
      <c r="A56" s="417"/>
      <c r="B56" s="1146" t="s">
        <v>326</v>
      </c>
      <c r="C56" s="1147"/>
      <c r="D56" s="769">
        <f>D15</f>
        <v>0</v>
      </c>
      <c r="E56" s="773"/>
      <c r="F56" s="774"/>
      <c r="G56" s="774"/>
      <c r="H56" s="774"/>
      <c r="I56" s="771"/>
      <c r="J56" s="771"/>
    </row>
    <row r="57" spans="1:13" s="77" customFormat="1" ht="20.25" customHeight="1" x14ac:dyDescent="0.4">
      <c r="A57" s="417"/>
      <c r="B57" s="1148" t="s">
        <v>327</v>
      </c>
      <c r="C57" s="1149"/>
      <c r="D57" s="775" t="e">
        <f>D55-D56</f>
        <v>#DIV/0!</v>
      </c>
      <c r="E57" s="776"/>
      <c r="F57" s="774"/>
      <c r="G57" s="774"/>
      <c r="H57" s="774"/>
      <c r="I57" s="771"/>
      <c r="J57" s="771"/>
    </row>
    <row r="58" spans="1:13" s="234" customFormat="1" ht="13.15" x14ac:dyDescent="0.4">
      <c r="A58" s="346"/>
      <c r="B58" s="317"/>
      <c r="C58" s="317"/>
      <c r="D58" s="317"/>
      <c r="E58" s="348"/>
      <c r="F58" s="347"/>
      <c r="G58" s="347"/>
      <c r="H58" s="347"/>
      <c r="I58" s="347"/>
      <c r="J58" s="347"/>
    </row>
    <row r="59" spans="1:13" s="234" customFormat="1" ht="13.15" x14ac:dyDescent="0.4">
      <c r="A59" s="346"/>
      <c r="B59" s="317"/>
      <c r="C59" s="349"/>
      <c r="E59" s="319"/>
      <c r="F59" s="350"/>
      <c r="G59" s="350"/>
      <c r="H59" s="350"/>
    </row>
    <row r="60" spans="1:13" s="234" customFormat="1" ht="12.75" hidden="1" customHeight="1" x14ac:dyDescent="0.4">
      <c r="A60" s="346"/>
      <c r="B60" s="351" t="s">
        <v>328</v>
      </c>
      <c r="C60" s="352">
        <f>+C57+C59</f>
        <v>0</v>
      </c>
      <c r="E60" s="317"/>
    </row>
    <row r="61" spans="1:13" s="234" customFormat="1" ht="13.15" x14ac:dyDescent="0.4">
      <c r="A61" s="346"/>
      <c r="B61" s="346"/>
      <c r="E61" s="353"/>
    </row>
    <row r="62" spans="1:13" s="234" customFormat="1" ht="13.15" x14ac:dyDescent="0.4">
      <c r="A62" s="346"/>
      <c r="B62" s="346"/>
      <c r="E62" s="353"/>
    </row>
    <row r="63" spans="1:13" s="234" customFormat="1" x14ac:dyDescent="0.35"/>
    <row r="64" spans="1:13" s="234" customFormat="1" x14ac:dyDescent="0.35"/>
    <row r="66" spans="5:5" x14ac:dyDescent="0.35">
      <c r="E66" s="318"/>
    </row>
  </sheetData>
  <sheetProtection algorithmName="SHA-512" hashValue="IlzwHmgsgZ2iqKyJcrlYirOqh82HPoC1F4xrEoM6YApt00+AiRYzav2gPCPY9FWqFWnmqNOWy4brPdkceJewCA==" saltValue="R4MXRs7V8jA4dLKgm7D12w==" spinCount="100000" sheet="1"/>
  <mergeCells count="6">
    <mergeCell ref="B56:C56"/>
    <mergeCell ref="B57:C57"/>
    <mergeCell ref="E2:I2"/>
    <mergeCell ref="B15:C15"/>
    <mergeCell ref="L6:N6"/>
    <mergeCell ref="B55:C55"/>
  </mergeCells>
  <phoneticPr fontId="4" type="noConversion"/>
  <pageMargins left="0" right="0" top="0" bottom="0" header="0.26" footer="0.94"/>
  <pageSetup scale="56" orientation="landscape" r:id="rId1"/>
  <headerFooter alignWithMargins="0">
    <oddFooter>&amp;L5/11/2016&amp;CPage 11
&amp;RExhibit 6-Reconciliation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AG375"/>
  <sheetViews>
    <sheetView zoomScale="90" zoomScaleNormal="90" zoomScaleSheetLayoutView="100" workbookViewId="0">
      <pane ySplit="3" topLeftCell="A4" activePane="bottomLeft" state="frozen"/>
      <selection pane="bottomLeft" activeCell="B4" sqref="B4"/>
    </sheetView>
  </sheetViews>
  <sheetFormatPr defaultColWidth="9.1328125" defaultRowHeight="12.75" x14ac:dyDescent="0.35"/>
  <cols>
    <col min="1" max="1" width="3.1328125" style="77" bestFit="1" customWidth="1"/>
    <col min="2" max="2" width="17.73046875" style="77" customWidth="1"/>
    <col min="3" max="3" width="9" style="77" customWidth="1"/>
    <col min="4" max="4" width="9" style="417" customWidth="1"/>
    <col min="5" max="5" width="11.73046875" style="418" customWidth="1"/>
    <col min="6" max="6" width="10.59765625" style="418" customWidth="1"/>
    <col min="7" max="7" width="21.265625" style="77" customWidth="1"/>
    <col min="8" max="8" width="9.86328125" style="77" customWidth="1"/>
    <col min="9" max="9" width="7.1328125" style="77" customWidth="1"/>
    <col min="10" max="10" width="21" style="77" customWidth="1"/>
    <col min="11" max="11" width="11" style="418" customWidth="1"/>
    <col min="12" max="12" width="11.1328125" style="418" customWidth="1"/>
    <col min="13" max="13" width="20.59765625" style="418" customWidth="1"/>
    <col min="14" max="14" width="1" style="77" customWidth="1"/>
    <col min="15" max="15" width="12.265625" style="418" customWidth="1"/>
    <col min="16" max="16" width="21" style="418" customWidth="1"/>
    <col min="17" max="17" width="1.265625" style="418" customWidth="1"/>
    <col min="18" max="18" width="11.1328125" style="418" bestFit="1" customWidth="1"/>
    <col min="19" max="19" width="14.73046875" style="418" customWidth="1"/>
    <col min="20" max="20" width="1.1328125" style="418" customWidth="1"/>
    <col min="21" max="21" width="11.1328125" style="418" bestFit="1" customWidth="1"/>
    <col min="22" max="22" width="14.73046875" style="418" customWidth="1"/>
    <col min="23" max="23" width="1.59765625" style="418" customWidth="1"/>
    <col min="24" max="24" width="12" style="418" customWidth="1"/>
    <col min="25" max="25" width="14.73046875" style="418" customWidth="1"/>
    <col min="26" max="26" width="9.1328125" style="418"/>
    <col min="27" max="27" width="0" style="418" hidden="1" customWidth="1"/>
    <col min="28" max="33" width="9.1328125" style="418"/>
    <col min="34" max="16384" width="9.1328125" style="77"/>
  </cols>
  <sheetData>
    <row r="1" spans="2:30" ht="13.15" x14ac:dyDescent="0.4">
      <c r="B1" s="416" t="s">
        <v>0</v>
      </c>
      <c r="G1" s="419"/>
      <c r="J1" s="420"/>
      <c r="N1" s="420"/>
    </row>
    <row r="2" spans="2:30" ht="26.25" x14ac:dyDescent="0.4">
      <c r="B2" s="421" t="s">
        <v>329</v>
      </c>
      <c r="C2" s="422"/>
      <c r="D2" s="422"/>
      <c r="E2" s="423"/>
      <c r="F2" s="423"/>
      <c r="G2" s="419"/>
      <c r="H2" s="1157" t="s">
        <v>330</v>
      </c>
      <c r="I2" s="1158"/>
      <c r="J2" s="1159"/>
      <c r="K2" s="1159"/>
      <c r="L2" s="1160"/>
      <c r="M2" s="424"/>
      <c r="N2" s="425"/>
      <c r="O2" s="1162" t="s">
        <v>331</v>
      </c>
      <c r="P2" s="1163"/>
      <c r="Q2" s="1163"/>
      <c r="R2" s="1163"/>
      <c r="S2" s="1163"/>
      <c r="T2" s="1163"/>
      <c r="U2" s="1163"/>
      <c r="V2" s="1163"/>
      <c r="W2" s="1163"/>
      <c r="X2" s="1164"/>
      <c r="Y2" s="1164"/>
    </row>
    <row r="3" spans="2:30" ht="102.4" x14ac:dyDescent="0.4">
      <c r="B3" s="426" t="s">
        <v>332</v>
      </c>
      <c r="C3" s="426" t="s">
        <v>333</v>
      </c>
      <c r="D3" s="427" t="s">
        <v>334</v>
      </c>
      <c r="E3" s="427" t="s">
        <v>335</v>
      </c>
      <c r="F3" s="427" t="s">
        <v>336</v>
      </c>
      <c r="G3" s="427" t="s">
        <v>337</v>
      </c>
      <c r="H3" s="428" t="s">
        <v>338</v>
      </c>
      <c r="I3" s="428" t="s">
        <v>339</v>
      </c>
      <c r="J3" s="428" t="s">
        <v>340</v>
      </c>
      <c r="K3" s="428" t="s">
        <v>341</v>
      </c>
      <c r="L3" s="428" t="s">
        <v>342</v>
      </c>
      <c r="M3" s="427" t="s">
        <v>343</v>
      </c>
      <c r="N3" s="429"/>
      <c r="O3" s="1165" t="s">
        <v>344</v>
      </c>
      <c r="P3" s="1166"/>
      <c r="Q3" s="430"/>
      <c r="R3" s="1167" t="s">
        <v>345</v>
      </c>
      <c r="S3" s="1168"/>
      <c r="T3" s="431"/>
      <c r="U3" s="1167" t="s">
        <v>229</v>
      </c>
      <c r="V3" s="1168"/>
      <c r="W3" s="430"/>
      <c r="X3" s="1167" t="s">
        <v>25</v>
      </c>
      <c r="Y3" s="1169"/>
    </row>
    <row r="4" spans="2:30" ht="13.15" x14ac:dyDescent="0.4">
      <c r="B4" s="235"/>
      <c r="C4" s="235"/>
      <c r="D4" s="236"/>
      <c r="E4" s="303"/>
      <c r="F4" s="303"/>
      <c r="G4" s="298">
        <f>+E4+F4</f>
        <v>0</v>
      </c>
      <c r="H4" s="237"/>
      <c r="I4" s="238"/>
      <c r="J4" s="302">
        <f>+G4*(1-I4)</f>
        <v>0</v>
      </c>
      <c r="K4" s="315"/>
      <c r="L4" s="300"/>
      <c r="M4" s="355">
        <f>+J4-K4-L4</f>
        <v>0</v>
      </c>
      <c r="N4" s="433"/>
      <c r="O4" s="434" t="s">
        <v>346</v>
      </c>
      <c r="P4" s="298">
        <f>SUMIF($D$4:$D$1224,"1",$M$4:$M$1224)</f>
        <v>0</v>
      </c>
      <c r="Q4" s="435"/>
      <c r="R4" s="434" t="s">
        <v>347</v>
      </c>
      <c r="S4" s="298">
        <f>SUMIF($D$4:$D$1224,"C",$M$4:$M$1224)</f>
        <v>0</v>
      </c>
      <c r="T4" s="435"/>
      <c r="U4" s="436" t="s">
        <v>348</v>
      </c>
      <c r="V4" s="298">
        <f>SUMIF($D$4:$D$1224,"A",$M$4:$M$1224)</f>
        <v>0</v>
      </c>
      <c r="W4" s="435"/>
      <c r="X4" s="436" t="s">
        <v>349</v>
      </c>
      <c r="Y4" s="298">
        <f>P334</f>
        <v>0</v>
      </c>
      <c r="AA4" s="432">
        <v>1</v>
      </c>
      <c r="AD4" s="418" t="s">
        <v>350</v>
      </c>
    </row>
    <row r="5" spans="2:30" ht="13.15" x14ac:dyDescent="0.4">
      <c r="B5" s="235"/>
      <c r="C5" s="235"/>
      <c r="D5" s="236"/>
      <c r="E5" s="303"/>
      <c r="F5" s="303"/>
      <c r="G5" s="298">
        <f t="shared" ref="G5:G18" si="0">+E5+F5</f>
        <v>0</v>
      </c>
      <c r="H5" s="237"/>
      <c r="I5" s="238"/>
      <c r="J5" s="302">
        <f>+G5*(1-I5)</f>
        <v>0</v>
      </c>
      <c r="K5" s="315"/>
      <c r="L5" s="300"/>
      <c r="M5" s="355">
        <f t="shared" ref="M5:M18" si="1">+J5-K5-L5</f>
        <v>0</v>
      </c>
      <c r="N5" s="433"/>
      <c r="O5" s="434" t="s">
        <v>351</v>
      </c>
      <c r="P5" s="298">
        <f>SUMIF($D$4:$D$1224,"2",$M$4:$M$1224)</f>
        <v>0</v>
      </c>
      <c r="Q5" s="437">
        <f>SUMIF($D$4:$D$1224,"2",$M$4:$M$1224)</f>
        <v>0</v>
      </c>
      <c r="R5" s="436"/>
      <c r="S5" s="298"/>
      <c r="T5" s="438"/>
      <c r="U5" s="436"/>
      <c r="V5" s="298"/>
      <c r="W5" s="435"/>
      <c r="X5" s="436" t="s">
        <v>352</v>
      </c>
      <c r="Y5" s="298">
        <f>S4</f>
        <v>0</v>
      </c>
      <c r="AA5" s="432">
        <v>2</v>
      </c>
      <c r="AD5" s="418" t="s">
        <v>81</v>
      </c>
    </row>
    <row r="6" spans="2:30" ht="25.9" x14ac:dyDescent="0.4">
      <c r="B6" s="235"/>
      <c r="C6" s="235"/>
      <c r="D6" s="236"/>
      <c r="E6" s="303"/>
      <c r="F6" s="303"/>
      <c r="G6" s="298">
        <f t="shared" si="0"/>
        <v>0</v>
      </c>
      <c r="H6" s="239"/>
      <c r="I6" s="238"/>
      <c r="J6" s="302">
        <f t="shared" ref="J6:J18" si="2">+G6*(1-I6)</f>
        <v>0</v>
      </c>
      <c r="K6" s="315"/>
      <c r="L6" s="300"/>
      <c r="M6" s="355">
        <f t="shared" si="1"/>
        <v>0</v>
      </c>
      <c r="N6" s="433"/>
      <c r="O6" s="434" t="s">
        <v>353</v>
      </c>
      <c r="P6" s="298">
        <f>SUMIF($D$4:$D$1224,"3",$M$4:$M$1224)</f>
        <v>0</v>
      </c>
      <c r="Q6" s="435"/>
      <c r="R6" s="434"/>
      <c r="S6" s="298"/>
      <c r="T6" s="435"/>
      <c r="U6" s="436"/>
      <c r="V6" s="298"/>
      <c r="W6" s="435"/>
      <c r="X6" s="436" t="s">
        <v>354</v>
      </c>
      <c r="Y6" s="298">
        <f>V4</f>
        <v>0</v>
      </c>
      <c r="AA6" s="432">
        <v>3</v>
      </c>
    </row>
    <row r="7" spans="2:30" ht="13.15" x14ac:dyDescent="0.4">
      <c r="B7" s="235"/>
      <c r="C7" s="235"/>
      <c r="D7" s="236"/>
      <c r="E7" s="303"/>
      <c r="F7" s="303"/>
      <c r="G7" s="298">
        <f t="shared" si="0"/>
        <v>0</v>
      </c>
      <c r="H7" s="238"/>
      <c r="I7" s="238"/>
      <c r="J7" s="302">
        <f t="shared" si="2"/>
        <v>0</v>
      </c>
      <c r="K7" s="315"/>
      <c r="L7" s="300"/>
      <c r="M7" s="355">
        <f t="shared" si="1"/>
        <v>0</v>
      </c>
      <c r="N7" s="433"/>
      <c r="O7" s="434" t="s">
        <v>355</v>
      </c>
      <c r="P7" s="298">
        <f>SUMIF($D$4:$D$1224,"4",$M$4:$M$1224)</f>
        <v>0</v>
      </c>
      <c r="Q7" s="435"/>
      <c r="R7" s="436"/>
      <c r="S7" s="298"/>
      <c r="T7" s="435"/>
      <c r="U7" s="436"/>
      <c r="V7" s="298"/>
      <c r="W7" s="435"/>
      <c r="X7" s="439"/>
      <c r="Y7" s="298"/>
      <c r="AA7" s="432">
        <v>4</v>
      </c>
    </row>
    <row r="8" spans="2:30" ht="25.9" x14ac:dyDescent="0.4">
      <c r="B8" s="235"/>
      <c r="C8" s="235"/>
      <c r="D8" s="236"/>
      <c r="E8" s="303"/>
      <c r="F8" s="303"/>
      <c r="G8" s="298">
        <f t="shared" si="0"/>
        <v>0</v>
      </c>
      <c r="H8" s="238"/>
      <c r="I8" s="238"/>
      <c r="J8" s="302">
        <f t="shared" si="2"/>
        <v>0</v>
      </c>
      <c r="K8" s="315"/>
      <c r="L8" s="300"/>
      <c r="M8" s="355">
        <f t="shared" si="1"/>
        <v>0</v>
      </c>
      <c r="N8" s="433"/>
      <c r="O8" s="434" t="s">
        <v>356</v>
      </c>
      <c r="P8" s="298">
        <f>SUMIF($D$4:$D$1224,"5",$M$4:$M$1224)</f>
        <v>0</v>
      </c>
      <c r="Q8" s="435"/>
      <c r="R8" s="436"/>
      <c r="S8" s="298"/>
      <c r="T8" s="435"/>
      <c r="U8" s="436"/>
      <c r="V8" s="298"/>
      <c r="W8" s="435"/>
      <c r="X8" s="440"/>
      <c r="Y8" s="298"/>
      <c r="AA8" s="432">
        <v>5</v>
      </c>
    </row>
    <row r="9" spans="2:30" ht="25.9" x14ac:dyDescent="0.4">
      <c r="B9" s="235"/>
      <c r="C9" s="235"/>
      <c r="D9" s="236"/>
      <c r="E9" s="303"/>
      <c r="F9" s="303"/>
      <c r="G9" s="298">
        <f t="shared" si="0"/>
        <v>0</v>
      </c>
      <c r="H9" s="238"/>
      <c r="I9" s="238"/>
      <c r="J9" s="302">
        <f t="shared" si="2"/>
        <v>0</v>
      </c>
      <c r="K9" s="315"/>
      <c r="L9" s="300"/>
      <c r="M9" s="355">
        <f t="shared" si="1"/>
        <v>0</v>
      </c>
      <c r="N9" s="433"/>
      <c r="O9" s="434" t="s">
        <v>357</v>
      </c>
      <c r="P9" s="298">
        <f>SUMIF($D$4:$D$1224,"6",$M$4:$M$1224)</f>
        <v>0</v>
      </c>
      <c r="Q9" s="435"/>
      <c r="R9" s="436"/>
      <c r="S9" s="298"/>
      <c r="T9" s="435"/>
      <c r="U9" s="436"/>
      <c r="V9" s="298"/>
      <c r="W9" s="435"/>
      <c r="X9" s="440"/>
      <c r="Y9" s="298"/>
      <c r="AA9" s="432">
        <v>6</v>
      </c>
    </row>
    <row r="10" spans="2:30" ht="13.15" x14ac:dyDescent="0.4">
      <c r="B10" s="235"/>
      <c r="C10" s="235"/>
      <c r="D10" s="236"/>
      <c r="E10" s="303"/>
      <c r="F10" s="303"/>
      <c r="G10" s="298">
        <f t="shared" si="0"/>
        <v>0</v>
      </c>
      <c r="H10" s="238"/>
      <c r="I10" s="238"/>
      <c r="J10" s="302">
        <f t="shared" si="2"/>
        <v>0</v>
      </c>
      <c r="K10" s="315"/>
      <c r="L10" s="300"/>
      <c r="M10" s="355">
        <f t="shared" si="1"/>
        <v>0</v>
      </c>
      <c r="N10" s="433"/>
      <c r="O10" s="434" t="s">
        <v>358</v>
      </c>
      <c r="P10" s="298">
        <f>SUMIF($D$4:$D$1224,"7",$M$4:$M$1224)</f>
        <v>0</v>
      </c>
      <c r="Q10" s="435"/>
      <c r="R10" s="436"/>
      <c r="S10" s="298"/>
      <c r="T10" s="435"/>
      <c r="U10" s="436"/>
      <c r="V10" s="298"/>
      <c r="W10" s="435"/>
      <c r="X10" s="440"/>
      <c r="Y10" s="298"/>
      <c r="AA10" s="432">
        <v>7</v>
      </c>
    </row>
    <row r="11" spans="2:30" ht="13.15" x14ac:dyDescent="0.4">
      <c r="B11" s="235"/>
      <c r="C11" s="235"/>
      <c r="D11" s="236"/>
      <c r="E11" s="303"/>
      <c r="F11" s="303"/>
      <c r="G11" s="298">
        <f t="shared" si="0"/>
        <v>0</v>
      </c>
      <c r="H11" s="238"/>
      <c r="I11" s="238"/>
      <c r="J11" s="302">
        <f t="shared" si="2"/>
        <v>0</v>
      </c>
      <c r="K11" s="315"/>
      <c r="L11" s="300"/>
      <c r="M11" s="355">
        <f t="shared" si="1"/>
        <v>0</v>
      </c>
      <c r="N11" s="433"/>
      <c r="O11" s="434" t="s">
        <v>359</v>
      </c>
      <c r="P11" s="298">
        <f>SUMIF($D$4:$D$1224,"8",$M$4:$M$1224)</f>
        <v>0</v>
      </c>
      <c r="Q11" s="435"/>
      <c r="R11" s="436"/>
      <c r="S11" s="298"/>
      <c r="T11" s="435"/>
      <c r="U11" s="436"/>
      <c r="V11" s="298"/>
      <c r="W11" s="435"/>
      <c r="X11" s="440"/>
      <c r="Y11" s="298"/>
      <c r="AA11" s="432">
        <v>8</v>
      </c>
    </row>
    <row r="12" spans="2:30" ht="13.15" x14ac:dyDescent="0.4">
      <c r="B12" s="235"/>
      <c r="C12" s="235"/>
      <c r="D12" s="236"/>
      <c r="E12" s="303"/>
      <c r="F12" s="303"/>
      <c r="G12" s="298">
        <f t="shared" si="0"/>
        <v>0</v>
      </c>
      <c r="H12" s="238"/>
      <c r="I12" s="238"/>
      <c r="J12" s="302">
        <f t="shared" si="2"/>
        <v>0</v>
      </c>
      <c r="K12" s="315"/>
      <c r="L12" s="300"/>
      <c r="M12" s="355">
        <f t="shared" si="1"/>
        <v>0</v>
      </c>
      <c r="N12" s="433"/>
      <c r="O12" s="434" t="s">
        <v>360</v>
      </c>
      <c r="P12" s="298">
        <f>SUMIF($D$4:$D$1224,"9",$M$4:$M$1224)</f>
        <v>0</v>
      </c>
      <c r="Q12" s="435"/>
      <c r="R12" s="436"/>
      <c r="S12" s="298"/>
      <c r="T12" s="435"/>
      <c r="U12" s="436"/>
      <c r="V12" s="298"/>
      <c r="W12" s="435"/>
      <c r="X12" s="440"/>
      <c r="Y12" s="298"/>
      <c r="AA12" s="432">
        <v>9</v>
      </c>
    </row>
    <row r="13" spans="2:30" ht="13.15" x14ac:dyDescent="0.4">
      <c r="B13" s="235"/>
      <c r="C13" s="235"/>
      <c r="D13" s="236"/>
      <c r="E13" s="303"/>
      <c r="F13" s="303"/>
      <c r="G13" s="298">
        <f t="shared" si="0"/>
        <v>0</v>
      </c>
      <c r="H13" s="238"/>
      <c r="I13" s="238"/>
      <c r="J13" s="302">
        <f t="shared" si="2"/>
        <v>0</v>
      </c>
      <c r="K13" s="315"/>
      <c r="L13" s="300"/>
      <c r="M13" s="355">
        <f>+J13-K13-L13</f>
        <v>0</v>
      </c>
      <c r="N13" s="433"/>
      <c r="O13" s="434"/>
      <c r="P13" s="298"/>
      <c r="Q13" s="435"/>
      <c r="R13" s="436"/>
      <c r="S13" s="298"/>
      <c r="T13" s="435"/>
      <c r="U13" s="436"/>
      <c r="V13" s="298"/>
      <c r="W13" s="435"/>
      <c r="X13" s="440"/>
      <c r="Y13" s="298"/>
      <c r="AA13" s="432"/>
    </row>
    <row r="14" spans="2:30" ht="13.15" x14ac:dyDescent="0.4">
      <c r="B14" s="235"/>
      <c r="C14" s="235"/>
      <c r="D14" s="236"/>
      <c r="E14" s="303"/>
      <c r="F14" s="303"/>
      <c r="G14" s="298">
        <f t="shared" si="0"/>
        <v>0</v>
      </c>
      <c r="H14" s="238"/>
      <c r="I14" s="238"/>
      <c r="J14" s="302">
        <f t="shared" si="2"/>
        <v>0</v>
      </c>
      <c r="K14" s="315"/>
      <c r="L14" s="300"/>
      <c r="M14" s="355">
        <f t="shared" si="1"/>
        <v>0</v>
      </c>
      <c r="N14" s="433"/>
      <c r="O14" s="434"/>
      <c r="P14" s="298"/>
      <c r="Q14" s="435"/>
      <c r="R14" s="436"/>
      <c r="S14" s="298"/>
      <c r="T14" s="435"/>
      <c r="U14" s="436"/>
      <c r="V14" s="298"/>
      <c r="W14" s="435"/>
      <c r="X14" s="440"/>
      <c r="Y14" s="298"/>
      <c r="AA14" s="432"/>
    </row>
    <row r="15" spans="2:30" ht="13.15" x14ac:dyDescent="0.4">
      <c r="B15" s="235"/>
      <c r="C15" s="235"/>
      <c r="D15" s="236"/>
      <c r="E15" s="303"/>
      <c r="F15" s="303"/>
      <c r="G15" s="298">
        <f t="shared" si="0"/>
        <v>0</v>
      </c>
      <c r="H15" s="238"/>
      <c r="I15" s="238"/>
      <c r="J15" s="302">
        <f t="shared" si="2"/>
        <v>0</v>
      </c>
      <c r="K15" s="315"/>
      <c r="L15" s="300"/>
      <c r="M15" s="355">
        <f t="shared" si="1"/>
        <v>0</v>
      </c>
      <c r="N15" s="433"/>
      <c r="O15" s="434"/>
      <c r="P15" s="298"/>
      <c r="Q15" s="435"/>
      <c r="R15" s="436"/>
      <c r="S15" s="298"/>
      <c r="T15" s="435"/>
      <c r="U15" s="436"/>
      <c r="V15" s="298"/>
      <c r="W15" s="435"/>
      <c r="X15" s="440"/>
      <c r="Y15" s="298"/>
      <c r="AA15" s="432"/>
    </row>
    <row r="16" spans="2:30" ht="13.15" x14ac:dyDescent="0.4">
      <c r="B16" s="235"/>
      <c r="C16" s="235"/>
      <c r="D16" s="236"/>
      <c r="E16" s="303"/>
      <c r="F16" s="303"/>
      <c r="G16" s="298">
        <f t="shared" si="0"/>
        <v>0</v>
      </c>
      <c r="H16" s="238"/>
      <c r="I16" s="238"/>
      <c r="J16" s="302">
        <f t="shared" si="2"/>
        <v>0</v>
      </c>
      <c r="K16" s="315"/>
      <c r="L16" s="300"/>
      <c r="M16" s="355">
        <f t="shared" si="1"/>
        <v>0</v>
      </c>
      <c r="N16" s="433"/>
      <c r="O16" s="434"/>
      <c r="P16" s="298"/>
      <c r="Q16" s="435"/>
      <c r="R16" s="436"/>
      <c r="S16" s="298"/>
      <c r="T16" s="435"/>
      <c r="U16" s="436"/>
      <c r="V16" s="298"/>
      <c r="W16" s="435"/>
      <c r="X16" s="440"/>
      <c r="Y16" s="298"/>
      <c r="AA16" s="432"/>
    </row>
    <row r="17" spans="2:27" ht="13.15" x14ac:dyDescent="0.4">
      <c r="B17" s="235"/>
      <c r="C17" s="235"/>
      <c r="D17" s="236"/>
      <c r="E17" s="303"/>
      <c r="F17" s="303"/>
      <c r="G17" s="298">
        <f t="shared" si="0"/>
        <v>0</v>
      </c>
      <c r="H17" s="238"/>
      <c r="I17" s="238"/>
      <c r="J17" s="302">
        <f t="shared" si="2"/>
        <v>0</v>
      </c>
      <c r="K17" s="315"/>
      <c r="L17" s="300"/>
      <c r="M17" s="355">
        <f t="shared" si="1"/>
        <v>0</v>
      </c>
      <c r="N17" s="433"/>
      <c r="O17" s="441"/>
      <c r="P17" s="298"/>
      <c r="Q17" s="435"/>
      <c r="R17" s="436"/>
      <c r="S17" s="298"/>
      <c r="T17" s="435"/>
      <c r="U17" s="436"/>
      <c r="V17" s="298"/>
      <c r="W17" s="435"/>
      <c r="X17" s="440"/>
      <c r="Y17" s="298"/>
      <c r="AA17" s="432" t="s">
        <v>83</v>
      </c>
    </row>
    <row r="18" spans="2:27" ht="13.15" x14ac:dyDescent="0.4">
      <c r="B18" s="235"/>
      <c r="C18" s="235"/>
      <c r="D18" s="236"/>
      <c r="E18" s="303"/>
      <c r="F18" s="303"/>
      <c r="G18" s="298">
        <f t="shared" si="0"/>
        <v>0</v>
      </c>
      <c r="H18" s="238"/>
      <c r="I18" s="238"/>
      <c r="J18" s="302">
        <f t="shared" si="2"/>
        <v>0</v>
      </c>
      <c r="K18" s="315"/>
      <c r="L18" s="300"/>
      <c r="M18" s="355">
        <f t="shared" si="1"/>
        <v>0</v>
      </c>
      <c r="N18" s="433"/>
      <c r="O18" s="420"/>
      <c r="P18" s="298"/>
      <c r="Q18" s="442"/>
      <c r="R18" s="420"/>
      <c r="S18" s="298"/>
      <c r="T18" s="442"/>
      <c r="U18" s="420"/>
      <c r="V18" s="298"/>
      <c r="W18" s="435"/>
      <c r="X18" s="440"/>
      <c r="Y18" s="298"/>
      <c r="AA18" s="432" t="s">
        <v>361</v>
      </c>
    </row>
    <row r="19" spans="2:27" ht="13.15" x14ac:dyDescent="0.4">
      <c r="B19" s="240"/>
      <c r="C19" s="235"/>
      <c r="D19" s="237"/>
      <c r="E19" s="304"/>
      <c r="F19" s="303"/>
      <c r="G19" s="298">
        <f>+E19+F19</f>
        <v>0</v>
      </c>
      <c r="H19" s="238"/>
      <c r="I19" s="238"/>
      <c r="J19" s="302">
        <f>+G19*(1-I19)</f>
        <v>0</v>
      </c>
      <c r="K19" s="304"/>
      <c r="L19" s="299"/>
      <c r="M19" s="355">
        <f>+J19-K19-L19</f>
        <v>0</v>
      </c>
      <c r="N19" s="438"/>
      <c r="O19" s="436" t="str">
        <f>IF($D19=1,+$M19,"")</f>
        <v/>
      </c>
      <c r="P19" s="298"/>
      <c r="Q19" s="435" t="str">
        <f>IF($D19=3,+$M19,"")</f>
        <v/>
      </c>
      <c r="R19" s="436" t="str">
        <f>IF($D19=4,+$M19,"")</f>
        <v/>
      </c>
      <c r="S19" s="298"/>
      <c r="T19" s="435"/>
      <c r="U19" s="436" t="str">
        <f>IF($D19=6,+$M19,"")</f>
        <v/>
      </c>
      <c r="V19" s="298"/>
      <c r="W19" s="435" t="str">
        <f>IF($D19=8,+$M19,"")</f>
        <v/>
      </c>
      <c r="X19" s="440" t="str">
        <f>IF($D19="T",+$M19,"")</f>
        <v/>
      </c>
      <c r="Y19" s="298"/>
    </row>
    <row r="20" spans="2:27" ht="13.15" x14ac:dyDescent="0.4">
      <c r="B20" s="235"/>
      <c r="C20" s="235"/>
      <c r="D20" s="236"/>
      <c r="E20" s="303"/>
      <c r="F20" s="303"/>
      <c r="G20" s="298">
        <f t="shared" ref="G20:G23" si="3">+E20+F20</f>
        <v>0</v>
      </c>
      <c r="H20" s="238"/>
      <c r="I20" s="238"/>
      <c r="J20" s="302">
        <f t="shared" ref="J20:J23" si="4">+G20*(1-I20)</f>
        <v>0</v>
      </c>
      <c r="K20" s="315"/>
      <c r="L20" s="300"/>
      <c r="M20" s="355">
        <f t="shared" ref="M20:M23" si="5">+J20-K20-L20</f>
        <v>0</v>
      </c>
      <c r="N20" s="433"/>
      <c r="O20" s="434"/>
      <c r="P20" s="298"/>
      <c r="Q20" s="435"/>
      <c r="R20" s="436"/>
      <c r="S20" s="298"/>
      <c r="T20" s="435"/>
      <c r="U20" s="436"/>
      <c r="V20" s="298"/>
      <c r="W20" s="435"/>
      <c r="X20" s="440"/>
      <c r="Y20" s="298"/>
      <c r="AA20" s="432"/>
    </row>
    <row r="21" spans="2:27" ht="13.15" x14ac:dyDescent="0.4">
      <c r="B21" s="235"/>
      <c r="C21" s="235"/>
      <c r="D21" s="236"/>
      <c r="E21" s="303"/>
      <c r="F21" s="303"/>
      <c r="G21" s="298">
        <f t="shared" si="3"/>
        <v>0</v>
      </c>
      <c r="H21" s="238"/>
      <c r="I21" s="238"/>
      <c r="J21" s="302">
        <f t="shared" si="4"/>
        <v>0</v>
      </c>
      <c r="K21" s="315"/>
      <c r="L21" s="300"/>
      <c r="M21" s="355">
        <f t="shared" si="5"/>
        <v>0</v>
      </c>
      <c r="N21" s="433"/>
      <c r="O21" s="434"/>
      <c r="P21" s="298"/>
      <c r="Q21" s="435"/>
      <c r="R21" s="436"/>
      <c r="S21" s="298"/>
      <c r="T21" s="435"/>
      <c r="U21" s="436"/>
      <c r="V21" s="298"/>
      <c r="W21" s="435"/>
      <c r="X21" s="440"/>
      <c r="Y21" s="298"/>
      <c r="AA21" s="432"/>
    </row>
    <row r="22" spans="2:27" ht="13.15" x14ac:dyDescent="0.4">
      <c r="B22" s="235"/>
      <c r="C22" s="235"/>
      <c r="D22" s="236"/>
      <c r="E22" s="303"/>
      <c r="F22" s="303"/>
      <c r="G22" s="298">
        <f t="shared" si="3"/>
        <v>0</v>
      </c>
      <c r="H22" s="238"/>
      <c r="I22" s="238"/>
      <c r="J22" s="302">
        <f t="shared" si="4"/>
        <v>0</v>
      </c>
      <c r="K22" s="315"/>
      <c r="L22" s="300"/>
      <c r="M22" s="355">
        <f t="shared" si="5"/>
        <v>0</v>
      </c>
      <c r="N22" s="433"/>
      <c r="O22" s="441"/>
      <c r="P22" s="298"/>
      <c r="Q22" s="435"/>
      <c r="R22" s="436"/>
      <c r="S22" s="298"/>
      <c r="T22" s="435"/>
      <c r="U22" s="436"/>
      <c r="V22" s="298"/>
      <c r="W22" s="435"/>
      <c r="X22" s="440"/>
      <c r="Y22" s="298"/>
      <c r="AA22" s="432" t="s">
        <v>83</v>
      </c>
    </row>
    <row r="23" spans="2:27" ht="13.15" x14ac:dyDescent="0.4">
      <c r="B23" s="235"/>
      <c r="C23" s="235"/>
      <c r="D23" s="236"/>
      <c r="E23" s="303"/>
      <c r="F23" s="303"/>
      <c r="G23" s="298">
        <f t="shared" si="3"/>
        <v>0</v>
      </c>
      <c r="H23" s="238"/>
      <c r="I23" s="238"/>
      <c r="J23" s="302">
        <f t="shared" si="4"/>
        <v>0</v>
      </c>
      <c r="K23" s="315"/>
      <c r="L23" s="300"/>
      <c r="M23" s="355">
        <f t="shared" si="5"/>
        <v>0</v>
      </c>
      <c r="N23" s="433"/>
      <c r="O23" s="420"/>
      <c r="P23" s="298"/>
      <c r="Q23" s="442"/>
      <c r="R23" s="420"/>
      <c r="S23" s="298"/>
      <c r="T23" s="442"/>
      <c r="U23" s="420"/>
      <c r="V23" s="298"/>
      <c r="W23" s="435"/>
      <c r="X23" s="440"/>
      <c r="Y23" s="298"/>
      <c r="AA23" s="432" t="s">
        <v>361</v>
      </c>
    </row>
    <row r="24" spans="2:27" ht="13.15" x14ac:dyDescent="0.4">
      <c r="B24" s="240"/>
      <c r="C24" s="235"/>
      <c r="D24" s="237"/>
      <c r="E24" s="304"/>
      <c r="F24" s="303"/>
      <c r="G24" s="298">
        <f>+E24+F24</f>
        <v>0</v>
      </c>
      <c r="H24" s="238"/>
      <c r="I24" s="238"/>
      <c r="J24" s="302">
        <f>+G24*(1-I24)</f>
        <v>0</v>
      </c>
      <c r="K24" s="304"/>
      <c r="L24" s="299"/>
      <c r="M24" s="355">
        <f>+J24-K24-L24</f>
        <v>0</v>
      </c>
      <c r="N24" s="438"/>
      <c r="O24" s="436" t="str">
        <f>IF($D24=1,+$M24,"")</f>
        <v/>
      </c>
      <c r="P24" s="298"/>
      <c r="Q24" s="435" t="str">
        <f>IF($D24=3,+$M24,"")</f>
        <v/>
      </c>
      <c r="R24" s="436" t="str">
        <f>IF($D24=4,+$M24,"")</f>
        <v/>
      </c>
      <c r="S24" s="298"/>
      <c r="T24" s="435"/>
      <c r="U24" s="436" t="str">
        <f>IF($D24=6,+$M24,"")</f>
        <v/>
      </c>
      <c r="V24" s="298"/>
      <c r="W24" s="435" t="str">
        <f>IF($D24=8,+$M24,"")</f>
        <v/>
      </c>
      <c r="X24" s="440" t="str">
        <f>IF($D24="T",+$M24,"")</f>
        <v/>
      </c>
      <c r="Y24" s="298"/>
    </row>
    <row r="25" spans="2:27" ht="13.15" x14ac:dyDescent="0.4">
      <c r="B25" s="235"/>
      <c r="C25" s="235"/>
      <c r="D25" s="236"/>
      <c r="E25" s="303"/>
      <c r="F25" s="303"/>
      <c r="G25" s="298">
        <f t="shared" ref="G25:G28" si="6">+E25+F25</f>
        <v>0</v>
      </c>
      <c r="H25" s="238"/>
      <c r="I25" s="238"/>
      <c r="J25" s="302">
        <f t="shared" ref="J25:J28" si="7">+G25*(1-I25)</f>
        <v>0</v>
      </c>
      <c r="K25" s="315"/>
      <c r="L25" s="300"/>
      <c r="M25" s="355">
        <f t="shared" ref="M25:M28" si="8">+J25-K25-L25</f>
        <v>0</v>
      </c>
      <c r="N25" s="433"/>
      <c r="O25" s="434"/>
      <c r="P25" s="298"/>
      <c r="Q25" s="435"/>
      <c r="R25" s="436"/>
      <c r="S25" s="298"/>
      <c r="T25" s="435"/>
      <c r="U25" s="436"/>
      <c r="V25" s="298"/>
      <c r="W25" s="435"/>
      <c r="X25" s="440"/>
      <c r="Y25" s="298"/>
      <c r="AA25" s="432"/>
    </row>
    <row r="26" spans="2:27" ht="13.15" x14ac:dyDescent="0.4">
      <c r="B26" s="235"/>
      <c r="C26" s="235"/>
      <c r="D26" s="236"/>
      <c r="E26" s="303"/>
      <c r="F26" s="303"/>
      <c r="G26" s="298">
        <f t="shared" si="6"/>
        <v>0</v>
      </c>
      <c r="H26" s="238"/>
      <c r="I26" s="238"/>
      <c r="J26" s="302">
        <f t="shared" si="7"/>
        <v>0</v>
      </c>
      <c r="K26" s="315"/>
      <c r="L26" s="300"/>
      <c r="M26" s="355">
        <f t="shared" si="8"/>
        <v>0</v>
      </c>
      <c r="N26" s="433"/>
      <c r="O26" s="434"/>
      <c r="P26" s="298"/>
      <c r="Q26" s="435"/>
      <c r="R26" s="436"/>
      <c r="S26" s="298"/>
      <c r="T26" s="435"/>
      <c r="U26" s="436"/>
      <c r="V26" s="298"/>
      <c r="W26" s="435"/>
      <c r="X26" s="440"/>
      <c r="Y26" s="298"/>
      <c r="AA26" s="432"/>
    </row>
    <row r="27" spans="2:27" ht="13.15" x14ac:dyDescent="0.4">
      <c r="B27" s="235"/>
      <c r="C27" s="235"/>
      <c r="D27" s="236"/>
      <c r="E27" s="303"/>
      <c r="F27" s="303"/>
      <c r="G27" s="298">
        <f t="shared" si="6"/>
        <v>0</v>
      </c>
      <c r="H27" s="238"/>
      <c r="I27" s="238"/>
      <c r="J27" s="302">
        <f t="shared" si="7"/>
        <v>0</v>
      </c>
      <c r="K27" s="315"/>
      <c r="L27" s="300"/>
      <c r="M27" s="355">
        <f t="shared" si="8"/>
        <v>0</v>
      </c>
      <c r="N27" s="433"/>
      <c r="O27" s="441"/>
      <c r="P27" s="298"/>
      <c r="Q27" s="435"/>
      <c r="R27" s="436"/>
      <c r="S27" s="298"/>
      <c r="T27" s="435"/>
      <c r="U27" s="436"/>
      <c r="V27" s="298"/>
      <c r="W27" s="435"/>
      <c r="X27" s="440"/>
      <c r="Y27" s="298"/>
      <c r="AA27" s="432" t="s">
        <v>83</v>
      </c>
    </row>
    <row r="28" spans="2:27" ht="13.15" x14ac:dyDescent="0.4">
      <c r="B28" s="235"/>
      <c r="C28" s="235"/>
      <c r="D28" s="236"/>
      <c r="E28" s="303"/>
      <c r="F28" s="303"/>
      <c r="G28" s="298">
        <f t="shared" si="6"/>
        <v>0</v>
      </c>
      <c r="H28" s="238"/>
      <c r="I28" s="238"/>
      <c r="J28" s="302">
        <f t="shared" si="7"/>
        <v>0</v>
      </c>
      <c r="K28" s="315"/>
      <c r="L28" s="300"/>
      <c r="M28" s="355">
        <f t="shared" si="8"/>
        <v>0</v>
      </c>
      <c r="N28" s="433"/>
      <c r="O28" s="420"/>
      <c r="P28" s="298"/>
      <c r="Q28" s="442"/>
      <c r="R28" s="420"/>
      <c r="S28" s="298"/>
      <c r="T28" s="442"/>
      <c r="U28" s="420"/>
      <c r="V28" s="298"/>
      <c r="W28" s="435"/>
      <c r="X28" s="440"/>
      <c r="Y28" s="298"/>
      <c r="AA28" s="432" t="s">
        <v>361</v>
      </c>
    </row>
    <row r="29" spans="2:27" ht="13.15" x14ac:dyDescent="0.4">
      <c r="B29" s="240"/>
      <c r="C29" s="235"/>
      <c r="D29" s="237"/>
      <c r="E29" s="304"/>
      <c r="F29" s="303"/>
      <c r="G29" s="298">
        <f>+E29+F29</f>
        <v>0</v>
      </c>
      <c r="H29" s="238"/>
      <c r="I29" s="238"/>
      <c r="J29" s="302">
        <f>+G29*(1-I29)</f>
        <v>0</v>
      </c>
      <c r="K29" s="304"/>
      <c r="L29" s="299"/>
      <c r="M29" s="355">
        <f>+J29-K29-L29</f>
        <v>0</v>
      </c>
      <c r="N29" s="438"/>
      <c r="O29" s="436" t="str">
        <f>IF($D29=1,+$M29,"")</f>
        <v/>
      </c>
      <c r="P29" s="298"/>
      <c r="Q29" s="435" t="str">
        <f>IF($D29=3,+$M29,"")</f>
        <v/>
      </c>
      <c r="R29" s="436" t="str">
        <f>IF($D29=4,+$M29,"")</f>
        <v/>
      </c>
      <c r="S29" s="298"/>
      <c r="T29" s="435"/>
      <c r="U29" s="436" t="str">
        <f>IF($D29=6,+$M29,"")</f>
        <v/>
      </c>
      <c r="V29" s="298"/>
      <c r="W29" s="435" t="str">
        <f>IF($D29=8,+$M29,"")</f>
        <v/>
      </c>
      <c r="X29" s="440" t="str">
        <f>IF($D29="T",+$M29,"")</f>
        <v/>
      </c>
      <c r="Y29" s="298"/>
    </row>
    <row r="30" spans="2:27" ht="13.15" x14ac:dyDescent="0.4">
      <c r="B30" s="235"/>
      <c r="C30" s="235"/>
      <c r="D30" s="236"/>
      <c r="E30" s="303"/>
      <c r="F30" s="303"/>
      <c r="G30" s="298">
        <f t="shared" ref="G30" si="9">+E30+F30</f>
        <v>0</v>
      </c>
      <c r="H30" s="238"/>
      <c r="I30" s="238"/>
      <c r="J30" s="302">
        <f t="shared" ref="J30" si="10">+G30*(1-I30)</f>
        <v>0</v>
      </c>
      <c r="K30" s="315"/>
      <c r="L30" s="300"/>
      <c r="M30" s="355">
        <f t="shared" ref="M30" si="11">+J30-K30-L30</f>
        <v>0</v>
      </c>
      <c r="N30" s="433"/>
      <c r="O30" s="434"/>
      <c r="P30" s="298"/>
      <c r="Q30" s="435"/>
      <c r="R30" s="436"/>
      <c r="S30" s="298"/>
      <c r="T30" s="435"/>
      <c r="U30" s="436"/>
      <c r="V30" s="298"/>
      <c r="W30" s="435"/>
      <c r="X30" s="440"/>
      <c r="Y30" s="298"/>
      <c r="AA30" s="432"/>
    </row>
    <row r="31" spans="2:27" ht="13.15" x14ac:dyDescent="0.4">
      <c r="B31" s="240"/>
      <c r="C31" s="235"/>
      <c r="D31" s="237"/>
      <c r="E31" s="304"/>
      <c r="F31" s="303"/>
      <c r="G31" s="298">
        <f>+E31+F31</f>
        <v>0</v>
      </c>
      <c r="H31" s="238"/>
      <c r="I31" s="238"/>
      <c r="J31" s="302">
        <f>+G31*(1-I31)</f>
        <v>0</v>
      </c>
      <c r="K31" s="304"/>
      <c r="L31" s="299"/>
      <c r="M31" s="355">
        <f>+J31-K31-L31</f>
        <v>0</v>
      </c>
      <c r="N31" s="438"/>
      <c r="O31" s="436" t="str">
        <f>IF($D31=1,+$M31,"")</f>
        <v/>
      </c>
      <c r="P31" s="298"/>
      <c r="Q31" s="435" t="str">
        <f>IF($D31=3,+$M31,"")</f>
        <v/>
      </c>
      <c r="R31" s="436" t="str">
        <f>IF($D31=4,+$M31,"")</f>
        <v/>
      </c>
      <c r="S31" s="298"/>
      <c r="T31" s="435"/>
      <c r="U31" s="436" t="str">
        <f>IF($D31=6,+$M31,"")</f>
        <v/>
      </c>
      <c r="V31" s="298"/>
      <c r="W31" s="435" t="str">
        <f>IF($D31=8,+$M31,"")</f>
        <v/>
      </c>
      <c r="X31" s="440" t="str">
        <f>IF($D31="T",+$M31,"")</f>
        <v/>
      </c>
      <c r="Y31" s="298"/>
    </row>
    <row r="32" spans="2:27" ht="13.15" x14ac:dyDescent="0.4">
      <c r="B32" s="235"/>
      <c r="C32" s="235"/>
      <c r="D32" s="236"/>
      <c r="E32" s="303"/>
      <c r="F32" s="303"/>
      <c r="G32" s="298">
        <f t="shared" ref="G32:G37" si="12">+E32+F32</f>
        <v>0</v>
      </c>
      <c r="H32" s="238"/>
      <c r="I32" s="238"/>
      <c r="J32" s="302">
        <f t="shared" ref="J32:J37" si="13">+G32*(1-I32)</f>
        <v>0</v>
      </c>
      <c r="K32" s="315"/>
      <c r="L32" s="300"/>
      <c r="M32" s="355">
        <f>+J32-K32-L32</f>
        <v>0</v>
      </c>
      <c r="N32" s="433"/>
      <c r="O32" s="434"/>
      <c r="P32" s="298"/>
      <c r="Q32" s="435"/>
      <c r="R32" s="436"/>
      <c r="S32" s="298"/>
      <c r="T32" s="435"/>
      <c r="U32" s="436"/>
      <c r="V32" s="298"/>
      <c r="W32" s="435"/>
      <c r="X32" s="440"/>
      <c r="Y32" s="298"/>
      <c r="AA32" s="432"/>
    </row>
    <row r="33" spans="2:27" ht="13.15" x14ac:dyDescent="0.4">
      <c r="B33" s="235"/>
      <c r="C33" s="235"/>
      <c r="D33" s="236"/>
      <c r="E33" s="303"/>
      <c r="F33" s="303"/>
      <c r="G33" s="298">
        <f t="shared" si="12"/>
        <v>0</v>
      </c>
      <c r="H33" s="238"/>
      <c r="I33" s="238"/>
      <c r="J33" s="302">
        <f t="shared" si="13"/>
        <v>0</v>
      </c>
      <c r="K33" s="315"/>
      <c r="L33" s="300"/>
      <c r="M33" s="355">
        <f t="shared" ref="M33:M37" si="14">+J33-K33-L33</f>
        <v>0</v>
      </c>
      <c r="N33" s="433"/>
      <c r="O33" s="434"/>
      <c r="P33" s="298"/>
      <c r="Q33" s="435"/>
      <c r="R33" s="436"/>
      <c r="S33" s="298"/>
      <c r="T33" s="435"/>
      <c r="U33" s="436"/>
      <c r="V33" s="298"/>
      <c r="W33" s="435"/>
      <c r="X33" s="440"/>
      <c r="Y33" s="298"/>
      <c r="AA33" s="432"/>
    </row>
    <row r="34" spans="2:27" ht="13.15" x14ac:dyDescent="0.4">
      <c r="B34" s="235"/>
      <c r="C34" s="235"/>
      <c r="D34" s="236"/>
      <c r="E34" s="303"/>
      <c r="F34" s="303"/>
      <c r="G34" s="298">
        <f t="shared" si="12"/>
        <v>0</v>
      </c>
      <c r="H34" s="238"/>
      <c r="I34" s="238"/>
      <c r="J34" s="302">
        <f t="shared" si="13"/>
        <v>0</v>
      </c>
      <c r="K34" s="315"/>
      <c r="L34" s="300"/>
      <c r="M34" s="355">
        <f t="shared" si="14"/>
        <v>0</v>
      </c>
      <c r="N34" s="433"/>
      <c r="O34" s="434"/>
      <c r="P34" s="298"/>
      <c r="Q34" s="435"/>
      <c r="R34" s="436"/>
      <c r="S34" s="298"/>
      <c r="T34" s="435"/>
      <c r="U34" s="436"/>
      <c r="V34" s="298"/>
      <c r="W34" s="435"/>
      <c r="X34" s="440"/>
      <c r="Y34" s="298"/>
      <c r="AA34" s="432"/>
    </row>
    <row r="35" spans="2:27" ht="13.15" x14ac:dyDescent="0.4">
      <c r="B35" s="235"/>
      <c r="C35" s="235"/>
      <c r="D35" s="236"/>
      <c r="E35" s="303"/>
      <c r="F35" s="303"/>
      <c r="G35" s="298">
        <f t="shared" si="12"/>
        <v>0</v>
      </c>
      <c r="H35" s="238"/>
      <c r="I35" s="238"/>
      <c r="J35" s="302">
        <f t="shared" si="13"/>
        <v>0</v>
      </c>
      <c r="K35" s="315"/>
      <c r="L35" s="300"/>
      <c r="M35" s="355">
        <f t="shared" si="14"/>
        <v>0</v>
      </c>
      <c r="N35" s="433"/>
      <c r="O35" s="434"/>
      <c r="P35" s="298"/>
      <c r="Q35" s="435"/>
      <c r="R35" s="436"/>
      <c r="S35" s="298"/>
      <c r="T35" s="435"/>
      <c r="U35" s="436"/>
      <c r="V35" s="298"/>
      <c r="W35" s="435"/>
      <c r="X35" s="440"/>
      <c r="Y35" s="298"/>
      <c r="AA35" s="432"/>
    </row>
    <row r="36" spans="2:27" ht="13.15" x14ac:dyDescent="0.4">
      <c r="B36" s="235"/>
      <c r="C36" s="235"/>
      <c r="D36" s="236"/>
      <c r="E36" s="303"/>
      <c r="F36" s="303"/>
      <c r="G36" s="298">
        <f t="shared" si="12"/>
        <v>0</v>
      </c>
      <c r="H36" s="238"/>
      <c r="I36" s="238"/>
      <c r="J36" s="302">
        <f t="shared" si="13"/>
        <v>0</v>
      </c>
      <c r="K36" s="315"/>
      <c r="L36" s="300"/>
      <c r="M36" s="355">
        <f t="shared" si="14"/>
        <v>0</v>
      </c>
      <c r="N36" s="433"/>
      <c r="O36" s="441"/>
      <c r="P36" s="298"/>
      <c r="Q36" s="435"/>
      <c r="R36" s="436"/>
      <c r="S36" s="298"/>
      <c r="T36" s="435"/>
      <c r="U36" s="436"/>
      <c r="V36" s="298"/>
      <c r="W36" s="435"/>
      <c r="X36" s="440"/>
      <c r="Y36" s="298"/>
      <c r="AA36" s="432" t="s">
        <v>83</v>
      </c>
    </row>
    <row r="37" spans="2:27" ht="13.15" x14ac:dyDescent="0.4">
      <c r="B37" s="235"/>
      <c r="C37" s="235"/>
      <c r="D37" s="236"/>
      <c r="E37" s="303"/>
      <c r="F37" s="303"/>
      <c r="G37" s="298">
        <f t="shared" si="12"/>
        <v>0</v>
      </c>
      <c r="H37" s="238"/>
      <c r="I37" s="238"/>
      <c r="J37" s="302">
        <f t="shared" si="13"/>
        <v>0</v>
      </c>
      <c r="K37" s="315"/>
      <c r="L37" s="300"/>
      <c r="M37" s="355">
        <f t="shared" si="14"/>
        <v>0</v>
      </c>
      <c r="N37" s="433"/>
      <c r="O37" s="420"/>
      <c r="P37" s="298"/>
      <c r="Q37" s="442"/>
      <c r="R37" s="420"/>
      <c r="S37" s="298"/>
      <c r="T37" s="442"/>
      <c r="U37" s="420"/>
      <c r="V37" s="298"/>
      <c r="W37" s="435"/>
      <c r="X37" s="440"/>
      <c r="Y37" s="298"/>
      <c r="AA37" s="432" t="s">
        <v>361</v>
      </c>
    </row>
    <row r="38" spans="2:27" ht="13.15" x14ac:dyDescent="0.4">
      <c r="B38" s="240"/>
      <c r="C38" s="235"/>
      <c r="D38" s="237"/>
      <c r="E38" s="304"/>
      <c r="F38" s="303"/>
      <c r="G38" s="298">
        <f>+E38+F38</f>
        <v>0</v>
      </c>
      <c r="H38" s="238"/>
      <c r="I38" s="238"/>
      <c r="J38" s="302">
        <f>+G38*(1-I38)</f>
        <v>0</v>
      </c>
      <c r="K38" s="304"/>
      <c r="L38" s="299"/>
      <c r="M38" s="355">
        <f>+J38-K38-L38</f>
        <v>0</v>
      </c>
      <c r="N38" s="438"/>
      <c r="O38" s="436" t="str">
        <f>IF($D38=1,+$M38,"")</f>
        <v/>
      </c>
      <c r="P38" s="298"/>
      <c r="Q38" s="435" t="str">
        <f>IF($D38=3,+$M38,"")</f>
        <v/>
      </c>
      <c r="R38" s="436" t="str">
        <f>IF($D38=4,+$M38,"")</f>
        <v/>
      </c>
      <c r="S38" s="298"/>
      <c r="T38" s="435"/>
      <c r="U38" s="436" t="str">
        <f>IF($D38=6,+$M38,"")</f>
        <v/>
      </c>
      <c r="V38" s="298"/>
      <c r="W38" s="435" t="str">
        <f>IF($D38=8,+$M38,"")</f>
        <v/>
      </c>
      <c r="X38" s="440" t="str">
        <f>IF($D38="T",+$M38,"")</f>
        <v/>
      </c>
      <c r="Y38" s="298"/>
    </row>
    <row r="39" spans="2:27" ht="13.15" x14ac:dyDescent="0.4">
      <c r="B39" s="235"/>
      <c r="C39" s="235"/>
      <c r="D39" s="236"/>
      <c r="E39" s="303"/>
      <c r="F39" s="303"/>
      <c r="G39" s="298">
        <f t="shared" ref="G39:G42" si="15">+E39+F39</f>
        <v>0</v>
      </c>
      <c r="H39" s="238"/>
      <c r="I39" s="238"/>
      <c r="J39" s="302">
        <f t="shared" ref="J39:J42" si="16">+G39*(1-I39)</f>
        <v>0</v>
      </c>
      <c r="K39" s="315"/>
      <c r="L39" s="300"/>
      <c r="M39" s="355">
        <f t="shared" ref="M39:M42" si="17">+J39-K39-L39</f>
        <v>0</v>
      </c>
      <c r="N39" s="433"/>
      <c r="O39" s="434"/>
      <c r="P39" s="298"/>
      <c r="Q39" s="435"/>
      <c r="R39" s="436"/>
      <c r="S39" s="298"/>
      <c r="T39" s="435"/>
      <c r="U39" s="436"/>
      <c r="V39" s="298"/>
      <c r="W39" s="435"/>
      <c r="X39" s="440"/>
      <c r="Y39" s="298"/>
      <c r="AA39" s="432"/>
    </row>
    <row r="40" spans="2:27" ht="13.15" x14ac:dyDescent="0.4">
      <c r="B40" s="235"/>
      <c r="C40" s="235"/>
      <c r="D40" s="236"/>
      <c r="E40" s="303"/>
      <c r="F40" s="303"/>
      <c r="G40" s="298">
        <f t="shared" si="15"/>
        <v>0</v>
      </c>
      <c r="H40" s="238"/>
      <c r="I40" s="238"/>
      <c r="J40" s="302">
        <f t="shared" si="16"/>
        <v>0</v>
      </c>
      <c r="K40" s="315"/>
      <c r="L40" s="300"/>
      <c r="M40" s="355">
        <f t="shared" si="17"/>
        <v>0</v>
      </c>
      <c r="N40" s="433"/>
      <c r="O40" s="434"/>
      <c r="P40" s="298"/>
      <c r="Q40" s="435"/>
      <c r="R40" s="436"/>
      <c r="S40" s="298"/>
      <c r="T40" s="435"/>
      <c r="U40" s="436"/>
      <c r="V40" s="298"/>
      <c r="W40" s="435"/>
      <c r="X40" s="440"/>
      <c r="Y40" s="298"/>
      <c r="AA40" s="432"/>
    </row>
    <row r="41" spans="2:27" ht="13.15" x14ac:dyDescent="0.4">
      <c r="B41" s="235"/>
      <c r="C41" s="235"/>
      <c r="D41" s="236"/>
      <c r="E41" s="303"/>
      <c r="F41" s="303"/>
      <c r="G41" s="298">
        <f t="shared" si="15"/>
        <v>0</v>
      </c>
      <c r="H41" s="238"/>
      <c r="I41" s="238"/>
      <c r="J41" s="302">
        <f t="shared" si="16"/>
        <v>0</v>
      </c>
      <c r="K41" s="315"/>
      <c r="L41" s="300"/>
      <c r="M41" s="355">
        <f t="shared" si="17"/>
        <v>0</v>
      </c>
      <c r="N41" s="433"/>
      <c r="O41" s="441"/>
      <c r="P41" s="298"/>
      <c r="Q41" s="435"/>
      <c r="R41" s="436"/>
      <c r="S41" s="298"/>
      <c r="T41" s="435"/>
      <c r="U41" s="436"/>
      <c r="V41" s="298"/>
      <c r="W41" s="435"/>
      <c r="X41" s="440"/>
      <c r="Y41" s="298"/>
      <c r="AA41" s="432" t="s">
        <v>83</v>
      </c>
    </row>
    <row r="42" spans="2:27" ht="13.15" x14ac:dyDescent="0.4">
      <c r="B42" s="235"/>
      <c r="C42" s="235"/>
      <c r="D42" s="236"/>
      <c r="E42" s="303"/>
      <c r="F42" s="303"/>
      <c r="G42" s="298">
        <f t="shared" si="15"/>
        <v>0</v>
      </c>
      <c r="H42" s="238"/>
      <c r="I42" s="238"/>
      <c r="J42" s="302">
        <f t="shared" si="16"/>
        <v>0</v>
      </c>
      <c r="K42" s="315"/>
      <c r="L42" s="300"/>
      <c r="M42" s="355">
        <f t="shared" si="17"/>
        <v>0</v>
      </c>
      <c r="N42" s="433"/>
      <c r="O42" s="420"/>
      <c r="P42" s="298"/>
      <c r="Q42" s="442"/>
      <c r="R42" s="420"/>
      <c r="S42" s="298"/>
      <c r="T42" s="442"/>
      <c r="U42" s="420"/>
      <c r="V42" s="298"/>
      <c r="W42" s="435"/>
      <c r="X42" s="440"/>
      <c r="Y42" s="298"/>
      <c r="AA42" s="432" t="s">
        <v>361</v>
      </c>
    </row>
    <row r="43" spans="2:27" ht="13.15" x14ac:dyDescent="0.4">
      <c r="B43" s="240"/>
      <c r="C43" s="235"/>
      <c r="D43" s="237"/>
      <c r="E43" s="304"/>
      <c r="F43" s="303"/>
      <c r="G43" s="298">
        <f>+E43+F43</f>
        <v>0</v>
      </c>
      <c r="H43" s="238"/>
      <c r="I43" s="238"/>
      <c r="J43" s="302">
        <f>+G43*(1-I43)</f>
        <v>0</v>
      </c>
      <c r="K43" s="304"/>
      <c r="L43" s="299"/>
      <c r="M43" s="355">
        <f>+J43-K43-L43</f>
        <v>0</v>
      </c>
      <c r="N43" s="438"/>
      <c r="O43" s="436" t="str">
        <f>IF($D43=1,+$M43,"")</f>
        <v/>
      </c>
      <c r="P43" s="298"/>
      <c r="Q43" s="435" t="str">
        <f>IF($D43=3,+$M43,"")</f>
        <v/>
      </c>
      <c r="R43" s="436" t="str">
        <f>IF($D43=4,+$M43,"")</f>
        <v/>
      </c>
      <c r="S43" s="298"/>
      <c r="T43" s="435"/>
      <c r="U43" s="436" t="str">
        <f>IF($D43=6,+$M43,"")</f>
        <v/>
      </c>
      <c r="V43" s="298"/>
      <c r="W43" s="435" t="str">
        <f>IF($D43=8,+$M43,"")</f>
        <v/>
      </c>
      <c r="X43" s="440" t="str">
        <f>IF($D43="T",+$M43,"")</f>
        <v/>
      </c>
      <c r="Y43" s="298"/>
    </row>
    <row r="44" spans="2:27" ht="13.15" x14ac:dyDescent="0.4">
      <c r="B44" s="235"/>
      <c r="C44" s="235"/>
      <c r="D44" s="236"/>
      <c r="E44" s="303"/>
      <c r="F44" s="303"/>
      <c r="G44" s="298">
        <f t="shared" ref="G44:G47" si="18">+E44+F44</f>
        <v>0</v>
      </c>
      <c r="H44" s="238"/>
      <c r="I44" s="238"/>
      <c r="J44" s="302">
        <f t="shared" ref="J44:J47" si="19">+G44*(1-I44)</f>
        <v>0</v>
      </c>
      <c r="K44" s="315"/>
      <c r="L44" s="300"/>
      <c r="M44" s="355">
        <f t="shared" ref="M44:M47" si="20">+J44-K44-L44</f>
        <v>0</v>
      </c>
      <c r="N44" s="433"/>
      <c r="O44" s="434"/>
      <c r="P44" s="298"/>
      <c r="Q44" s="435"/>
      <c r="R44" s="436"/>
      <c r="S44" s="298"/>
      <c r="T44" s="435"/>
      <c r="U44" s="436"/>
      <c r="V44" s="298"/>
      <c r="W44" s="435"/>
      <c r="X44" s="440"/>
      <c r="Y44" s="298"/>
      <c r="AA44" s="432"/>
    </row>
    <row r="45" spans="2:27" ht="13.15" x14ac:dyDescent="0.4">
      <c r="B45" s="235"/>
      <c r="C45" s="235"/>
      <c r="D45" s="236"/>
      <c r="E45" s="303"/>
      <c r="F45" s="303"/>
      <c r="G45" s="298">
        <f t="shared" si="18"/>
        <v>0</v>
      </c>
      <c r="H45" s="238"/>
      <c r="I45" s="238"/>
      <c r="J45" s="302">
        <f t="shared" si="19"/>
        <v>0</v>
      </c>
      <c r="K45" s="315"/>
      <c r="L45" s="300"/>
      <c r="M45" s="355">
        <f t="shared" si="20"/>
        <v>0</v>
      </c>
      <c r="N45" s="433"/>
      <c r="O45" s="434"/>
      <c r="P45" s="298"/>
      <c r="Q45" s="435"/>
      <c r="R45" s="436"/>
      <c r="S45" s="298"/>
      <c r="T45" s="435"/>
      <c r="U45" s="436"/>
      <c r="V45" s="298"/>
      <c r="W45" s="435"/>
      <c r="X45" s="440"/>
      <c r="Y45" s="298"/>
      <c r="AA45" s="432"/>
    </row>
    <row r="46" spans="2:27" ht="13.15" x14ac:dyDescent="0.4">
      <c r="B46" s="235"/>
      <c r="C46" s="235"/>
      <c r="D46" s="236"/>
      <c r="E46" s="303"/>
      <c r="F46" s="303"/>
      <c r="G46" s="298">
        <f t="shared" si="18"/>
        <v>0</v>
      </c>
      <c r="H46" s="238"/>
      <c r="I46" s="238"/>
      <c r="J46" s="302">
        <f t="shared" si="19"/>
        <v>0</v>
      </c>
      <c r="K46" s="315"/>
      <c r="L46" s="300"/>
      <c r="M46" s="355">
        <f t="shared" si="20"/>
        <v>0</v>
      </c>
      <c r="N46" s="433"/>
      <c r="O46" s="441"/>
      <c r="P46" s="298"/>
      <c r="Q46" s="435"/>
      <c r="R46" s="436"/>
      <c r="S46" s="298"/>
      <c r="T46" s="435"/>
      <c r="U46" s="436"/>
      <c r="V46" s="298"/>
      <c r="W46" s="435"/>
      <c r="X46" s="440"/>
      <c r="Y46" s="298"/>
      <c r="AA46" s="432" t="s">
        <v>83</v>
      </c>
    </row>
    <row r="47" spans="2:27" ht="13.15" x14ac:dyDescent="0.4">
      <c r="B47" s="235"/>
      <c r="C47" s="235"/>
      <c r="D47" s="236"/>
      <c r="E47" s="303"/>
      <c r="F47" s="303"/>
      <c r="G47" s="298">
        <f t="shared" si="18"/>
        <v>0</v>
      </c>
      <c r="H47" s="238"/>
      <c r="I47" s="238"/>
      <c r="J47" s="302">
        <f t="shared" si="19"/>
        <v>0</v>
      </c>
      <c r="K47" s="315"/>
      <c r="L47" s="300"/>
      <c r="M47" s="355">
        <f t="shared" si="20"/>
        <v>0</v>
      </c>
      <c r="N47" s="433"/>
      <c r="O47" s="420"/>
      <c r="P47" s="298"/>
      <c r="Q47" s="442"/>
      <c r="R47" s="420"/>
      <c r="S47" s="298"/>
      <c r="T47" s="442"/>
      <c r="U47" s="420"/>
      <c r="V47" s="298"/>
      <c r="W47" s="435"/>
      <c r="X47" s="440"/>
      <c r="Y47" s="298"/>
      <c r="AA47" s="432" t="s">
        <v>361</v>
      </c>
    </row>
    <row r="48" spans="2:27" ht="13.15" x14ac:dyDescent="0.4">
      <c r="B48" s="240"/>
      <c r="C48" s="235"/>
      <c r="D48" s="237"/>
      <c r="E48" s="304"/>
      <c r="F48" s="303"/>
      <c r="G48" s="298">
        <f>+E48+F48</f>
        <v>0</v>
      </c>
      <c r="H48" s="238"/>
      <c r="I48" s="238"/>
      <c r="J48" s="302">
        <f>+G48*(1-I48)</f>
        <v>0</v>
      </c>
      <c r="K48" s="304"/>
      <c r="L48" s="299"/>
      <c r="M48" s="355">
        <f>+J48-K48-L48</f>
        <v>0</v>
      </c>
      <c r="N48" s="438"/>
      <c r="O48" s="436" t="str">
        <f>IF($D48=1,+$M48,"")</f>
        <v/>
      </c>
      <c r="P48" s="298"/>
      <c r="Q48" s="435" t="str">
        <f>IF($D48=3,+$M48,"")</f>
        <v/>
      </c>
      <c r="R48" s="436" t="str">
        <f>IF($D48=4,+$M48,"")</f>
        <v/>
      </c>
      <c r="S48" s="298"/>
      <c r="T48" s="435"/>
      <c r="U48" s="436" t="str">
        <f>IF($D48=6,+$M48,"")</f>
        <v/>
      </c>
      <c r="V48" s="298"/>
      <c r="W48" s="435" t="str">
        <f>IF($D48=8,+$M48,"")</f>
        <v/>
      </c>
      <c r="X48" s="440" t="str">
        <f>IF($D48="T",+$M48,"")</f>
        <v/>
      </c>
      <c r="Y48" s="298"/>
    </row>
    <row r="49" spans="2:27" ht="13.15" x14ac:dyDescent="0.4">
      <c r="B49" s="235"/>
      <c r="C49" s="235"/>
      <c r="D49" s="236"/>
      <c r="E49" s="303"/>
      <c r="F49" s="303"/>
      <c r="G49" s="298">
        <f t="shared" ref="G49" si="21">+E49+F49</f>
        <v>0</v>
      </c>
      <c r="H49" s="238"/>
      <c r="I49" s="238"/>
      <c r="J49" s="302">
        <f t="shared" ref="J49" si="22">+G49*(1-I49)</f>
        <v>0</v>
      </c>
      <c r="K49" s="315"/>
      <c r="L49" s="300"/>
      <c r="M49" s="355">
        <f t="shared" ref="M49" si="23">+J49-K49-L49</f>
        <v>0</v>
      </c>
      <c r="N49" s="433"/>
      <c r="O49" s="434"/>
      <c r="P49" s="298"/>
      <c r="Q49" s="435"/>
      <c r="R49" s="436"/>
      <c r="S49" s="298"/>
      <c r="T49" s="435"/>
      <c r="U49" s="436"/>
      <c r="V49" s="298"/>
      <c r="W49" s="435"/>
      <c r="X49" s="440"/>
      <c r="Y49" s="298"/>
      <c r="AA49" s="432"/>
    </row>
    <row r="50" spans="2:27" ht="13.15" x14ac:dyDescent="0.4">
      <c r="B50" s="240"/>
      <c r="C50" s="235"/>
      <c r="D50" s="237"/>
      <c r="E50" s="304"/>
      <c r="F50" s="303"/>
      <c r="G50" s="298">
        <f>+E50+F50</f>
        <v>0</v>
      </c>
      <c r="H50" s="238"/>
      <c r="I50" s="238"/>
      <c r="J50" s="302">
        <f>+G50*(1-I50)</f>
        <v>0</v>
      </c>
      <c r="K50" s="304"/>
      <c r="L50" s="299"/>
      <c r="M50" s="355">
        <f>+J50-K50-L50</f>
        <v>0</v>
      </c>
      <c r="N50" s="438"/>
      <c r="O50" s="436" t="str">
        <f>IF($D50=1,+$M50,"")</f>
        <v/>
      </c>
      <c r="P50" s="298"/>
      <c r="Q50" s="435" t="str">
        <f>IF($D50=3,+$M50,"")</f>
        <v/>
      </c>
      <c r="R50" s="436" t="str">
        <f>IF($D50=4,+$M50,"")</f>
        <v/>
      </c>
      <c r="S50" s="298"/>
      <c r="T50" s="435"/>
      <c r="U50" s="436" t="str">
        <f>IF($D50=6,+$M50,"")</f>
        <v/>
      </c>
      <c r="V50" s="298"/>
      <c r="W50" s="435" t="str">
        <f>IF($D50=8,+$M50,"")</f>
        <v/>
      </c>
      <c r="X50" s="440" t="str">
        <f>IF($D50="T",+$M50,"")</f>
        <v/>
      </c>
      <c r="Y50" s="298"/>
    </row>
    <row r="51" spans="2:27" ht="13.15" x14ac:dyDescent="0.4">
      <c r="B51" s="235"/>
      <c r="C51" s="235"/>
      <c r="D51" s="236"/>
      <c r="E51" s="303"/>
      <c r="F51" s="303"/>
      <c r="G51" s="298">
        <f t="shared" ref="G51:G56" si="24">+E51+F51</f>
        <v>0</v>
      </c>
      <c r="H51" s="238"/>
      <c r="I51" s="238"/>
      <c r="J51" s="302">
        <f t="shared" ref="J51:J56" si="25">+G51*(1-I51)</f>
        <v>0</v>
      </c>
      <c r="K51" s="315"/>
      <c r="L51" s="300"/>
      <c r="M51" s="355">
        <f>+J51-K51-L51</f>
        <v>0</v>
      </c>
      <c r="N51" s="433"/>
      <c r="O51" s="434"/>
      <c r="P51" s="298"/>
      <c r="Q51" s="435"/>
      <c r="R51" s="436"/>
      <c r="S51" s="298"/>
      <c r="T51" s="435"/>
      <c r="U51" s="436"/>
      <c r="V51" s="298"/>
      <c r="W51" s="435"/>
      <c r="X51" s="440"/>
      <c r="Y51" s="298"/>
      <c r="AA51" s="432"/>
    </row>
    <row r="52" spans="2:27" ht="13.15" x14ac:dyDescent="0.4">
      <c r="B52" s="235"/>
      <c r="C52" s="235"/>
      <c r="D52" s="236"/>
      <c r="E52" s="303"/>
      <c r="F52" s="303"/>
      <c r="G52" s="298">
        <f t="shared" si="24"/>
        <v>0</v>
      </c>
      <c r="H52" s="238"/>
      <c r="I52" s="238"/>
      <c r="J52" s="302">
        <f t="shared" si="25"/>
        <v>0</v>
      </c>
      <c r="K52" s="315"/>
      <c r="L52" s="300"/>
      <c r="M52" s="355">
        <f t="shared" ref="M52:M56" si="26">+J52-K52-L52</f>
        <v>0</v>
      </c>
      <c r="N52" s="433"/>
      <c r="O52" s="434"/>
      <c r="P52" s="298"/>
      <c r="Q52" s="435"/>
      <c r="R52" s="436"/>
      <c r="S52" s="298"/>
      <c r="T52" s="435"/>
      <c r="U52" s="436"/>
      <c r="V52" s="298"/>
      <c r="W52" s="435"/>
      <c r="X52" s="440"/>
      <c r="Y52" s="298"/>
      <c r="AA52" s="432"/>
    </row>
    <row r="53" spans="2:27" ht="13.15" x14ac:dyDescent="0.4">
      <c r="B53" s="235"/>
      <c r="C53" s="235"/>
      <c r="D53" s="236"/>
      <c r="E53" s="303"/>
      <c r="F53" s="303"/>
      <c r="G53" s="298">
        <f t="shared" si="24"/>
        <v>0</v>
      </c>
      <c r="H53" s="238"/>
      <c r="I53" s="238"/>
      <c r="J53" s="302">
        <f t="shared" si="25"/>
        <v>0</v>
      </c>
      <c r="K53" s="315"/>
      <c r="L53" s="300"/>
      <c r="M53" s="355">
        <f t="shared" si="26"/>
        <v>0</v>
      </c>
      <c r="N53" s="433"/>
      <c r="O53" s="434"/>
      <c r="P53" s="298"/>
      <c r="Q53" s="435"/>
      <c r="R53" s="436"/>
      <c r="S53" s="298"/>
      <c r="T53" s="435"/>
      <c r="U53" s="436"/>
      <c r="V53" s="298"/>
      <c r="W53" s="435"/>
      <c r="X53" s="440"/>
      <c r="Y53" s="298"/>
      <c r="AA53" s="432"/>
    </row>
    <row r="54" spans="2:27" ht="13.15" x14ac:dyDescent="0.4">
      <c r="B54" s="235"/>
      <c r="C54" s="235"/>
      <c r="D54" s="236"/>
      <c r="E54" s="303"/>
      <c r="F54" s="303"/>
      <c r="G54" s="298">
        <f t="shared" si="24"/>
        <v>0</v>
      </c>
      <c r="H54" s="238"/>
      <c r="I54" s="238"/>
      <c r="J54" s="302">
        <f t="shared" si="25"/>
        <v>0</v>
      </c>
      <c r="K54" s="315"/>
      <c r="L54" s="300"/>
      <c r="M54" s="355">
        <f t="shared" si="26"/>
        <v>0</v>
      </c>
      <c r="N54" s="433"/>
      <c r="O54" s="434"/>
      <c r="P54" s="298"/>
      <c r="Q54" s="435"/>
      <c r="R54" s="436"/>
      <c r="S54" s="298"/>
      <c r="T54" s="435"/>
      <c r="U54" s="436"/>
      <c r="V54" s="298"/>
      <c r="W54" s="435"/>
      <c r="X54" s="440"/>
      <c r="Y54" s="298"/>
      <c r="AA54" s="432"/>
    </row>
    <row r="55" spans="2:27" ht="13.15" x14ac:dyDescent="0.4">
      <c r="B55" s="235"/>
      <c r="C55" s="235"/>
      <c r="D55" s="236"/>
      <c r="E55" s="303"/>
      <c r="F55" s="303"/>
      <c r="G55" s="298">
        <f t="shared" si="24"/>
        <v>0</v>
      </c>
      <c r="H55" s="238"/>
      <c r="I55" s="238"/>
      <c r="J55" s="302">
        <f t="shared" si="25"/>
        <v>0</v>
      </c>
      <c r="K55" s="315"/>
      <c r="L55" s="300"/>
      <c r="M55" s="355">
        <f t="shared" si="26"/>
        <v>0</v>
      </c>
      <c r="N55" s="433"/>
      <c r="O55" s="441"/>
      <c r="P55" s="298"/>
      <c r="Q55" s="435"/>
      <c r="R55" s="436"/>
      <c r="S55" s="298"/>
      <c r="T55" s="435"/>
      <c r="U55" s="436"/>
      <c r="V55" s="298"/>
      <c r="W55" s="435"/>
      <c r="X55" s="440"/>
      <c r="Y55" s="298"/>
      <c r="AA55" s="432" t="s">
        <v>83</v>
      </c>
    </row>
    <row r="56" spans="2:27" ht="13.15" x14ac:dyDescent="0.4">
      <c r="B56" s="235"/>
      <c r="C56" s="235"/>
      <c r="D56" s="236"/>
      <c r="E56" s="303"/>
      <c r="F56" s="303"/>
      <c r="G56" s="298">
        <f t="shared" si="24"/>
        <v>0</v>
      </c>
      <c r="H56" s="238"/>
      <c r="I56" s="238"/>
      <c r="J56" s="302">
        <f t="shared" si="25"/>
        <v>0</v>
      </c>
      <c r="K56" s="315"/>
      <c r="L56" s="300"/>
      <c r="M56" s="355">
        <f t="shared" si="26"/>
        <v>0</v>
      </c>
      <c r="N56" s="433"/>
      <c r="O56" s="420"/>
      <c r="P56" s="298"/>
      <c r="Q56" s="442"/>
      <c r="R56" s="420"/>
      <c r="S56" s="298"/>
      <c r="T56" s="442"/>
      <c r="U56" s="420"/>
      <c r="V56" s="298"/>
      <c r="W56" s="435"/>
      <c r="X56" s="440"/>
      <c r="Y56" s="298"/>
      <c r="AA56" s="432" t="s">
        <v>361</v>
      </c>
    </row>
    <row r="57" spans="2:27" ht="13.15" x14ac:dyDescent="0.4">
      <c r="B57" s="240"/>
      <c r="C57" s="235"/>
      <c r="D57" s="237"/>
      <c r="E57" s="304"/>
      <c r="F57" s="303"/>
      <c r="G57" s="298">
        <f>+E57+F57</f>
        <v>0</v>
      </c>
      <c r="H57" s="238"/>
      <c r="I57" s="238"/>
      <c r="J57" s="302">
        <f>+G57*(1-I57)</f>
        <v>0</v>
      </c>
      <c r="K57" s="304"/>
      <c r="L57" s="299"/>
      <c r="M57" s="355">
        <f>+J57-K57-L57</f>
        <v>0</v>
      </c>
      <c r="N57" s="438"/>
      <c r="O57" s="436" t="str">
        <f>IF($D57=1,+$M57,"")</f>
        <v/>
      </c>
      <c r="P57" s="298"/>
      <c r="Q57" s="435" t="str">
        <f>IF($D57=3,+$M57,"")</f>
        <v/>
      </c>
      <c r="R57" s="436" t="str">
        <f>IF($D57=4,+$M57,"")</f>
        <v/>
      </c>
      <c r="S57" s="298"/>
      <c r="T57" s="435"/>
      <c r="U57" s="436" t="str">
        <f>IF($D57=6,+$M57,"")</f>
        <v/>
      </c>
      <c r="V57" s="298"/>
      <c r="W57" s="435" t="str">
        <f>IF($D57=8,+$M57,"")</f>
        <v/>
      </c>
      <c r="X57" s="440" t="str">
        <f>IF($D57="T",+$M57,"")</f>
        <v/>
      </c>
      <c r="Y57" s="298"/>
    </row>
    <row r="58" spans="2:27" ht="13.15" x14ac:dyDescent="0.4">
      <c r="B58" s="235"/>
      <c r="C58" s="235"/>
      <c r="D58" s="236"/>
      <c r="E58" s="303"/>
      <c r="F58" s="303"/>
      <c r="G58" s="298">
        <f t="shared" ref="G58:G61" si="27">+E58+F58</f>
        <v>0</v>
      </c>
      <c r="H58" s="238"/>
      <c r="I58" s="238"/>
      <c r="J58" s="302">
        <f t="shared" ref="J58:J61" si="28">+G58*(1-I58)</f>
        <v>0</v>
      </c>
      <c r="K58" s="315"/>
      <c r="L58" s="300"/>
      <c r="M58" s="355">
        <f t="shared" ref="M58:M61" si="29">+J58-K58-L58</f>
        <v>0</v>
      </c>
      <c r="N58" s="433"/>
      <c r="O58" s="434"/>
      <c r="P58" s="298"/>
      <c r="Q58" s="435"/>
      <c r="R58" s="436"/>
      <c r="S58" s="298"/>
      <c r="T58" s="435"/>
      <c r="U58" s="436"/>
      <c r="V58" s="298"/>
      <c r="W58" s="435"/>
      <c r="X58" s="440"/>
      <c r="Y58" s="298"/>
      <c r="AA58" s="432"/>
    </row>
    <row r="59" spans="2:27" ht="13.15" x14ac:dyDescent="0.4">
      <c r="B59" s="235"/>
      <c r="C59" s="235"/>
      <c r="D59" s="236"/>
      <c r="E59" s="303"/>
      <c r="F59" s="303"/>
      <c r="G59" s="298">
        <f t="shared" si="27"/>
        <v>0</v>
      </c>
      <c r="H59" s="238"/>
      <c r="I59" s="238"/>
      <c r="J59" s="302">
        <f t="shared" si="28"/>
        <v>0</v>
      </c>
      <c r="K59" s="315"/>
      <c r="L59" s="300"/>
      <c r="M59" s="355">
        <f t="shared" si="29"/>
        <v>0</v>
      </c>
      <c r="N59" s="433"/>
      <c r="O59" s="434"/>
      <c r="P59" s="298"/>
      <c r="Q59" s="435"/>
      <c r="R59" s="436"/>
      <c r="S59" s="298"/>
      <c r="T59" s="435"/>
      <c r="U59" s="436"/>
      <c r="V59" s="298"/>
      <c r="W59" s="435"/>
      <c r="X59" s="440"/>
      <c r="Y59" s="298"/>
      <c r="AA59" s="432"/>
    </row>
    <row r="60" spans="2:27" ht="13.15" x14ac:dyDescent="0.4">
      <c r="B60" s="235"/>
      <c r="C60" s="235"/>
      <c r="D60" s="236"/>
      <c r="E60" s="303"/>
      <c r="F60" s="303"/>
      <c r="G60" s="298">
        <f t="shared" si="27"/>
        <v>0</v>
      </c>
      <c r="H60" s="238"/>
      <c r="I60" s="238"/>
      <c r="J60" s="302">
        <f t="shared" si="28"/>
        <v>0</v>
      </c>
      <c r="K60" s="315"/>
      <c r="L60" s="300"/>
      <c r="M60" s="355">
        <f t="shared" si="29"/>
        <v>0</v>
      </c>
      <c r="N60" s="433"/>
      <c r="O60" s="441"/>
      <c r="P60" s="298"/>
      <c r="Q60" s="435"/>
      <c r="R60" s="436"/>
      <c r="S60" s="298"/>
      <c r="T60" s="435"/>
      <c r="U60" s="436"/>
      <c r="V60" s="298"/>
      <c r="W60" s="435"/>
      <c r="X60" s="440"/>
      <c r="Y60" s="298"/>
      <c r="AA60" s="432" t="s">
        <v>83</v>
      </c>
    </row>
    <row r="61" spans="2:27" ht="13.15" x14ac:dyDescent="0.4">
      <c r="B61" s="235"/>
      <c r="C61" s="235"/>
      <c r="D61" s="236"/>
      <c r="E61" s="303"/>
      <c r="F61" s="303"/>
      <c r="G61" s="298">
        <f t="shared" si="27"/>
        <v>0</v>
      </c>
      <c r="H61" s="238"/>
      <c r="I61" s="238"/>
      <c r="J61" s="302">
        <f t="shared" si="28"/>
        <v>0</v>
      </c>
      <c r="K61" s="315"/>
      <c r="L61" s="300"/>
      <c r="M61" s="355">
        <f t="shared" si="29"/>
        <v>0</v>
      </c>
      <c r="N61" s="433"/>
      <c r="O61" s="420"/>
      <c r="P61" s="298"/>
      <c r="Q61" s="442"/>
      <c r="R61" s="420"/>
      <c r="S61" s="298"/>
      <c r="T61" s="442"/>
      <c r="U61" s="420"/>
      <c r="V61" s="298"/>
      <c r="W61" s="435"/>
      <c r="X61" s="440"/>
      <c r="Y61" s="298"/>
      <c r="AA61" s="432" t="s">
        <v>361</v>
      </c>
    </row>
    <row r="62" spans="2:27" ht="13.15" x14ac:dyDescent="0.4">
      <c r="B62" s="240"/>
      <c r="C62" s="235"/>
      <c r="D62" s="237"/>
      <c r="E62" s="304"/>
      <c r="F62" s="303"/>
      <c r="G62" s="298">
        <f>+E62+F62</f>
        <v>0</v>
      </c>
      <c r="H62" s="238"/>
      <c r="I62" s="238"/>
      <c r="J62" s="302">
        <f>+G62*(1-I62)</f>
        <v>0</v>
      </c>
      <c r="K62" s="304"/>
      <c r="L62" s="299"/>
      <c r="M62" s="355">
        <f>+J62-K62-L62</f>
        <v>0</v>
      </c>
      <c r="N62" s="438"/>
      <c r="O62" s="436" t="str">
        <f>IF($D62=1,+$M62,"")</f>
        <v/>
      </c>
      <c r="P62" s="298"/>
      <c r="Q62" s="435" t="str">
        <f>IF($D62=3,+$M62,"")</f>
        <v/>
      </c>
      <c r="R62" s="436" t="str">
        <f>IF($D62=4,+$M62,"")</f>
        <v/>
      </c>
      <c r="S62" s="298"/>
      <c r="T62" s="435"/>
      <c r="U62" s="436" t="str">
        <f>IF($D62=6,+$M62,"")</f>
        <v/>
      </c>
      <c r="V62" s="298"/>
      <c r="W62" s="435" t="str">
        <f>IF($D62=8,+$M62,"")</f>
        <v/>
      </c>
      <c r="X62" s="440" t="str">
        <f>IF($D62="T",+$M62,"")</f>
        <v/>
      </c>
      <c r="Y62" s="298"/>
    </row>
    <row r="63" spans="2:27" ht="13.15" x14ac:dyDescent="0.4">
      <c r="B63" s="235"/>
      <c r="C63" s="235"/>
      <c r="D63" s="236"/>
      <c r="E63" s="303"/>
      <c r="F63" s="303"/>
      <c r="G63" s="298">
        <f t="shared" ref="G63:G66" si="30">+E63+F63</f>
        <v>0</v>
      </c>
      <c r="H63" s="238"/>
      <c r="I63" s="238"/>
      <c r="J63" s="302">
        <f t="shared" ref="J63:J66" si="31">+G63*(1-I63)</f>
        <v>0</v>
      </c>
      <c r="K63" s="315"/>
      <c r="L63" s="300"/>
      <c r="M63" s="355">
        <f t="shared" ref="M63:M66" si="32">+J63-K63-L63</f>
        <v>0</v>
      </c>
      <c r="N63" s="433"/>
      <c r="O63" s="434"/>
      <c r="P63" s="298"/>
      <c r="Q63" s="435"/>
      <c r="R63" s="436"/>
      <c r="S63" s="298"/>
      <c r="T63" s="435"/>
      <c r="U63" s="436"/>
      <c r="V63" s="298"/>
      <c r="W63" s="435"/>
      <c r="X63" s="440"/>
      <c r="Y63" s="298"/>
      <c r="AA63" s="432"/>
    </row>
    <row r="64" spans="2:27" ht="13.15" x14ac:dyDescent="0.4">
      <c r="B64" s="235"/>
      <c r="C64" s="235"/>
      <c r="D64" s="236"/>
      <c r="E64" s="303"/>
      <c r="F64" s="303"/>
      <c r="G64" s="298">
        <f t="shared" si="30"/>
        <v>0</v>
      </c>
      <c r="H64" s="238"/>
      <c r="I64" s="238"/>
      <c r="J64" s="302">
        <f t="shared" si="31"/>
        <v>0</v>
      </c>
      <c r="K64" s="315"/>
      <c r="L64" s="300"/>
      <c r="M64" s="355">
        <f t="shared" si="32"/>
        <v>0</v>
      </c>
      <c r="N64" s="433"/>
      <c r="O64" s="434"/>
      <c r="P64" s="298"/>
      <c r="Q64" s="435"/>
      <c r="R64" s="436"/>
      <c r="S64" s="298"/>
      <c r="T64" s="435"/>
      <c r="U64" s="436"/>
      <c r="V64" s="298"/>
      <c r="W64" s="435"/>
      <c r="X64" s="440"/>
      <c r="Y64" s="298"/>
      <c r="AA64" s="432"/>
    </row>
    <row r="65" spans="2:27" ht="13.15" x14ac:dyDescent="0.4">
      <c r="B65" s="235"/>
      <c r="C65" s="235"/>
      <c r="D65" s="236"/>
      <c r="E65" s="303"/>
      <c r="F65" s="303"/>
      <c r="G65" s="298">
        <f t="shared" si="30"/>
        <v>0</v>
      </c>
      <c r="H65" s="238"/>
      <c r="I65" s="238"/>
      <c r="J65" s="302">
        <f t="shared" si="31"/>
        <v>0</v>
      </c>
      <c r="K65" s="315"/>
      <c r="L65" s="300"/>
      <c r="M65" s="355">
        <f t="shared" si="32"/>
        <v>0</v>
      </c>
      <c r="N65" s="433"/>
      <c r="O65" s="441"/>
      <c r="P65" s="298"/>
      <c r="Q65" s="435"/>
      <c r="R65" s="436"/>
      <c r="S65" s="298"/>
      <c r="T65" s="435"/>
      <c r="U65" s="436"/>
      <c r="V65" s="298"/>
      <c r="W65" s="435"/>
      <c r="X65" s="440"/>
      <c r="Y65" s="298"/>
      <c r="AA65" s="432" t="s">
        <v>83</v>
      </c>
    </row>
    <row r="66" spans="2:27" ht="13.15" x14ac:dyDescent="0.4">
      <c r="B66" s="235"/>
      <c r="C66" s="235"/>
      <c r="D66" s="236"/>
      <c r="E66" s="303"/>
      <c r="F66" s="303"/>
      <c r="G66" s="298">
        <f t="shared" si="30"/>
        <v>0</v>
      </c>
      <c r="H66" s="238"/>
      <c r="I66" s="238"/>
      <c r="J66" s="302">
        <f t="shared" si="31"/>
        <v>0</v>
      </c>
      <c r="K66" s="315"/>
      <c r="L66" s="300"/>
      <c r="M66" s="355">
        <f t="shared" si="32"/>
        <v>0</v>
      </c>
      <c r="N66" s="433"/>
      <c r="O66" s="420"/>
      <c r="P66" s="298"/>
      <c r="Q66" s="442"/>
      <c r="R66" s="420"/>
      <c r="S66" s="298"/>
      <c r="T66" s="442"/>
      <c r="U66" s="420"/>
      <c r="V66" s="298"/>
      <c r="W66" s="435"/>
      <c r="X66" s="440"/>
      <c r="Y66" s="298"/>
      <c r="AA66" s="432" t="s">
        <v>361</v>
      </c>
    </row>
    <row r="67" spans="2:27" ht="13.15" x14ac:dyDescent="0.4">
      <c r="B67" s="240"/>
      <c r="C67" s="235"/>
      <c r="D67" s="237"/>
      <c r="E67" s="304"/>
      <c r="F67" s="303"/>
      <c r="G67" s="298">
        <f>+E67+F67</f>
        <v>0</v>
      </c>
      <c r="H67" s="238"/>
      <c r="I67" s="238"/>
      <c r="J67" s="302">
        <f>+G67*(1-I67)</f>
        <v>0</v>
      </c>
      <c r="K67" s="304"/>
      <c r="L67" s="299"/>
      <c r="M67" s="355">
        <f>+J67-K67-L67</f>
        <v>0</v>
      </c>
      <c r="N67" s="438"/>
      <c r="O67" s="436" t="str">
        <f>IF($D67=1,+$M67,"")</f>
        <v/>
      </c>
      <c r="P67" s="298"/>
      <c r="Q67" s="435" t="str">
        <f>IF($D67=3,+$M67,"")</f>
        <v/>
      </c>
      <c r="R67" s="436" t="str">
        <f>IF($D67=4,+$M67,"")</f>
        <v/>
      </c>
      <c r="S67" s="298"/>
      <c r="T67" s="435"/>
      <c r="U67" s="436" t="str">
        <f>IF($D67=6,+$M67,"")</f>
        <v/>
      </c>
      <c r="V67" s="298"/>
      <c r="W67" s="435" t="str">
        <f>IF($D67=8,+$M67,"")</f>
        <v/>
      </c>
      <c r="X67" s="440" t="str">
        <f>IF($D67="T",+$M67,"")</f>
        <v/>
      </c>
      <c r="Y67" s="298"/>
    </row>
    <row r="68" spans="2:27" ht="13.15" x14ac:dyDescent="0.4">
      <c r="B68" s="235"/>
      <c r="C68" s="235"/>
      <c r="D68" s="236"/>
      <c r="E68" s="303"/>
      <c r="F68" s="303"/>
      <c r="G68" s="298">
        <f t="shared" ref="G68" si="33">+E68+F68</f>
        <v>0</v>
      </c>
      <c r="H68" s="238"/>
      <c r="I68" s="238"/>
      <c r="J68" s="302">
        <f t="shared" ref="J68" si="34">+G68*(1-I68)</f>
        <v>0</v>
      </c>
      <c r="K68" s="315"/>
      <c r="L68" s="300"/>
      <c r="M68" s="355">
        <f t="shared" ref="M68" si="35">+J68-K68-L68</f>
        <v>0</v>
      </c>
      <c r="N68" s="433"/>
      <c r="O68" s="434"/>
      <c r="P68" s="298"/>
      <c r="Q68" s="435"/>
      <c r="R68" s="436"/>
      <c r="S68" s="298"/>
      <c r="T68" s="435"/>
      <c r="U68" s="436"/>
      <c r="V68" s="298"/>
      <c r="W68" s="435"/>
      <c r="X68" s="440"/>
      <c r="Y68" s="298"/>
      <c r="AA68" s="432"/>
    </row>
    <row r="69" spans="2:27" ht="13.15" x14ac:dyDescent="0.4">
      <c r="B69" s="240"/>
      <c r="C69" s="235"/>
      <c r="D69" s="237"/>
      <c r="E69" s="304"/>
      <c r="F69" s="303"/>
      <c r="G69" s="298">
        <f>+E69+F69</f>
        <v>0</v>
      </c>
      <c r="H69" s="238"/>
      <c r="I69" s="238"/>
      <c r="J69" s="302">
        <f>+G69*(1-I69)</f>
        <v>0</v>
      </c>
      <c r="K69" s="304"/>
      <c r="L69" s="299"/>
      <c r="M69" s="355">
        <f>+J69-K69-L69</f>
        <v>0</v>
      </c>
      <c r="N69" s="438"/>
      <c r="O69" s="436" t="str">
        <f>IF($D69=1,+$M69,"")</f>
        <v/>
      </c>
      <c r="P69" s="298"/>
      <c r="Q69" s="435" t="str">
        <f>IF($D69=3,+$M69,"")</f>
        <v/>
      </c>
      <c r="R69" s="436" t="str">
        <f>IF($D69=4,+$M69,"")</f>
        <v/>
      </c>
      <c r="S69" s="298"/>
      <c r="T69" s="435"/>
      <c r="U69" s="436" t="str">
        <f>IF($D69=6,+$M69,"")</f>
        <v/>
      </c>
      <c r="V69" s="298"/>
      <c r="W69" s="435" t="str">
        <f>IF($D69=8,+$M69,"")</f>
        <v/>
      </c>
      <c r="X69" s="440" t="str">
        <f>IF($D69="T",+$M69,"")</f>
        <v/>
      </c>
      <c r="Y69" s="298"/>
    </row>
    <row r="70" spans="2:27" ht="13.15" x14ac:dyDescent="0.4">
      <c r="B70" s="235"/>
      <c r="C70" s="235"/>
      <c r="D70" s="236"/>
      <c r="E70" s="303"/>
      <c r="F70" s="303"/>
      <c r="G70" s="298">
        <f t="shared" ref="G70:G75" si="36">+E70+F70</f>
        <v>0</v>
      </c>
      <c r="H70" s="238"/>
      <c r="I70" s="238"/>
      <c r="J70" s="302">
        <f t="shared" ref="J70:J75" si="37">+G70*(1-I70)</f>
        <v>0</v>
      </c>
      <c r="K70" s="315"/>
      <c r="L70" s="300"/>
      <c r="M70" s="355">
        <f>+J70-K70-L70</f>
        <v>0</v>
      </c>
      <c r="N70" s="433"/>
      <c r="O70" s="434"/>
      <c r="P70" s="298"/>
      <c r="Q70" s="435"/>
      <c r="R70" s="436"/>
      <c r="S70" s="298"/>
      <c r="T70" s="435"/>
      <c r="U70" s="436"/>
      <c r="V70" s="298"/>
      <c r="W70" s="435"/>
      <c r="X70" s="440"/>
      <c r="Y70" s="298"/>
      <c r="AA70" s="432"/>
    </row>
    <row r="71" spans="2:27" ht="13.15" x14ac:dyDescent="0.4">
      <c r="B71" s="235"/>
      <c r="C71" s="235"/>
      <c r="D71" s="236"/>
      <c r="E71" s="303"/>
      <c r="F71" s="303"/>
      <c r="G71" s="298">
        <f t="shared" si="36"/>
        <v>0</v>
      </c>
      <c r="H71" s="238"/>
      <c r="I71" s="238"/>
      <c r="J71" s="302">
        <f t="shared" si="37"/>
        <v>0</v>
      </c>
      <c r="K71" s="315"/>
      <c r="L71" s="300"/>
      <c r="M71" s="355">
        <f t="shared" ref="M71:M75" si="38">+J71-K71-L71</f>
        <v>0</v>
      </c>
      <c r="N71" s="433"/>
      <c r="O71" s="434"/>
      <c r="P71" s="298"/>
      <c r="Q71" s="435"/>
      <c r="R71" s="436"/>
      <c r="S71" s="298"/>
      <c r="T71" s="435"/>
      <c r="U71" s="436"/>
      <c r="V71" s="298"/>
      <c r="W71" s="435"/>
      <c r="X71" s="440"/>
      <c r="Y71" s="298"/>
      <c r="AA71" s="432"/>
    </row>
    <row r="72" spans="2:27" ht="13.15" x14ac:dyDescent="0.4">
      <c r="B72" s="235"/>
      <c r="C72" s="235"/>
      <c r="D72" s="236"/>
      <c r="E72" s="303"/>
      <c r="F72" s="303"/>
      <c r="G72" s="298">
        <f t="shared" si="36"/>
        <v>0</v>
      </c>
      <c r="H72" s="238"/>
      <c r="I72" s="238"/>
      <c r="J72" s="302">
        <f t="shared" si="37"/>
        <v>0</v>
      </c>
      <c r="K72" s="315"/>
      <c r="L72" s="300"/>
      <c r="M72" s="355">
        <f t="shared" si="38"/>
        <v>0</v>
      </c>
      <c r="N72" s="433"/>
      <c r="O72" s="434"/>
      <c r="P72" s="298"/>
      <c r="Q72" s="435"/>
      <c r="R72" s="436"/>
      <c r="S72" s="298"/>
      <c r="T72" s="435"/>
      <c r="U72" s="436"/>
      <c r="V72" s="298"/>
      <c r="W72" s="435"/>
      <c r="X72" s="440"/>
      <c r="Y72" s="298"/>
      <c r="AA72" s="432"/>
    </row>
    <row r="73" spans="2:27" ht="13.15" x14ac:dyDescent="0.4">
      <c r="B73" s="235"/>
      <c r="C73" s="235"/>
      <c r="D73" s="236"/>
      <c r="E73" s="303"/>
      <c r="F73" s="303"/>
      <c r="G73" s="298">
        <f t="shared" si="36"/>
        <v>0</v>
      </c>
      <c r="H73" s="238"/>
      <c r="I73" s="238"/>
      <c r="J73" s="302">
        <f t="shared" si="37"/>
        <v>0</v>
      </c>
      <c r="K73" s="315"/>
      <c r="L73" s="300"/>
      <c r="M73" s="355">
        <f t="shared" si="38"/>
        <v>0</v>
      </c>
      <c r="N73" s="433"/>
      <c r="O73" s="434"/>
      <c r="P73" s="298"/>
      <c r="Q73" s="435"/>
      <c r="R73" s="436"/>
      <c r="S73" s="298"/>
      <c r="T73" s="435"/>
      <c r="U73" s="436"/>
      <c r="V73" s="298"/>
      <c r="W73" s="435"/>
      <c r="X73" s="440"/>
      <c r="Y73" s="298"/>
      <c r="AA73" s="432"/>
    </row>
    <row r="74" spans="2:27" ht="13.15" x14ac:dyDescent="0.4">
      <c r="B74" s="235"/>
      <c r="C74" s="235"/>
      <c r="D74" s="236"/>
      <c r="E74" s="303"/>
      <c r="F74" s="303"/>
      <c r="G74" s="298">
        <f t="shared" si="36"/>
        <v>0</v>
      </c>
      <c r="H74" s="238"/>
      <c r="I74" s="238"/>
      <c r="J74" s="302">
        <f t="shared" si="37"/>
        <v>0</v>
      </c>
      <c r="K74" s="315"/>
      <c r="L74" s="300"/>
      <c r="M74" s="355">
        <f t="shared" si="38"/>
        <v>0</v>
      </c>
      <c r="N74" s="433"/>
      <c r="O74" s="441"/>
      <c r="P74" s="298"/>
      <c r="Q74" s="435"/>
      <c r="R74" s="436"/>
      <c r="S74" s="298"/>
      <c r="T74" s="435"/>
      <c r="U74" s="436"/>
      <c r="V74" s="298"/>
      <c r="W74" s="435"/>
      <c r="X74" s="440"/>
      <c r="Y74" s="298"/>
      <c r="AA74" s="432" t="s">
        <v>83</v>
      </c>
    </row>
    <row r="75" spans="2:27" ht="13.15" x14ac:dyDescent="0.4">
      <c r="B75" s="235"/>
      <c r="C75" s="235"/>
      <c r="D75" s="236"/>
      <c r="E75" s="303"/>
      <c r="F75" s="303"/>
      <c r="G75" s="298">
        <f t="shared" si="36"/>
        <v>0</v>
      </c>
      <c r="H75" s="238"/>
      <c r="I75" s="238"/>
      <c r="J75" s="302">
        <f t="shared" si="37"/>
        <v>0</v>
      </c>
      <c r="K75" s="315"/>
      <c r="L75" s="300"/>
      <c r="M75" s="355">
        <f t="shared" si="38"/>
        <v>0</v>
      </c>
      <c r="N75" s="433"/>
      <c r="O75" s="420"/>
      <c r="P75" s="298"/>
      <c r="Q75" s="442"/>
      <c r="R75" s="420"/>
      <c r="S75" s="298"/>
      <c r="T75" s="442"/>
      <c r="U75" s="420"/>
      <c r="V75" s="298"/>
      <c r="W75" s="435"/>
      <c r="X75" s="440"/>
      <c r="Y75" s="298"/>
      <c r="AA75" s="432" t="s">
        <v>361</v>
      </c>
    </row>
    <row r="76" spans="2:27" ht="13.15" x14ac:dyDescent="0.4">
      <c r="B76" s="240"/>
      <c r="C76" s="235"/>
      <c r="D76" s="237"/>
      <c r="E76" s="304"/>
      <c r="F76" s="303"/>
      <c r="G76" s="298">
        <f>+E76+F76</f>
        <v>0</v>
      </c>
      <c r="H76" s="238"/>
      <c r="I76" s="238"/>
      <c r="J76" s="302">
        <f>+G76*(1-I76)</f>
        <v>0</v>
      </c>
      <c r="K76" s="304"/>
      <c r="L76" s="299"/>
      <c r="M76" s="355">
        <f>+J76-K76-L76</f>
        <v>0</v>
      </c>
      <c r="N76" s="438"/>
      <c r="O76" s="436" t="str">
        <f>IF($D76=1,+$M76,"")</f>
        <v/>
      </c>
      <c r="P76" s="298"/>
      <c r="Q76" s="435" t="str">
        <f>IF($D76=3,+$M76,"")</f>
        <v/>
      </c>
      <c r="R76" s="436" t="str">
        <f>IF($D76=4,+$M76,"")</f>
        <v/>
      </c>
      <c r="S76" s="298"/>
      <c r="T76" s="435"/>
      <c r="U76" s="436" t="str">
        <f>IF($D76=6,+$M76,"")</f>
        <v/>
      </c>
      <c r="V76" s="298"/>
      <c r="W76" s="435" t="str">
        <f>IF($D76=8,+$M76,"")</f>
        <v/>
      </c>
      <c r="X76" s="440" t="str">
        <f>IF($D76="T",+$M76,"")</f>
        <v/>
      </c>
      <c r="Y76" s="298"/>
    </row>
    <row r="77" spans="2:27" ht="13.15" x14ac:dyDescent="0.4">
      <c r="B77" s="235"/>
      <c r="C77" s="235"/>
      <c r="D77" s="236"/>
      <c r="E77" s="303"/>
      <c r="F77" s="303"/>
      <c r="G77" s="298">
        <f t="shared" ref="G77:G80" si="39">+E77+F77</f>
        <v>0</v>
      </c>
      <c r="H77" s="238"/>
      <c r="I77" s="238"/>
      <c r="J77" s="302">
        <f t="shared" ref="J77:J80" si="40">+G77*(1-I77)</f>
        <v>0</v>
      </c>
      <c r="K77" s="315"/>
      <c r="L77" s="300"/>
      <c r="M77" s="355">
        <f t="shared" ref="M77:M80" si="41">+J77-K77-L77</f>
        <v>0</v>
      </c>
      <c r="N77" s="433"/>
      <c r="O77" s="434"/>
      <c r="P77" s="298"/>
      <c r="Q77" s="435"/>
      <c r="R77" s="436"/>
      <c r="S77" s="298"/>
      <c r="T77" s="435"/>
      <c r="U77" s="436"/>
      <c r="V77" s="298"/>
      <c r="W77" s="435"/>
      <c r="X77" s="440"/>
      <c r="Y77" s="298"/>
      <c r="AA77" s="432"/>
    </row>
    <row r="78" spans="2:27" ht="13.15" x14ac:dyDescent="0.4">
      <c r="B78" s="235"/>
      <c r="C78" s="235"/>
      <c r="D78" s="236"/>
      <c r="E78" s="303"/>
      <c r="F78" s="303"/>
      <c r="G78" s="298">
        <f t="shared" si="39"/>
        <v>0</v>
      </c>
      <c r="H78" s="238"/>
      <c r="I78" s="238"/>
      <c r="J78" s="302">
        <f t="shared" si="40"/>
        <v>0</v>
      </c>
      <c r="K78" s="315"/>
      <c r="L78" s="300"/>
      <c r="M78" s="355">
        <f t="shared" si="41"/>
        <v>0</v>
      </c>
      <c r="N78" s="433"/>
      <c r="O78" s="434"/>
      <c r="P78" s="298"/>
      <c r="Q78" s="435"/>
      <c r="R78" s="436"/>
      <c r="S78" s="298"/>
      <c r="T78" s="435"/>
      <c r="U78" s="436"/>
      <c r="V78" s="298"/>
      <c r="W78" s="435"/>
      <c r="X78" s="440"/>
      <c r="Y78" s="298"/>
      <c r="AA78" s="432"/>
    </row>
    <row r="79" spans="2:27" ht="13.15" x14ac:dyDescent="0.4">
      <c r="B79" s="235"/>
      <c r="C79" s="235"/>
      <c r="D79" s="236"/>
      <c r="E79" s="303"/>
      <c r="F79" s="303"/>
      <c r="G79" s="298">
        <f t="shared" si="39"/>
        <v>0</v>
      </c>
      <c r="H79" s="238"/>
      <c r="I79" s="238"/>
      <c r="J79" s="302">
        <f t="shared" si="40"/>
        <v>0</v>
      </c>
      <c r="K79" s="315"/>
      <c r="L79" s="300"/>
      <c r="M79" s="355">
        <f t="shared" si="41"/>
        <v>0</v>
      </c>
      <c r="N79" s="433"/>
      <c r="O79" s="441"/>
      <c r="P79" s="298"/>
      <c r="Q79" s="435"/>
      <c r="R79" s="436"/>
      <c r="S79" s="298"/>
      <c r="T79" s="435"/>
      <c r="U79" s="436"/>
      <c r="V79" s="298"/>
      <c r="W79" s="435"/>
      <c r="X79" s="440"/>
      <c r="Y79" s="298"/>
      <c r="AA79" s="432" t="s">
        <v>83</v>
      </c>
    </row>
    <row r="80" spans="2:27" ht="13.15" x14ac:dyDescent="0.4">
      <c r="B80" s="235"/>
      <c r="C80" s="235"/>
      <c r="D80" s="236"/>
      <c r="E80" s="303"/>
      <c r="F80" s="303"/>
      <c r="G80" s="298">
        <f t="shared" si="39"/>
        <v>0</v>
      </c>
      <c r="H80" s="238"/>
      <c r="I80" s="238"/>
      <c r="J80" s="302">
        <f t="shared" si="40"/>
        <v>0</v>
      </c>
      <c r="K80" s="315"/>
      <c r="L80" s="300"/>
      <c r="M80" s="355">
        <f t="shared" si="41"/>
        <v>0</v>
      </c>
      <c r="N80" s="433"/>
      <c r="O80" s="420"/>
      <c r="P80" s="298"/>
      <c r="Q80" s="442"/>
      <c r="R80" s="420"/>
      <c r="S80" s="298"/>
      <c r="T80" s="442"/>
      <c r="U80" s="420"/>
      <c r="V80" s="298"/>
      <c r="W80" s="435"/>
      <c r="X80" s="440"/>
      <c r="Y80" s="298"/>
      <c r="AA80" s="432" t="s">
        <v>361</v>
      </c>
    </row>
    <row r="81" spans="2:27" ht="13.15" x14ac:dyDescent="0.4">
      <c r="B81" s="240"/>
      <c r="C81" s="235"/>
      <c r="D81" s="237"/>
      <c r="E81" s="304"/>
      <c r="F81" s="303"/>
      <c r="G81" s="298">
        <f>+E81+F81</f>
        <v>0</v>
      </c>
      <c r="H81" s="238"/>
      <c r="I81" s="238"/>
      <c r="J81" s="302">
        <f>+G81*(1-I81)</f>
        <v>0</v>
      </c>
      <c r="K81" s="304"/>
      <c r="L81" s="299"/>
      <c r="M81" s="355">
        <f>+J81-K81-L81</f>
        <v>0</v>
      </c>
      <c r="N81" s="438"/>
      <c r="O81" s="436" t="str">
        <f>IF($D81=1,+$M81,"")</f>
        <v/>
      </c>
      <c r="P81" s="298"/>
      <c r="Q81" s="435" t="str">
        <f>IF($D81=3,+$M81,"")</f>
        <v/>
      </c>
      <c r="R81" s="436" t="str">
        <f>IF($D81=4,+$M81,"")</f>
        <v/>
      </c>
      <c r="S81" s="298"/>
      <c r="T81" s="435"/>
      <c r="U81" s="436" t="str">
        <f>IF($D81=6,+$M81,"")</f>
        <v/>
      </c>
      <c r="V81" s="298"/>
      <c r="W81" s="435" t="str">
        <f>IF($D81=8,+$M81,"")</f>
        <v/>
      </c>
      <c r="X81" s="440" t="str">
        <f>IF($D81="T",+$M81,"")</f>
        <v/>
      </c>
      <c r="Y81" s="298"/>
    </row>
    <row r="82" spans="2:27" ht="13.15" x14ac:dyDescent="0.4">
      <c r="B82" s="235"/>
      <c r="C82" s="235"/>
      <c r="D82" s="236"/>
      <c r="E82" s="303"/>
      <c r="F82" s="303"/>
      <c r="G82" s="298">
        <f t="shared" ref="G82:G85" si="42">+E82+F82</f>
        <v>0</v>
      </c>
      <c r="H82" s="238"/>
      <c r="I82" s="238"/>
      <c r="J82" s="302">
        <f t="shared" ref="J82:J85" si="43">+G82*(1-I82)</f>
        <v>0</v>
      </c>
      <c r="K82" s="315"/>
      <c r="L82" s="300"/>
      <c r="M82" s="355">
        <f t="shared" ref="M82:M85" si="44">+J82-K82-L82</f>
        <v>0</v>
      </c>
      <c r="N82" s="433"/>
      <c r="O82" s="434"/>
      <c r="P82" s="298"/>
      <c r="Q82" s="435"/>
      <c r="R82" s="436"/>
      <c r="S82" s="298"/>
      <c r="T82" s="435"/>
      <c r="U82" s="436"/>
      <c r="V82" s="298"/>
      <c r="W82" s="435"/>
      <c r="X82" s="440"/>
      <c r="Y82" s="298"/>
      <c r="AA82" s="432"/>
    </row>
    <row r="83" spans="2:27" ht="13.15" x14ac:dyDescent="0.4">
      <c r="B83" s="235"/>
      <c r="C83" s="235"/>
      <c r="D83" s="236"/>
      <c r="E83" s="303"/>
      <c r="F83" s="303"/>
      <c r="G83" s="298">
        <f t="shared" si="42"/>
        <v>0</v>
      </c>
      <c r="H83" s="238"/>
      <c r="I83" s="238"/>
      <c r="J83" s="302">
        <f t="shared" si="43"/>
        <v>0</v>
      </c>
      <c r="K83" s="315"/>
      <c r="L83" s="300"/>
      <c r="M83" s="355">
        <f t="shared" si="44"/>
        <v>0</v>
      </c>
      <c r="N83" s="433"/>
      <c r="O83" s="434"/>
      <c r="P83" s="298"/>
      <c r="Q83" s="435"/>
      <c r="R83" s="436"/>
      <c r="S83" s="298"/>
      <c r="T83" s="435"/>
      <c r="U83" s="436"/>
      <c r="V83" s="298"/>
      <c r="W83" s="435"/>
      <c r="X83" s="440"/>
      <c r="Y83" s="298"/>
      <c r="AA83" s="432"/>
    </row>
    <row r="84" spans="2:27" ht="13.15" x14ac:dyDescent="0.4">
      <c r="B84" s="235"/>
      <c r="C84" s="235"/>
      <c r="D84" s="236"/>
      <c r="E84" s="303"/>
      <c r="F84" s="303"/>
      <c r="G84" s="298">
        <f t="shared" si="42"/>
        <v>0</v>
      </c>
      <c r="H84" s="238"/>
      <c r="I84" s="238"/>
      <c r="J84" s="302">
        <f t="shared" si="43"/>
        <v>0</v>
      </c>
      <c r="K84" s="315"/>
      <c r="L84" s="300"/>
      <c r="M84" s="355">
        <f t="shared" si="44"/>
        <v>0</v>
      </c>
      <c r="N84" s="433"/>
      <c r="O84" s="441"/>
      <c r="P84" s="298"/>
      <c r="Q84" s="435"/>
      <c r="R84" s="436"/>
      <c r="S84" s="298"/>
      <c r="T84" s="435"/>
      <c r="U84" s="436"/>
      <c r="V84" s="298"/>
      <c r="W84" s="435"/>
      <c r="X84" s="440"/>
      <c r="Y84" s="298"/>
      <c r="AA84" s="432" t="s">
        <v>83</v>
      </c>
    </row>
    <row r="85" spans="2:27" ht="13.15" x14ac:dyDescent="0.4">
      <c r="B85" s="235"/>
      <c r="C85" s="235"/>
      <c r="D85" s="236"/>
      <c r="E85" s="303"/>
      <c r="F85" s="303"/>
      <c r="G85" s="298">
        <f t="shared" si="42"/>
        <v>0</v>
      </c>
      <c r="H85" s="238"/>
      <c r="I85" s="238"/>
      <c r="J85" s="302">
        <f t="shared" si="43"/>
        <v>0</v>
      </c>
      <c r="K85" s="315"/>
      <c r="L85" s="300"/>
      <c r="M85" s="355">
        <f t="shared" si="44"/>
        <v>0</v>
      </c>
      <c r="N85" s="433"/>
      <c r="O85" s="420"/>
      <c r="P85" s="298"/>
      <c r="Q85" s="442"/>
      <c r="R85" s="420"/>
      <c r="S85" s="298"/>
      <c r="T85" s="442"/>
      <c r="U85" s="420"/>
      <c r="V85" s="298"/>
      <c r="W85" s="435"/>
      <c r="X85" s="440"/>
      <c r="Y85" s="298"/>
      <c r="AA85" s="432" t="s">
        <v>361</v>
      </c>
    </row>
    <row r="86" spans="2:27" ht="13.15" x14ac:dyDescent="0.4">
      <c r="B86" s="240"/>
      <c r="C86" s="235"/>
      <c r="D86" s="237"/>
      <c r="E86" s="304"/>
      <c r="F86" s="303"/>
      <c r="G86" s="298">
        <f>+E86+F86</f>
        <v>0</v>
      </c>
      <c r="H86" s="238"/>
      <c r="I86" s="238"/>
      <c r="J86" s="302">
        <f>+G86*(1-I86)</f>
        <v>0</v>
      </c>
      <c r="K86" s="304"/>
      <c r="L86" s="299"/>
      <c r="M86" s="355">
        <f>+J86-K86-L86</f>
        <v>0</v>
      </c>
      <c r="N86" s="438"/>
      <c r="O86" s="436" t="str">
        <f>IF($D86=1,+$M86,"")</f>
        <v/>
      </c>
      <c r="P86" s="298"/>
      <c r="Q86" s="435" t="str">
        <f>IF($D86=3,+$M86,"")</f>
        <v/>
      </c>
      <c r="R86" s="436" t="str">
        <f>IF($D86=4,+$M86,"")</f>
        <v/>
      </c>
      <c r="S86" s="298"/>
      <c r="T86" s="435"/>
      <c r="U86" s="436" t="str">
        <f>IF($D86=6,+$M86,"")</f>
        <v/>
      </c>
      <c r="V86" s="298"/>
      <c r="W86" s="435" t="str">
        <f>IF($D86=8,+$M86,"")</f>
        <v/>
      </c>
      <c r="X86" s="440" t="str">
        <f>IF($D86="T",+$M86,"")</f>
        <v/>
      </c>
      <c r="Y86" s="298"/>
    </row>
    <row r="87" spans="2:27" ht="13.15" x14ac:dyDescent="0.4">
      <c r="B87" s="235"/>
      <c r="C87" s="235"/>
      <c r="D87" s="236"/>
      <c r="E87" s="303"/>
      <c r="F87" s="303"/>
      <c r="G87" s="298">
        <f t="shared" ref="G87" si="45">+E87+F87</f>
        <v>0</v>
      </c>
      <c r="H87" s="238"/>
      <c r="I87" s="238"/>
      <c r="J87" s="302">
        <f t="shared" ref="J87" si="46">+G87*(1-I87)</f>
        <v>0</v>
      </c>
      <c r="K87" s="315"/>
      <c r="L87" s="300"/>
      <c r="M87" s="355">
        <f t="shared" ref="M87" si="47">+J87-K87-L87</f>
        <v>0</v>
      </c>
      <c r="N87" s="433"/>
      <c r="O87" s="434"/>
      <c r="P87" s="298"/>
      <c r="Q87" s="435"/>
      <c r="R87" s="436"/>
      <c r="S87" s="298"/>
      <c r="T87" s="435"/>
      <c r="U87" s="436"/>
      <c r="V87" s="298"/>
      <c r="W87" s="435"/>
      <c r="X87" s="440"/>
      <c r="Y87" s="298"/>
      <c r="AA87" s="432"/>
    </row>
    <row r="88" spans="2:27" ht="13.15" x14ac:dyDescent="0.4">
      <c r="B88" s="240"/>
      <c r="C88" s="235"/>
      <c r="D88" s="237"/>
      <c r="E88" s="304"/>
      <c r="F88" s="303"/>
      <c r="G88" s="298">
        <f>+E88+F88</f>
        <v>0</v>
      </c>
      <c r="H88" s="238"/>
      <c r="I88" s="238"/>
      <c r="J88" s="302">
        <f>+G88*(1-I88)</f>
        <v>0</v>
      </c>
      <c r="K88" s="304"/>
      <c r="L88" s="299"/>
      <c r="M88" s="355">
        <f>+J88-K88-L88</f>
        <v>0</v>
      </c>
      <c r="N88" s="438"/>
      <c r="O88" s="436" t="str">
        <f>IF($D88=1,+$M88,"")</f>
        <v/>
      </c>
      <c r="P88" s="298"/>
      <c r="Q88" s="435" t="str">
        <f>IF($D88=3,+$M88,"")</f>
        <v/>
      </c>
      <c r="R88" s="436" t="str">
        <f>IF($D88=4,+$M88,"")</f>
        <v/>
      </c>
      <c r="S88" s="298"/>
      <c r="T88" s="435"/>
      <c r="U88" s="436" t="str">
        <f>IF($D88=6,+$M88,"")</f>
        <v/>
      </c>
      <c r="V88" s="298"/>
      <c r="W88" s="435" t="str">
        <f>IF($D88=8,+$M88,"")</f>
        <v/>
      </c>
      <c r="X88" s="440" t="str">
        <f>IF($D88="T",+$M88,"")</f>
        <v/>
      </c>
      <c r="Y88" s="298"/>
    </row>
    <row r="89" spans="2:27" ht="13.15" x14ac:dyDescent="0.4">
      <c r="B89" s="235"/>
      <c r="C89" s="235"/>
      <c r="D89" s="236"/>
      <c r="E89" s="303"/>
      <c r="F89" s="303"/>
      <c r="G89" s="298">
        <f t="shared" ref="G89:G93" si="48">+E89+F89</f>
        <v>0</v>
      </c>
      <c r="H89" s="238"/>
      <c r="I89" s="238"/>
      <c r="J89" s="302">
        <f t="shared" ref="J89:J93" si="49">+G89*(1-I89)</f>
        <v>0</v>
      </c>
      <c r="K89" s="315"/>
      <c r="L89" s="300"/>
      <c r="M89" s="355">
        <f t="shared" ref="M89:M93" si="50">+J89-K89-L89</f>
        <v>0</v>
      </c>
      <c r="N89" s="433"/>
      <c r="O89" s="434"/>
      <c r="P89" s="298"/>
      <c r="Q89" s="435"/>
      <c r="R89" s="436"/>
      <c r="S89" s="298"/>
      <c r="T89" s="435"/>
      <c r="U89" s="436"/>
      <c r="V89" s="298"/>
      <c r="W89" s="435"/>
      <c r="X89" s="440"/>
      <c r="Y89" s="298"/>
      <c r="AA89" s="432"/>
    </row>
    <row r="90" spans="2:27" ht="13.15" x14ac:dyDescent="0.4">
      <c r="B90" s="235"/>
      <c r="C90" s="235"/>
      <c r="D90" s="236"/>
      <c r="E90" s="303"/>
      <c r="F90" s="303"/>
      <c r="G90" s="298">
        <f t="shared" si="48"/>
        <v>0</v>
      </c>
      <c r="H90" s="238"/>
      <c r="I90" s="238"/>
      <c r="J90" s="302">
        <f t="shared" si="49"/>
        <v>0</v>
      </c>
      <c r="K90" s="315"/>
      <c r="L90" s="300"/>
      <c r="M90" s="355">
        <f t="shared" si="50"/>
        <v>0</v>
      </c>
      <c r="N90" s="433"/>
      <c r="O90" s="434"/>
      <c r="P90" s="298"/>
      <c r="Q90" s="435"/>
      <c r="R90" s="436"/>
      <c r="S90" s="298"/>
      <c r="T90" s="435"/>
      <c r="U90" s="436"/>
      <c r="V90" s="298"/>
      <c r="W90" s="435"/>
      <c r="X90" s="440"/>
      <c r="Y90" s="298"/>
      <c r="AA90" s="432"/>
    </row>
    <row r="91" spans="2:27" ht="13.15" x14ac:dyDescent="0.4">
      <c r="B91" s="235"/>
      <c r="C91" s="235"/>
      <c r="D91" s="236"/>
      <c r="E91" s="303"/>
      <c r="F91" s="303"/>
      <c r="G91" s="298">
        <f t="shared" si="48"/>
        <v>0</v>
      </c>
      <c r="H91" s="238"/>
      <c r="I91" s="238"/>
      <c r="J91" s="302">
        <f t="shared" si="49"/>
        <v>0</v>
      </c>
      <c r="K91" s="315"/>
      <c r="L91" s="300"/>
      <c r="M91" s="355">
        <f t="shared" si="50"/>
        <v>0</v>
      </c>
      <c r="N91" s="433"/>
      <c r="O91" s="434"/>
      <c r="P91" s="298"/>
      <c r="Q91" s="435"/>
      <c r="R91" s="436"/>
      <c r="S91" s="298"/>
      <c r="T91" s="435"/>
      <c r="U91" s="436"/>
      <c r="V91" s="298"/>
      <c r="W91" s="435"/>
      <c r="X91" s="440"/>
      <c r="Y91" s="298"/>
      <c r="AA91" s="432"/>
    </row>
    <row r="92" spans="2:27" ht="13.15" x14ac:dyDescent="0.4">
      <c r="B92" s="235"/>
      <c r="C92" s="235"/>
      <c r="D92" s="236"/>
      <c r="E92" s="303"/>
      <c r="F92" s="303"/>
      <c r="G92" s="298">
        <f t="shared" si="48"/>
        <v>0</v>
      </c>
      <c r="H92" s="238"/>
      <c r="I92" s="238"/>
      <c r="J92" s="302">
        <f t="shared" si="49"/>
        <v>0</v>
      </c>
      <c r="K92" s="315"/>
      <c r="L92" s="300"/>
      <c r="M92" s="355">
        <f t="shared" si="50"/>
        <v>0</v>
      </c>
      <c r="N92" s="433"/>
      <c r="O92" s="441"/>
      <c r="P92" s="298"/>
      <c r="Q92" s="435"/>
      <c r="R92" s="436"/>
      <c r="S92" s="298"/>
      <c r="T92" s="435"/>
      <c r="U92" s="436"/>
      <c r="V92" s="298"/>
      <c r="W92" s="435"/>
      <c r="X92" s="440"/>
      <c r="Y92" s="298"/>
      <c r="AA92" s="432" t="s">
        <v>83</v>
      </c>
    </row>
    <row r="93" spans="2:27" ht="13.15" x14ac:dyDescent="0.4">
      <c r="B93" s="235"/>
      <c r="C93" s="235"/>
      <c r="D93" s="236"/>
      <c r="E93" s="303"/>
      <c r="F93" s="303"/>
      <c r="G93" s="298">
        <f t="shared" si="48"/>
        <v>0</v>
      </c>
      <c r="H93" s="238"/>
      <c r="I93" s="238"/>
      <c r="J93" s="302">
        <f t="shared" si="49"/>
        <v>0</v>
      </c>
      <c r="K93" s="315"/>
      <c r="L93" s="300"/>
      <c r="M93" s="355">
        <f t="shared" si="50"/>
        <v>0</v>
      </c>
      <c r="N93" s="433"/>
      <c r="O93" s="420"/>
      <c r="P93" s="298"/>
      <c r="Q93" s="442"/>
      <c r="R93" s="420"/>
      <c r="S93" s="298"/>
      <c r="T93" s="442"/>
      <c r="U93" s="420"/>
      <c r="V93" s="298"/>
      <c r="W93" s="435"/>
      <c r="X93" s="440"/>
      <c r="Y93" s="298"/>
      <c r="AA93" s="432" t="s">
        <v>361</v>
      </c>
    </row>
    <row r="94" spans="2:27" ht="13.15" x14ac:dyDescent="0.4">
      <c r="B94" s="240"/>
      <c r="C94" s="235"/>
      <c r="D94" s="237"/>
      <c r="E94" s="304"/>
      <c r="F94" s="303"/>
      <c r="G94" s="298">
        <f>+E94+F94</f>
        <v>0</v>
      </c>
      <c r="H94" s="238"/>
      <c r="I94" s="238"/>
      <c r="J94" s="302">
        <f>+G94*(1-I94)</f>
        <v>0</v>
      </c>
      <c r="K94" s="304"/>
      <c r="L94" s="299"/>
      <c r="M94" s="355">
        <f>+J94-K94-L94</f>
        <v>0</v>
      </c>
      <c r="N94" s="438"/>
      <c r="O94" s="436" t="str">
        <f>IF($D94=1,+$M94,"")</f>
        <v/>
      </c>
      <c r="P94" s="298"/>
      <c r="Q94" s="435" t="str">
        <f>IF($D94=3,+$M94,"")</f>
        <v/>
      </c>
      <c r="R94" s="436" t="str">
        <f>IF($D94=4,+$M94,"")</f>
        <v/>
      </c>
      <c r="S94" s="298"/>
      <c r="T94" s="435"/>
      <c r="U94" s="436" t="str">
        <f>IF($D94=6,+$M94,"")</f>
        <v/>
      </c>
      <c r="V94" s="298"/>
      <c r="W94" s="435" t="str">
        <f>IF($D94=8,+$M94,"")</f>
        <v/>
      </c>
      <c r="X94" s="440" t="str">
        <f>IF($D94="T",+$M94,"")</f>
        <v/>
      </c>
      <c r="Y94" s="298"/>
    </row>
    <row r="95" spans="2:27" ht="13.15" x14ac:dyDescent="0.4">
      <c r="B95" s="235"/>
      <c r="C95" s="235"/>
      <c r="D95" s="236"/>
      <c r="E95" s="303"/>
      <c r="F95" s="303"/>
      <c r="G95" s="298">
        <f t="shared" ref="G95:G98" si="51">+E95+F95</f>
        <v>0</v>
      </c>
      <c r="H95" s="238"/>
      <c r="I95" s="238"/>
      <c r="J95" s="302">
        <f t="shared" ref="J95:J98" si="52">+G95*(1-I95)</f>
        <v>0</v>
      </c>
      <c r="K95" s="315"/>
      <c r="L95" s="300"/>
      <c r="M95" s="355">
        <f t="shared" ref="M95:M98" si="53">+J95-K95-L95</f>
        <v>0</v>
      </c>
      <c r="N95" s="433"/>
      <c r="O95" s="434"/>
      <c r="P95" s="298"/>
      <c r="Q95" s="435"/>
      <c r="R95" s="436"/>
      <c r="S95" s="298"/>
      <c r="T95" s="435"/>
      <c r="U95" s="436"/>
      <c r="V95" s="298"/>
      <c r="W95" s="435"/>
      <c r="X95" s="440"/>
      <c r="Y95" s="298"/>
      <c r="AA95" s="432"/>
    </row>
    <row r="96" spans="2:27" ht="13.15" x14ac:dyDescent="0.4">
      <c r="B96" s="235"/>
      <c r="C96" s="235"/>
      <c r="D96" s="236"/>
      <c r="E96" s="303"/>
      <c r="F96" s="303"/>
      <c r="G96" s="298">
        <f t="shared" si="51"/>
        <v>0</v>
      </c>
      <c r="H96" s="238"/>
      <c r="I96" s="238"/>
      <c r="J96" s="302">
        <f t="shared" si="52"/>
        <v>0</v>
      </c>
      <c r="K96" s="315"/>
      <c r="L96" s="300"/>
      <c r="M96" s="355">
        <f t="shared" si="53"/>
        <v>0</v>
      </c>
      <c r="N96" s="433"/>
      <c r="O96" s="434"/>
      <c r="P96" s="298"/>
      <c r="Q96" s="435"/>
      <c r="R96" s="436"/>
      <c r="S96" s="298"/>
      <c r="T96" s="435"/>
      <c r="U96" s="436"/>
      <c r="V96" s="298"/>
      <c r="W96" s="435"/>
      <c r="X96" s="440"/>
      <c r="Y96" s="298"/>
      <c r="AA96" s="432"/>
    </row>
    <row r="97" spans="2:27" ht="13.15" x14ac:dyDescent="0.4">
      <c r="B97" s="235"/>
      <c r="C97" s="235"/>
      <c r="D97" s="236"/>
      <c r="E97" s="303"/>
      <c r="F97" s="303"/>
      <c r="G97" s="298">
        <f t="shared" si="51"/>
        <v>0</v>
      </c>
      <c r="H97" s="238"/>
      <c r="I97" s="238"/>
      <c r="J97" s="302">
        <f t="shared" si="52"/>
        <v>0</v>
      </c>
      <c r="K97" s="315"/>
      <c r="L97" s="300"/>
      <c r="M97" s="355">
        <f t="shared" si="53"/>
        <v>0</v>
      </c>
      <c r="N97" s="433"/>
      <c r="O97" s="441"/>
      <c r="P97" s="298"/>
      <c r="Q97" s="435"/>
      <c r="R97" s="436"/>
      <c r="S97" s="298"/>
      <c r="T97" s="435"/>
      <c r="U97" s="436"/>
      <c r="V97" s="298"/>
      <c r="W97" s="435"/>
      <c r="X97" s="440"/>
      <c r="Y97" s="298"/>
      <c r="AA97" s="432" t="s">
        <v>83</v>
      </c>
    </row>
    <row r="98" spans="2:27" ht="13.15" x14ac:dyDescent="0.4">
      <c r="B98" s="235"/>
      <c r="C98" s="235"/>
      <c r="D98" s="236"/>
      <c r="E98" s="303"/>
      <c r="F98" s="303"/>
      <c r="G98" s="298">
        <f t="shared" si="51"/>
        <v>0</v>
      </c>
      <c r="H98" s="238"/>
      <c r="I98" s="238"/>
      <c r="J98" s="302">
        <f t="shared" si="52"/>
        <v>0</v>
      </c>
      <c r="K98" s="315"/>
      <c r="L98" s="300"/>
      <c r="M98" s="355">
        <f t="shared" si="53"/>
        <v>0</v>
      </c>
      <c r="N98" s="433"/>
      <c r="O98" s="420"/>
      <c r="P98" s="298"/>
      <c r="Q98" s="442"/>
      <c r="R98" s="420"/>
      <c r="S98" s="298"/>
      <c r="T98" s="442"/>
      <c r="U98" s="420"/>
      <c r="V98" s="298"/>
      <c r="W98" s="435"/>
      <c r="X98" s="440"/>
      <c r="Y98" s="298"/>
      <c r="AA98" s="432" t="s">
        <v>361</v>
      </c>
    </row>
    <row r="99" spans="2:27" ht="13.15" x14ac:dyDescent="0.4">
      <c r="B99" s="240"/>
      <c r="C99" s="235"/>
      <c r="D99" s="237"/>
      <c r="E99" s="304"/>
      <c r="F99" s="303"/>
      <c r="G99" s="298">
        <f>+E99+F99</f>
        <v>0</v>
      </c>
      <c r="H99" s="238"/>
      <c r="I99" s="238"/>
      <c r="J99" s="302">
        <f>+G99*(1-I99)</f>
        <v>0</v>
      </c>
      <c r="K99" s="304"/>
      <c r="L99" s="299"/>
      <c r="M99" s="355">
        <f>+J99-K99-L99</f>
        <v>0</v>
      </c>
      <c r="N99" s="438"/>
      <c r="O99" s="436" t="str">
        <f>IF($D99=1,+$M99,"")</f>
        <v/>
      </c>
      <c r="P99" s="298"/>
      <c r="Q99" s="435" t="str">
        <f>IF($D99=3,+$M99,"")</f>
        <v/>
      </c>
      <c r="R99" s="436" t="str">
        <f>IF($D99=4,+$M99,"")</f>
        <v/>
      </c>
      <c r="S99" s="298"/>
      <c r="T99" s="435"/>
      <c r="U99" s="436" t="str">
        <f>IF($D99=6,+$M99,"")</f>
        <v/>
      </c>
      <c r="V99" s="298"/>
      <c r="W99" s="435" t="str">
        <f>IF($D99=8,+$M99,"")</f>
        <v/>
      </c>
      <c r="X99" s="440" t="str">
        <f>IF($D99="T",+$M99,"")</f>
        <v/>
      </c>
      <c r="Y99" s="298"/>
    </row>
    <row r="100" spans="2:27" ht="13.15" x14ac:dyDescent="0.4">
      <c r="B100" s="235"/>
      <c r="C100" s="235"/>
      <c r="D100" s="236"/>
      <c r="E100" s="303"/>
      <c r="F100" s="303"/>
      <c r="G100" s="298">
        <f t="shared" ref="G100:G103" si="54">+E100+F100</f>
        <v>0</v>
      </c>
      <c r="H100" s="238"/>
      <c r="I100" s="238"/>
      <c r="J100" s="302">
        <f t="shared" ref="J100:J103" si="55">+G100*(1-I100)</f>
        <v>0</v>
      </c>
      <c r="K100" s="315"/>
      <c r="L100" s="300"/>
      <c r="M100" s="355">
        <f t="shared" ref="M100:M103" si="56">+J100-K100-L100</f>
        <v>0</v>
      </c>
      <c r="N100" s="433"/>
      <c r="O100" s="434"/>
      <c r="P100" s="298"/>
      <c r="Q100" s="435"/>
      <c r="R100" s="436"/>
      <c r="S100" s="298"/>
      <c r="T100" s="435"/>
      <c r="U100" s="436"/>
      <c r="V100" s="298"/>
      <c r="W100" s="435"/>
      <c r="X100" s="440"/>
      <c r="Y100" s="298"/>
      <c r="AA100" s="432"/>
    </row>
    <row r="101" spans="2:27" ht="13.15" x14ac:dyDescent="0.4">
      <c r="B101" s="235"/>
      <c r="C101" s="235"/>
      <c r="D101" s="236"/>
      <c r="E101" s="303"/>
      <c r="F101" s="303"/>
      <c r="G101" s="298">
        <f t="shared" si="54"/>
        <v>0</v>
      </c>
      <c r="H101" s="238"/>
      <c r="I101" s="238"/>
      <c r="J101" s="302">
        <f t="shared" si="55"/>
        <v>0</v>
      </c>
      <c r="K101" s="315"/>
      <c r="L101" s="300"/>
      <c r="M101" s="355">
        <f t="shared" si="56"/>
        <v>0</v>
      </c>
      <c r="N101" s="433"/>
      <c r="O101" s="434"/>
      <c r="P101" s="298"/>
      <c r="Q101" s="435"/>
      <c r="R101" s="436"/>
      <c r="S101" s="298"/>
      <c r="T101" s="435"/>
      <c r="U101" s="436"/>
      <c r="V101" s="298"/>
      <c r="W101" s="435"/>
      <c r="X101" s="440"/>
      <c r="Y101" s="298"/>
      <c r="AA101" s="432"/>
    </row>
    <row r="102" spans="2:27" ht="13.15" x14ac:dyDescent="0.4">
      <c r="B102" s="235"/>
      <c r="C102" s="235"/>
      <c r="D102" s="236"/>
      <c r="E102" s="303"/>
      <c r="F102" s="303"/>
      <c r="G102" s="298">
        <f t="shared" si="54"/>
        <v>0</v>
      </c>
      <c r="H102" s="238"/>
      <c r="I102" s="238"/>
      <c r="J102" s="302">
        <f t="shared" si="55"/>
        <v>0</v>
      </c>
      <c r="K102" s="315"/>
      <c r="L102" s="300"/>
      <c r="M102" s="355">
        <f t="shared" si="56"/>
        <v>0</v>
      </c>
      <c r="N102" s="433"/>
      <c r="O102" s="441"/>
      <c r="P102" s="298"/>
      <c r="Q102" s="435"/>
      <c r="R102" s="436"/>
      <c r="S102" s="298"/>
      <c r="T102" s="435"/>
      <c r="U102" s="436"/>
      <c r="V102" s="298"/>
      <c r="W102" s="435"/>
      <c r="X102" s="440"/>
      <c r="Y102" s="298"/>
      <c r="AA102" s="432" t="s">
        <v>83</v>
      </c>
    </row>
    <row r="103" spans="2:27" ht="13.15" x14ac:dyDescent="0.4">
      <c r="B103" s="235"/>
      <c r="C103" s="235"/>
      <c r="D103" s="236"/>
      <c r="E103" s="303"/>
      <c r="F103" s="303"/>
      <c r="G103" s="298">
        <f t="shared" si="54"/>
        <v>0</v>
      </c>
      <c r="H103" s="238"/>
      <c r="I103" s="238"/>
      <c r="J103" s="302">
        <f t="shared" si="55"/>
        <v>0</v>
      </c>
      <c r="K103" s="315"/>
      <c r="L103" s="300"/>
      <c r="M103" s="355">
        <f t="shared" si="56"/>
        <v>0</v>
      </c>
      <c r="N103" s="433"/>
      <c r="O103" s="420"/>
      <c r="P103" s="298"/>
      <c r="Q103" s="442"/>
      <c r="R103" s="420"/>
      <c r="S103" s="298"/>
      <c r="T103" s="442"/>
      <c r="U103" s="420"/>
      <c r="V103" s="298"/>
      <c r="W103" s="435"/>
      <c r="X103" s="440"/>
      <c r="Y103" s="298"/>
      <c r="AA103" s="432" t="s">
        <v>361</v>
      </c>
    </row>
    <row r="104" spans="2:27" ht="13.15" x14ac:dyDescent="0.4">
      <c r="B104" s="240"/>
      <c r="C104" s="235"/>
      <c r="D104" s="237"/>
      <c r="E104" s="304"/>
      <c r="F104" s="303"/>
      <c r="G104" s="298">
        <f>+E104+F104</f>
        <v>0</v>
      </c>
      <c r="H104" s="238"/>
      <c r="I104" s="238"/>
      <c r="J104" s="302">
        <f>+G104*(1-I104)</f>
        <v>0</v>
      </c>
      <c r="K104" s="304"/>
      <c r="L104" s="299"/>
      <c r="M104" s="355">
        <f>+J104-K104-L104</f>
        <v>0</v>
      </c>
      <c r="N104" s="438"/>
      <c r="O104" s="436" t="str">
        <f>IF($D104=1,+$M104,"")</f>
        <v/>
      </c>
      <c r="P104" s="298"/>
      <c r="Q104" s="435" t="str">
        <f>IF($D104=3,+$M104,"")</f>
        <v/>
      </c>
      <c r="R104" s="436" t="str">
        <f>IF($D104=4,+$M104,"")</f>
        <v/>
      </c>
      <c r="S104" s="298"/>
      <c r="T104" s="435"/>
      <c r="U104" s="436" t="str">
        <f>IF($D104=6,+$M104,"")</f>
        <v/>
      </c>
      <c r="V104" s="298"/>
      <c r="W104" s="435" t="str">
        <f>IF($D104=8,+$M104,"")</f>
        <v/>
      </c>
      <c r="X104" s="440" t="str">
        <f>IF($D104="T",+$M104,"")</f>
        <v/>
      </c>
      <c r="Y104" s="298"/>
    </row>
    <row r="105" spans="2:27" ht="13.15" x14ac:dyDescent="0.4">
      <c r="B105" s="235"/>
      <c r="C105" s="235"/>
      <c r="D105" s="236"/>
      <c r="E105" s="303"/>
      <c r="F105" s="303"/>
      <c r="G105" s="298">
        <f t="shared" ref="G105" si="57">+E105+F105</f>
        <v>0</v>
      </c>
      <c r="H105" s="238"/>
      <c r="I105" s="238"/>
      <c r="J105" s="302">
        <f t="shared" ref="J105" si="58">+G105*(1-I105)</f>
        <v>0</v>
      </c>
      <c r="K105" s="315"/>
      <c r="L105" s="300"/>
      <c r="M105" s="355">
        <f t="shared" ref="M105" si="59">+J105-K105-L105</f>
        <v>0</v>
      </c>
      <c r="N105" s="433"/>
      <c r="O105" s="434"/>
      <c r="P105" s="298"/>
      <c r="Q105" s="435"/>
      <c r="R105" s="436"/>
      <c r="S105" s="298"/>
      <c r="T105" s="435"/>
      <c r="U105" s="436"/>
      <c r="V105" s="298"/>
      <c r="W105" s="435"/>
      <c r="X105" s="440"/>
      <c r="Y105" s="298"/>
      <c r="AA105" s="432"/>
    </row>
    <row r="106" spans="2:27" ht="13.15" x14ac:dyDescent="0.4">
      <c r="B106" s="240"/>
      <c r="C106" s="235"/>
      <c r="D106" s="237"/>
      <c r="E106" s="304"/>
      <c r="F106" s="303"/>
      <c r="G106" s="298">
        <f>+E106+F106</f>
        <v>0</v>
      </c>
      <c r="H106" s="238"/>
      <c r="I106" s="238"/>
      <c r="J106" s="302">
        <f>+G106*(1-I106)</f>
        <v>0</v>
      </c>
      <c r="K106" s="304"/>
      <c r="L106" s="299"/>
      <c r="M106" s="355">
        <f>+J106-K106-L106</f>
        <v>0</v>
      </c>
      <c r="N106" s="438"/>
      <c r="O106" s="436" t="str">
        <f>IF($D106=1,+$M106,"")</f>
        <v/>
      </c>
      <c r="P106" s="298"/>
      <c r="Q106" s="435" t="str">
        <f>IF($D106=3,+$M106,"")</f>
        <v/>
      </c>
      <c r="R106" s="436" t="str">
        <f>IF($D106=4,+$M106,"")</f>
        <v/>
      </c>
      <c r="S106" s="298"/>
      <c r="T106" s="435"/>
      <c r="U106" s="436" t="str">
        <f>IF($D106=6,+$M106,"")</f>
        <v/>
      </c>
      <c r="V106" s="298"/>
      <c r="W106" s="435" t="str">
        <f>IF($D106=8,+$M106,"")</f>
        <v/>
      </c>
      <c r="X106" s="440" t="str">
        <f>IF($D106="T",+$M106,"")</f>
        <v/>
      </c>
      <c r="Y106" s="298"/>
    </row>
    <row r="107" spans="2:27" ht="13.15" x14ac:dyDescent="0.4">
      <c r="B107" s="235"/>
      <c r="C107" s="235"/>
      <c r="D107" s="236"/>
      <c r="E107" s="303"/>
      <c r="F107" s="303"/>
      <c r="G107" s="298">
        <f t="shared" ref="G107:G112" si="60">+E107+F107</f>
        <v>0</v>
      </c>
      <c r="H107" s="238"/>
      <c r="I107" s="238"/>
      <c r="J107" s="302">
        <f t="shared" ref="J107:J112" si="61">+G107*(1-I107)</f>
        <v>0</v>
      </c>
      <c r="K107" s="315"/>
      <c r="L107" s="300"/>
      <c r="M107" s="355">
        <f>+J107-K107-L107</f>
        <v>0</v>
      </c>
      <c r="N107" s="433"/>
      <c r="O107" s="434"/>
      <c r="P107" s="298"/>
      <c r="Q107" s="435"/>
      <c r="R107" s="436"/>
      <c r="S107" s="298"/>
      <c r="T107" s="435"/>
      <c r="U107" s="436"/>
      <c r="V107" s="298"/>
      <c r="W107" s="435"/>
      <c r="X107" s="440"/>
      <c r="Y107" s="298"/>
      <c r="AA107" s="432"/>
    </row>
    <row r="108" spans="2:27" ht="13.15" x14ac:dyDescent="0.4">
      <c r="B108" s="235"/>
      <c r="C108" s="235"/>
      <c r="D108" s="236"/>
      <c r="E108" s="303"/>
      <c r="F108" s="303"/>
      <c r="G108" s="298">
        <f t="shared" si="60"/>
        <v>0</v>
      </c>
      <c r="H108" s="238"/>
      <c r="I108" s="238"/>
      <c r="J108" s="302">
        <f t="shared" si="61"/>
        <v>0</v>
      </c>
      <c r="K108" s="315"/>
      <c r="L108" s="300"/>
      <c r="M108" s="355">
        <f t="shared" ref="M108:M112" si="62">+J108-K108-L108</f>
        <v>0</v>
      </c>
      <c r="N108" s="433"/>
      <c r="O108" s="434"/>
      <c r="P108" s="298"/>
      <c r="Q108" s="435"/>
      <c r="R108" s="436"/>
      <c r="S108" s="298"/>
      <c r="T108" s="435"/>
      <c r="U108" s="436"/>
      <c r="V108" s="298"/>
      <c r="W108" s="435"/>
      <c r="X108" s="440"/>
      <c r="Y108" s="298"/>
      <c r="AA108" s="432"/>
    </row>
    <row r="109" spans="2:27" ht="13.15" x14ac:dyDescent="0.4">
      <c r="B109" s="235"/>
      <c r="C109" s="235"/>
      <c r="D109" s="236"/>
      <c r="E109" s="303"/>
      <c r="F109" s="303"/>
      <c r="G109" s="298">
        <f t="shared" si="60"/>
        <v>0</v>
      </c>
      <c r="H109" s="238"/>
      <c r="I109" s="238"/>
      <c r="J109" s="302">
        <f t="shared" si="61"/>
        <v>0</v>
      </c>
      <c r="K109" s="315"/>
      <c r="L109" s="300"/>
      <c r="M109" s="355">
        <f t="shared" si="62"/>
        <v>0</v>
      </c>
      <c r="N109" s="433"/>
      <c r="O109" s="434"/>
      <c r="P109" s="298"/>
      <c r="Q109" s="435"/>
      <c r="R109" s="436"/>
      <c r="S109" s="298"/>
      <c r="T109" s="435"/>
      <c r="U109" s="436"/>
      <c r="V109" s="298"/>
      <c r="W109" s="435"/>
      <c r="X109" s="440"/>
      <c r="Y109" s="298"/>
      <c r="AA109" s="432"/>
    </row>
    <row r="110" spans="2:27" ht="13.15" x14ac:dyDescent="0.4">
      <c r="B110" s="235"/>
      <c r="C110" s="235"/>
      <c r="D110" s="236"/>
      <c r="E110" s="303"/>
      <c r="F110" s="303"/>
      <c r="G110" s="298">
        <f t="shared" si="60"/>
        <v>0</v>
      </c>
      <c r="H110" s="238"/>
      <c r="I110" s="238"/>
      <c r="J110" s="302">
        <f t="shared" si="61"/>
        <v>0</v>
      </c>
      <c r="K110" s="315"/>
      <c r="L110" s="300"/>
      <c r="M110" s="355">
        <f t="shared" si="62"/>
        <v>0</v>
      </c>
      <c r="N110" s="433"/>
      <c r="O110" s="434"/>
      <c r="P110" s="298"/>
      <c r="Q110" s="435"/>
      <c r="R110" s="436"/>
      <c r="S110" s="298"/>
      <c r="T110" s="435"/>
      <c r="U110" s="436"/>
      <c r="V110" s="298"/>
      <c r="W110" s="435"/>
      <c r="X110" s="440"/>
      <c r="Y110" s="298"/>
      <c r="AA110" s="432"/>
    </row>
    <row r="111" spans="2:27" ht="13.15" x14ac:dyDescent="0.4">
      <c r="B111" s="235"/>
      <c r="C111" s="235"/>
      <c r="D111" s="236"/>
      <c r="E111" s="303"/>
      <c r="F111" s="303"/>
      <c r="G111" s="298">
        <f t="shared" si="60"/>
        <v>0</v>
      </c>
      <c r="H111" s="238"/>
      <c r="I111" s="238"/>
      <c r="J111" s="302">
        <f t="shared" si="61"/>
        <v>0</v>
      </c>
      <c r="K111" s="315"/>
      <c r="L111" s="300"/>
      <c r="M111" s="355">
        <f t="shared" si="62"/>
        <v>0</v>
      </c>
      <c r="N111" s="433"/>
      <c r="O111" s="441"/>
      <c r="P111" s="298"/>
      <c r="Q111" s="435"/>
      <c r="R111" s="436"/>
      <c r="S111" s="298"/>
      <c r="T111" s="435"/>
      <c r="U111" s="436"/>
      <c r="V111" s="298"/>
      <c r="W111" s="435"/>
      <c r="X111" s="440"/>
      <c r="Y111" s="298"/>
      <c r="AA111" s="432" t="s">
        <v>83</v>
      </c>
    </row>
    <row r="112" spans="2:27" ht="13.15" x14ac:dyDescent="0.4">
      <c r="B112" s="235"/>
      <c r="C112" s="235"/>
      <c r="D112" s="236"/>
      <c r="E112" s="303"/>
      <c r="F112" s="303"/>
      <c r="G112" s="298">
        <f t="shared" si="60"/>
        <v>0</v>
      </c>
      <c r="H112" s="238"/>
      <c r="I112" s="238"/>
      <c r="J112" s="302">
        <f t="shared" si="61"/>
        <v>0</v>
      </c>
      <c r="K112" s="315"/>
      <c r="L112" s="300"/>
      <c r="M112" s="355">
        <f t="shared" si="62"/>
        <v>0</v>
      </c>
      <c r="N112" s="433"/>
      <c r="O112" s="420"/>
      <c r="P112" s="298"/>
      <c r="Q112" s="442"/>
      <c r="R112" s="420"/>
      <c r="S112" s="298"/>
      <c r="T112" s="442"/>
      <c r="U112" s="420"/>
      <c r="V112" s="298"/>
      <c r="W112" s="435"/>
      <c r="X112" s="440"/>
      <c r="Y112" s="298"/>
      <c r="AA112" s="432" t="s">
        <v>361</v>
      </c>
    </row>
    <row r="113" spans="2:27" ht="13.15" x14ac:dyDescent="0.4">
      <c r="B113" s="240"/>
      <c r="C113" s="235"/>
      <c r="D113" s="237"/>
      <c r="E113" s="304"/>
      <c r="F113" s="303"/>
      <c r="G113" s="298">
        <f>+E113+F113</f>
        <v>0</v>
      </c>
      <c r="H113" s="238"/>
      <c r="I113" s="238"/>
      <c r="J113" s="302">
        <f>+G113*(1-I113)</f>
        <v>0</v>
      </c>
      <c r="K113" s="304"/>
      <c r="L113" s="299"/>
      <c r="M113" s="355">
        <f>+J113-K113-L113</f>
        <v>0</v>
      </c>
      <c r="N113" s="438"/>
      <c r="O113" s="436" t="str">
        <f>IF($D113=1,+$M113,"")</f>
        <v/>
      </c>
      <c r="P113" s="298"/>
      <c r="Q113" s="435" t="str">
        <f>IF($D113=3,+$M113,"")</f>
        <v/>
      </c>
      <c r="R113" s="436" t="str">
        <f>IF($D113=4,+$M113,"")</f>
        <v/>
      </c>
      <c r="S113" s="298"/>
      <c r="T113" s="435"/>
      <c r="U113" s="436" t="str">
        <f>IF($D113=6,+$M113,"")</f>
        <v/>
      </c>
      <c r="V113" s="298"/>
      <c r="W113" s="435" t="str">
        <f>IF($D113=8,+$M113,"")</f>
        <v/>
      </c>
      <c r="X113" s="440" t="str">
        <f>IF($D113="T",+$M113,"")</f>
        <v/>
      </c>
      <c r="Y113" s="298"/>
    </row>
    <row r="114" spans="2:27" ht="13.15" x14ac:dyDescent="0.4">
      <c r="B114" s="235"/>
      <c r="C114" s="235"/>
      <c r="D114" s="236"/>
      <c r="E114" s="303"/>
      <c r="F114" s="303"/>
      <c r="G114" s="298">
        <f t="shared" ref="G114:G117" si="63">+E114+F114</f>
        <v>0</v>
      </c>
      <c r="H114" s="238"/>
      <c r="I114" s="238"/>
      <c r="J114" s="302">
        <f t="shared" ref="J114:J117" si="64">+G114*(1-I114)</f>
        <v>0</v>
      </c>
      <c r="K114" s="315"/>
      <c r="L114" s="300"/>
      <c r="M114" s="355">
        <f t="shared" ref="M114:M117" si="65">+J114-K114-L114</f>
        <v>0</v>
      </c>
      <c r="N114" s="433"/>
      <c r="O114" s="434"/>
      <c r="P114" s="298"/>
      <c r="Q114" s="435"/>
      <c r="R114" s="436"/>
      <c r="S114" s="298"/>
      <c r="T114" s="435"/>
      <c r="U114" s="436"/>
      <c r="V114" s="298"/>
      <c r="W114" s="435"/>
      <c r="X114" s="440"/>
      <c r="Y114" s="298"/>
      <c r="AA114" s="432"/>
    </row>
    <row r="115" spans="2:27" ht="13.15" x14ac:dyDescent="0.4">
      <c r="B115" s="235"/>
      <c r="C115" s="235"/>
      <c r="D115" s="236"/>
      <c r="E115" s="303"/>
      <c r="F115" s="303"/>
      <c r="G115" s="298">
        <f t="shared" si="63"/>
        <v>0</v>
      </c>
      <c r="H115" s="238"/>
      <c r="I115" s="238"/>
      <c r="J115" s="302">
        <f t="shared" si="64"/>
        <v>0</v>
      </c>
      <c r="K115" s="315"/>
      <c r="L115" s="300"/>
      <c r="M115" s="355">
        <f t="shared" si="65"/>
        <v>0</v>
      </c>
      <c r="N115" s="433"/>
      <c r="O115" s="434"/>
      <c r="P115" s="298"/>
      <c r="Q115" s="435"/>
      <c r="R115" s="436"/>
      <c r="S115" s="298"/>
      <c r="T115" s="435"/>
      <c r="U115" s="436"/>
      <c r="V115" s="298"/>
      <c r="W115" s="435"/>
      <c r="X115" s="440"/>
      <c r="Y115" s="298"/>
      <c r="AA115" s="432"/>
    </row>
    <row r="116" spans="2:27" ht="13.15" x14ac:dyDescent="0.4">
      <c r="B116" s="235"/>
      <c r="C116" s="235"/>
      <c r="D116" s="236"/>
      <c r="E116" s="303"/>
      <c r="F116" s="303"/>
      <c r="G116" s="298">
        <f t="shared" si="63"/>
        <v>0</v>
      </c>
      <c r="H116" s="238"/>
      <c r="I116" s="238"/>
      <c r="J116" s="302">
        <f t="shared" si="64"/>
        <v>0</v>
      </c>
      <c r="K116" s="315"/>
      <c r="L116" s="300"/>
      <c r="M116" s="355">
        <f t="shared" si="65"/>
        <v>0</v>
      </c>
      <c r="N116" s="433"/>
      <c r="O116" s="441"/>
      <c r="P116" s="298"/>
      <c r="Q116" s="435"/>
      <c r="R116" s="436"/>
      <c r="S116" s="298"/>
      <c r="T116" s="435"/>
      <c r="U116" s="436"/>
      <c r="V116" s="298"/>
      <c r="W116" s="435"/>
      <c r="X116" s="440"/>
      <c r="Y116" s="298"/>
      <c r="AA116" s="432" t="s">
        <v>83</v>
      </c>
    </row>
    <row r="117" spans="2:27" ht="13.15" x14ac:dyDescent="0.4">
      <c r="B117" s="235"/>
      <c r="C117" s="235"/>
      <c r="D117" s="236"/>
      <c r="E117" s="303"/>
      <c r="F117" s="303"/>
      <c r="G117" s="298">
        <f t="shared" si="63"/>
        <v>0</v>
      </c>
      <c r="H117" s="238"/>
      <c r="I117" s="238"/>
      <c r="J117" s="302">
        <f t="shared" si="64"/>
        <v>0</v>
      </c>
      <c r="K117" s="315"/>
      <c r="L117" s="300"/>
      <c r="M117" s="355">
        <f t="shared" si="65"/>
        <v>0</v>
      </c>
      <c r="N117" s="433"/>
      <c r="O117" s="420"/>
      <c r="P117" s="298"/>
      <c r="Q117" s="442"/>
      <c r="R117" s="420"/>
      <c r="S117" s="298"/>
      <c r="T117" s="442"/>
      <c r="U117" s="420"/>
      <c r="V117" s="298"/>
      <c r="W117" s="435"/>
      <c r="X117" s="440"/>
      <c r="Y117" s="298"/>
      <c r="AA117" s="432" t="s">
        <v>361</v>
      </c>
    </row>
    <row r="118" spans="2:27" ht="13.15" x14ac:dyDescent="0.4">
      <c r="B118" s="240"/>
      <c r="C118" s="235"/>
      <c r="D118" s="237"/>
      <c r="E118" s="304"/>
      <c r="F118" s="303"/>
      <c r="G118" s="298">
        <f>+E118+F118</f>
        <v>0</v>
      </c>
      <c r="H118" s="238"/>
      <c r="I118" s="238"/>
      <c r="J118" s="302">
        <f>+G118*(1-I118)</f>
        <v>0</v>
      </c>
      <c r="K118" s="304"/>
      <c r="L118" s="299"/>
      <c r="M118" s="355">
        <f>+J118-K118-L118</f>
        <v>0</v>
      </c>
      <c r="N118" s="438"/>
      <c r="O118" s="436" t="str">
        <f>IF($D118=1,+$M118,"")</f>
        <v/>
      </c>
      <c r="P118" s="298"/>
      <c r="Q118" s="435" t="str">
        <f>IF($D118=3,+$M118,"")</f>
        <v/>
      </c>
      <c r="R118" s="436" t="str">
        <f>IF($D118=4,+$M118,"")</f>
        <v/>
      </c>
      <c r="S118" s="298"/>
      <c r="T118" s="435"/>
      <c r="U118" s="436" t="str">
        <f>IF($D118=6,+$M118,"")</f>
        <v/>
      </c>
      <c r="V118" s="298"/>
      <c r="W118" s="435" t="str">
        <f>IF($D118=8,+$M118,"")</f>
        <v/>
      </c>
      <c r="X118" s="440" t="str">
        <f>IF($D118="T",+$M118,"")</f>
        <v/>
      </c>
      <c r="Y118" s="298"/>
    </row>
    <row r="119" spans="2:27" ht="13.15" x14ac:dyDescent="0.4">
      <c r="B119" s="235"/>
      <c r="C119" s="235"/>
      <c r="D119" s="236"/>
      <c r="E119" s="303"/>
      <c r="F119" s="303"/>
      <c r="G119" s="298">
        <f t="shared" ref="G119:G122" si="66">+E119+F119</f>
        <v>0</v>
      </c>
      <c r="H119" s="238"/>
      <c r="I119" s="238"/>
      <c r="J119" s="302">
        <f t="shared" ref="J119:J122" si="67">+G119*(1-I119)</f>
        <v>0</v>
      </c>
      <c r="K119" s="315"/>
      <c r="L119" s="300"/>
      <c r="M119" s="355">
        <f t="shared" ref="M119:M122" si="68">+J119-K119-L119</f>
        <v>0</v>
      </c>
      <c r="N119" s="433"/>
      <c r="O119" s="434"/>
      <c r="P119" s="298"/>
      <c r="Q119" s="435"/>
      <c r="R119" s="436"/>
      <c r="S119" s="298"/>
      <c r="T119" s="435"/>
      <c r="U119" s="436"/>
      <c r="V119" s="298"/>
      <c r="W119" s="435"/>
      <c r="X119" s="440"/>
      <c r="Y119" s="298"/>
      <c r="AA119" s="432"/>
    </row>
    <row r="120" spans="2:27" ht="13.15" x14ac:dyDescent="0.4">
      <c r="B120" s="235"/>
      <c r="C120" s="235"/>
      <c r="D120" s="236"/>
      <c r="E120" s="303"/>
      <c r="F120" s="303"/>
      <c r="G120" s="298">
        <f t="shared" si="66"/>
        <v>0</v>
      </c>
      <c r="H120" s="238"/>
      <c r="I120" s="238"/>
      <c r="J120" s="302">
        <f t="shared" si="67"/>
        <v>0</v>
      </c>
      <c r="K120" s="315"/>
      <c r="L120" s="300"/>
      <c r="M120" s="355">
        <f t="shared" si="68"/>
        <v>0</v>
      </c>
      <c r="N120" s="433"/>
      <c r="O120" s="434"/>
      <c r="P120" s="298"/>
      <c r="Q120" s="435"/>
      <c r="R120" s="436"/>
      <c r="S120" s="298"/>
      <c r="T120" s="435"/>
      <c r="U120" s="436"/>
      <c r="V120" s="298"/>
      <c r="W120" s="435"/>
      <c r="X120" s="440"/>
      <c r="Y120" s="298"/>
      <c r="AA120" s="432"/>
    </row>
    <row r="121" spans="2:27" ht="13.15" x14ac:dyDescent="0.4">
      <c r="B121" s="235"/>
      <c r="C121" s="235"/>
      <c r="D121" s="236"/>
      <c r="E121" s="303"/>
      <c r="F121" s="303"/>
      <c r="G121" s="298">
        <f t="shared" si="66"/>
        <v>0</v>
      </c>
      <c r="H121" s="238"/>
      <c r="I121" s="238"/>
      <c r="J121" s="302">
        <f t="shared" si="67"/>
        <v>0</v>
      </c>
      <c r="K121" s="315"/>
      <c r="L121" s="300"/>
      <c r="M121" s="355">
        <f t="shared" si="68"/>
        <v>0</v>
      </c>
      <c r="N121" s="433"/>
      <c r="O121" s="441"/>
      <c r="P121" s="298"/>
      <c r="Q121" s="435"/>
      <c r="R121" s="436"/>
      <c r="S121" s="298"/>
      <c r="T121" s="435"/>
      <c r="U121" s="436"/>
      <c r="V121" s="298"/>
      <c r="W121" s="435"/>
      <c r="X121" s="440"/>
      <c r="Y121" s="298"/>
      <c r="AA121" s="432" t="s">
        <v>83</v>
      </c>
    </row>
    <row r="122" spans="2:27" ht="13.15" x14ac:dyDescent="0.4">
      <c r="B122" s="235"/>
      <c r="C122" s="235"/>
      <c r="D122" s="236"/>
      <c r="E122" s="303"/>
      <c r="F122" s="303"/>
      <c r="G122" s="298">
        <f t="shared" si="66"/>
        <v>0</v>
      </c>
      <c r="H122" s="238"/>
      <c r="I122" s="238"/>
      <c r="J122" s="302">
        <f t="shared" si="67"/>
        <v>0</v>
      </c>
      <c r="K122" s="315"/>
      <c r="L122" s="300"/>
      <c r="M122" s="355">
        <f t="shared" si="68"/>
        <v>0</v>
      </c>
      <c r="N122" s="433"/>
      <c r="O122" s="420"/>
      <c r="P122" s="298"/>
      <c r="Q122" s="442"/>
      <c r="R122" s="420"/>
      <c r="S122" s="298"/>
      <c r="T122" s="442"/>
      <c r="U122" s="420"/>
      <c r="V122" s="298"/>
      <c r="W122" s="435"/>
      <c r="X122" s="440"/>
      <c r="Y122" s="298"/>
      <c r="AA122" s="432" t="s">
        <v>361</v>
      </c>
    </row>
    <row r="123" spans="2:27" ht="13.15" x14ac:dyDescent="0.4">
      <c r="B123" s="240"/>
      <c r="C123" s="235"/>
      <c r="D123" s="237"/>
      <c r="E123" s="304"/>
      <c r="F123" s="303"/>
      <c r="G123" s="298">
        <f>+E123+F123</f>
        <v>0</v>
      </c>
      <c r="H123" s="238"/>
      <c r="I123" s="238"/>
      <c r="J123" s="302">
        <f>+G123*(1-I123)</f>
        <v>0</v>
      </c>
      <c r="K123" s="304"/>
      <c r="L123" s="299"/>
      <c r="M123" s="355">
        <f>+J123-K123-L123</f>
        <v>0</v>
      </c>
      <c r="N123" s="438"/>
      <c r="O123" s="436" t="str">
        <f>IF($D123=1,+$M123,"")</f>
        <v/>
      </c>
      <c r="P123" s="298"/>
      <c r="Q123" s="435" t="str">
        <f>IF($D123=3,+$M123,"")</f>
        <v/>
      </c>
      <c r="R123" s="436" t="str">
        <f>IF($D123=4,+$M123,"")</f>
        <v/>
      </c>
      <c r="S123" s="298"/>
      <c r="T123" s="435"/>
      <c r="U123" s="436" t="str">
        <f>IF($D123=6,+$M123,"")</f>
        <v/>
      </c>
      <c r="V123" s="298"/>
      <c r="W123" s="435" t="str">
        <f>IF($D123=8,+$M123,"")</f>
        <v/>
      </c>
      <c r="X123" s="440" t="str">
        <f>IF($D123="T",+$M123,"")</f>
        <v/>
      </c>
      <c r="Y123" s="298"/>
    </row>
    <row r="124" spans="2:27" ht="13.15" x14ac:dyDescent="0.4">
      <c r="B124" s="235"/>
      <c r="C124" s="235"/>
      <c r="D124" s="236"/>
      <c r="E124" s="303"/>
      <c r="F124" s="303"/>
      <c r="G124" s="298">
        <f t="shared" ref="G124" si="69">+E124+F124</f>
        <v>0</v>
      </c>
      <c r="H124" s="238"/>
      <c r="I124" s="238"/>
      <c r="J124" s="302">
        <f t="shared" ref="J124" si="70">+G124*(1-I124)</f>
        <v>0</v>
      </c>
      <c r="K124" s="315"/>
      <c r="L124" s="300"/>
      <c r="M124" s="355">
        <f t="shared" ref="M124" si="71">+J124-K124-L124</f>
        <v>0</v>
      </c>
      <c r="N124" s="433"/>
      <c r="O124" s="434"/>
      <c r="P124" s="298"/>
      <c r="Q124" s="435"/>
      <c r="R124" s="436"/>
      <c r="S124" s="298"/>
      <c r="T124" s="435"/>
      <c r="U124" s="436"/>
      <c r="V124" s="298"/>
      <c r="W124" s="435"/>
      <c r="X124" s="440"/>
      <c r="Y124" s="298"/>
      <c r="AA124" s="432"/>
    </row>
    <row r="125" spans="2:27" ht="13.15" x14ac:dyDescent="0.4">
      <c r="B125" s="240"/>
      <c r="C125" s="235"/>
      <c r="D125" s="237"/>
      <c r="E125" s="304"/>
      <c r="F125" s="303"/>
      <c r="G125" s="298">
        <f>+E125+F125</f>
        <v>0</v>
      </c>
      <c r="H125" s="238"/>
      <c r="I125" s="238"/>
      <c r="J125" s="302">
        <f>+G125*(1-I125)</f>
        <v>0</v>
      </c>
      <c r="K125" s="304"/>
      <c r="L125" s="299"/>
      <c r="M125" s="355">
        <f>+J125-K125-L125</f>
        <v>0</v>
      </c>
      <c r="N125" s="438"/>
      <c r="O125" s="436" t="str">
        <f>IF($D125=1,+$M125,"")</f>
        <v/>
      </c>
      <c r="P125" s="298"/>
      <c r="Q125" s="435" t="str">
        <f>IF($D125=3,+$M125,"")</f>
        <v/>
      </c>
      <c r="R125" s="436" t="str">
        <f>IF($D125=4,+$M125,"")</f>
        <v/>
      </c>
      <c r="S125" s="298"/>
      <c r="T125" s="435"/>
      <c r="U125" s="436" t="str">
        <f>IF($D125=6,+$M125,"")</f>
        <v/>
      </c>
      <c r="V125" s="298"/>
      <c r="W125" s="435" t="str">
        <f>IF($D125=8,+$M125,"")</f>
        <v/>
      </c>
      <c r="X125" s="440" t="str">
        <f>IF($D125="T",+$M125,"")</f>
        <v/>
      </c>
      <c r="Y125" s="298"/>
    </row>
    <row r="126" spans="2:27" ht="13.15" x14ac:dyDescent="0.4">
      <c r="B126" s="235"/>
      <c r="C126" s="235"/>
      <c r="D126" s="236"/>
      <c r="E126" s="303"/>
      <c r="F126" s="303"/>
      <c r="G126" s="298">
        <f t="shared" ref="G126:G131" si="72">+E126+F126</f>
        <v>0</v>
      </c>
      <c r="H126" s="238"/>
      <c r="I126" s="238"/>
      <c r="J126" s="302">
        <f t="shared" ref="J126:J131" si="73">+G126*(1-I126)</f>
        <v>0</v>
      </c>
      <c r="K126" s="315"/>
      <c r="L126" s="300"/>
      <c r="M126" s="355">
        <f>+J126-K126-L126</f>
        <v>0</v>
      </c>
      <c r="N126" s="433"/>
      <c r="O126" s="434"/>
      <c r="P126" s="298"/>
      <c r="Q126" s="435"/>
      <c r="R126" s="436"/>
      <c r="S126" s="298"/>
      <c r="T126" s="435"/>
      <c r="U126" s="436"/>
      <c r="V126" s="298"/>
      <c r="W126" s="435"/>
      <c r="X126" s="440"/>
      <c r="Y126" s="298"/>
      <c r="AA126" s="432"/>
    </row>
    <row r="127" spans="2:27" ht="13.15" x14ac:dyDescent="0.4">
      <c r="B127" s="235"/>
      <c r="C127" s="235"/>
      <c r="D127" s="236"/>
      <c r="E127" s="303"/>
      <c r="F127" s="303"/>
      <c r="G127" s="298">
        <f t="shared" si="72"/>
        <v>0</v>
      </c>
      <c r="H127" s="238"/>
      <c r="I127" s="238"/>
      <c r="J127" s="302">
        <f t="shared" si="73"/>
        <v>0</v>
      </c>
      <c r="K127" s="315"/>
      <c r="L127" s="300"/>
      <c r="M127" s="355">
        <f t="shared" ref="M127:M131" si="74">+J127-K127-L127</f>
        <v>0</v>
      </c>
      <c r="N127" s="433"/>
      <c r="O127" s="434"/>
      <c r="P127" s="298"/>
      <c r="Q127" s="435"/>
      <c r="R127" s="436"/>
      <c r="S127" s="298"/>
      <c r="T127" s="435"/>
      <c r="U127" s="436"/>
      <c r="V127" s="298"/>
      <c r="W127" s="435"/>
      <c r="X127" s="440"/>
      <c r="Y127" s="298"/>
      <c r="AA127" s="432"/>
    </row>
    <row r="128" spans="2:27" ht="13.15" x14ac:dyDescent="0.4">
      <c r="B128" s="235"/>
      <c r="C128" s="235"/>
      <c r="D128" s="236"/>
      <c r="E128" s="303"/>
      <c r="F128" s="303"/>
      <c r="G128" s="298">
        <f t="shared" si="72"/>
        <v>0</v>
      </c>
      <c r="H128" s="238"/>
      <c r="I128" s="238"/>
      <c r="J128" s="302">
        <f t="shared" si="73"/>
        <v>0</v>
      </c>
      <c r="K128" s="315"/>
      <c r="L128" s="300"/>
      <c r="M128" s="355">
        <f t="shared" si="74"/>
        <v>0</v>
      </c>
      <c r="N128" s="433"/>
      <c r="O128" s="434"/>
      <c r="P128" s="298"/>
      <c r="Q128" s="435"/>
      <c r="R128" s="436"/>
      <c r="S128" s="298"/>
      <c r="T128" s="435"/>
      <c r="U128" s="436"/>
      <c r="V128" s="298"/>
      <c r="W128" s="435"/>
      <c r="X128" s="440"/>
      <c r="Y128" s="298"/>
      <c r="AA128" s="432"/>
    </row>
    <row r="129" spans="2:27" ht="13.15" x14ac:dyDescent="0.4">
      <c r="B129" s="235"/>
      <c r="C129" s="235"/>
      <c r="D129" s="236"/>
      <c r="E129" s="303"/>
      <c r="F129" s="303"/>
      <c r="G129" s="298">
        <f t="shared" si="72"/>
        <v>0</v>
      </c>
      <c r="H129" s="238"/>
      <c r="I129" s="238"/>
      <c r="J129" s="302">
        <f t="shared" si="73"/>
        <v>0</v>
      </c>
      <c r="K129" s="315"/>
      <c r="L129" s="300"/>
      <c r="M129" s="355">
        <f t="shared" si="74"/>
        <v>0</v>
      </c>
      <c r="N129" s="433"/>
      <c r="O129" s="434"/>
      <c r="P129" s="298"/>
      <c r="Q129" s="435"/>
      <c r="R129" s="436"/>
      <c r="S129" s="298"/>
      <c r="T129" s="435"/>
      <c r="U129" s="436"/>
      <c r="V129" s="298"/>
      <c r="W129" s="435"/>
      <c r="X129" s="440"/>
      <c r="Y129" s="298"/>
      <c r="AA129" s="432"/>
    </row>
    <row r="130" spans="2:27" ht="13.15" x14ac:dyDescent="0.4">
      <c r="B130" s="235"/>
      <c r="C130" s="235"/>
      <c r="D130" s="236"/>
      <c r="E130" s="303"/>
      <c r="F130" s="303"/>
      <c r="G130" s="298">
        <f t="shared" si="72"/>
        <v>0</v>
      </c>
      <c r="H130" s="238"/>
      <c r="I130" s="238"/>
      <c r="J130" s="302">
        <f t="shared" si="73"/>
        <v>0</v>
      </c>
      <c r="K130" s="315"/>
      <c r="L130" s="300"/>
      <c r="M130" s="355">
        <f t="shared" si="74"/>
        <v>0</v>
      </c>
      <c r="N130" s="433"/>
      <c r="O130" s="441"/>
      <c r="P130" s="298"/>
      <c r="Q130" s="435"/>
      <c r="R130" s="436"/>
      <c r="S130" s="298"/>
      <c r="T130" s="435"/>
      <c r="U130" s="436"/>
      <c r="V130" s="298"/>
      <c r="W130" s="435"/>
      <c r="X130" s="440"/>
      <c r="Y130" s="298"/>
      <c r="AA130" s="432" t="s">
        <v>83</v>
      </c>
    </row>
    <row r="131" spans="2:27" ht="13.15" x14ac:dyDescent="0.4">
      <c r="B131" s="235"/>
      <c r="C131" s="235"/>
      <c r="D131" s="236"/>
      <c r="E131" s="303"/>
      <c r="F131" s="303"/>
      <c r="G131" s="298">
        <f t="shared" si="72"/>
        <v>0</v>
      </c>
      <c r="H131" s="238"/>
      <c r="I131" s="238"/>
      <c r="J131" s="302">
        <f t="shared" si="73"/>
        <v>0</v>
      </c>
      <c r="K131" s="315"/>
      <c r="L131" s="300"/>
      <c r="M131" s="355">
        <f t="shared" si="74"/>
        <v>0</v>
      </c>
      <c r="N131" s="433"/>
      <c r="O131" s="420"/>
      <c r="P131" s="298"/>
      <c r="Q131" s="442"/>
      <c r="R131" s="420"/>
      <c r="S131" s="298"/>
      <c r="T131" s="442"/>
      <c r="U131" s="420"/>
      <c r="V131" s="298"/>
      <c r="W131" s="435"/>
      <c r="X131" s="440"/>
      <c r="Y131" s="298"/>
      <c r="AA131" s="432" t="s">
        <v>361</v>
      </c>
    </row>
    <row r="132" spans="2:27" ht="13.15" x14ac:dyDescent="0.4">
      <c r="B132" s="240"/>
      <c r="C132" s="235"/>
      <c r="D132" s="237"/>
      <c r="E132" s="304"/>
      <c r="F132" s="303"/>
      <c r="G132" s="298">
        <f>+E132+F132</f>
        <v>0</v>
      </c>
      <c r="H132" s="238"/>
      <c r="I132" s="238"/>
      <c r="J132" s="302">
        <f>+G132*(1-I132)</f>
        <v>0</v>
      </c>
      <c r="K132" s="304"/>
      <c r="L132" s="299"/>
      <c r="M132" s="355">
        <f>+J132-K132-L132</f>
        <v>0</v>
      </c>
      <c r="N132" s="438"/>
      <c r="O132" s="436" t="str">
        <f>IF($D132=1,+$M132,"")</f>
        <v/>
      </c>
      <c r="P132" s="298"/>
      <c r="Q132" s="435" t="str">
        <f>IF($D132=3,+$M132,"")</f>
        <v/>
      </c>
      <c r="R132" s="436" t="str">
        <f>IF($D132=4,+$M132,"")</f>
        <v/>
      </c>
      <c r="S132" s="298"/>
      <c r="T132" s="435"/>
      <c r="U132" s="436" t="str">
        <f>IF($D132=6,+$M132,"")</f>
        <v/>
      </c>
      <c r="V132" s="298"/>
      <c r="W132" s="435" t="str">
        <f>IF($D132=8,+$M132,"")</f>
        <v/>
      </c>
      <c r="X132" s="440" t="str">
        <f>IF($D132="T",+$M132,"")</f>
        <v/>
      </c>
      <c r="Y132" s="298"/>
    </row>
    <row r="133" spans="2:27" ht="13.15" x14ac:dyDescent="0.4">
      <c r="B133" s="235"/>
      <c r="C133" s="235"/>
      <c r="D133" s="236"/>
      <c r="E133" s="303"/>
      <c r="F133" s="303"/>
      <c r="G133" s="298">
        <f t="shared" ref="G133:G136" si="75">+E133+F133</f>
        <v>0</v>
      </c>
      <c r="H133" s="238"/>
      <c r="I133" s="238"/>
      <c r="J133" s="302">
        <f t="shared" ref="J133:J136" si="76">+G133*(1-I133)</f>
        <v>0</v>
      </c>
      <c r="K133" s="315"/>
      <c r="L133" s="300"/>
      <c r="M133" s="355">
        <f t="shared" ref="M133:M136" si="77">+J133-K133-L133</f>
        <v>0</v>
      </c>
      <c r="N133" s="433"/>
      <c r="O133" s="434"/>
      <c r="P133" s="298"/>
      <c r="Q133" s="435"/>
      <c r="R133" s="436"/>
      <c r="S133" s="298"/>
      <c r="T133" s="435"/>
      <c r="U133" s="436"/>
      <c r="V133" s="298"/>
      <c r="W133" s="435"/>
      <c r="X133" s="440"/>
      <c r="Y133" s="298"/>
      <c r="AA133" s="432"/>
    </row>
    <row r="134" spans="2:27" ht="13.15" x14ac:dyDescent="0.4">
      <c r="B134" s="235"/>
      <c r="C134" s="235"/>
      <c r="D134" s="236"/>
      <c r="E134" s="303"/>
      <c r="F134" s="303"/>
      <c r="G134" s="298">
        <f t="shared" si="75"/>
        <v>0</v>
      </c>
      <c r="H134" s="238"/>
      <c r="I134" s="238"/>
      <c r="J134" s="302">
        <f t="shared" si="76"/>
        <v>0</v>
      </c>
      <c r="K134" s="315"/>
      <c r="L134" s="300"/>
      <c r="M134" s="355">
        <f t="shared" si="77"/>
        <v>0</v>
      </c>
      <c r="N134" s="433"/>
      <c r="O134" s="434"/>
      <c r="P134" s="298"/>
      <c r="Q134" s="435"/>
      <c r="R134" s="436"/>
      <c r="S134" s="298"/>
      <c r="T134" s="435"/>
      <c r="U134" s="436"/>
      <c r="V134" s="298"/>
      <c r="W134" s="435"/>
      <c r="X134" s="440"/>
      <c r="Y134" s="298"/>
      <c r="AA134" s="432"/>
    </row>
    <row r="135" spans="2:27" ht="13.15" x14ac:dyDescent="0.4">
      <c r="B135" s="235"/>
      <c r="C135" s="235"/>
      <c r="D135" s="236"/>
      <c r="E135" s="303"/>
      <c r="F135" s="303"/>
      <c r="G135" s="298">
        <f t="shared" si="75"/>
        <v>0</v>
      </c>
      <c r="H135" s="238"/>
      <c r="I135" s="238"/>
      <c r="J135" s="302">
        <f t="shared" si="76"/>
        <v>0</v>
      </c>
      <c r="K135" s="315"/>
      <c r="L135" s="300"/>
      <c r="M135" s="355">
        <f t="shared" si="77"/>
        <v>0</v>
      </c>
      <c r="N135" s="433"/>
      <c r="O135" s="441"/>
      <c r="P135" s="298"/>
      <c r="Q135" s="435"/>
      <c r="R135" s="436"/>
      <c r="S135" s="298"/>
      <c r="T135" s="435"/>
      <c r="U135" s="436"/>
      <c r="V135" s="298"/>
      <c r="W135" s="435"/>
      <c r="X135" s="440"/>
      <c r="Y135" s="298"/>
      <c r="AA135" s="432" t="s">
        <v>83</v>
      </c>
    </row>
    <row r="136" spans="2:27" ht="13.15" x14ac:dyDescent="0.4">
      <c r="B136" s="235"/>
      <c r="C136" s="235"/>
      <c r="D136" s="236"/>
      <c r="E136" s="303"/>
      <c r="F136" s="303"/>
      <c r="G136" s="298">
        <f t="shared" si="75"/>
        <v>0</v>
      </c>
      <c r="H136" s="238"/>
      <c r="I136" s="238"/>
      <c r="J136" s="302">
        <f t="shared" si="76"/>
        <v>0</v>
      </c>
      <c r="K136" s="315"/>
      <c r="L136" s="300"/>
      <c r="M136" s="355">
        <f t="shared" si="77"/>
        <v>0</v>
      </c>
      <c r="N136" s="433"/>
      <c r="O136" s="420"/>
      <c r="P136" s="298"/>
      <c r="Q136" s="442"/>
      <c r="R136" s="420"/>
      <c r="S136" s="298"/>
      <c r="T136" s="442"/>
      <c r="U136" s="420"/>
      <c r="V136" s="298"/>
      <c r="W136" s="435"/>
      <c r="X136" s="440"/>
      <c r="Y136" s="298"/>
      <c r="AA136" s="432" t="s">
        <v>361</v>
      </c>
    </row>
    <row r="137" spans="2:27" ht="13.15" x14ac:dyDescent="0.4">
      <c r="B137" s="240"/>
      <c r="C137" s="235"/>
      <c r="D137" s="237"/>
      <c r="E137" s="304"/>
      <c r="F137" s="303"/>
      <c r="G137" s="298">
        <f>+E137+F137</f>
        <v>0</v>
      </c>
      <c r="H137" s="238"/>
      <c r="I137" s="238"/>
      <c r="J137" s="302">
        <f>+G137*(1-I137)</f>
        <v>0</v>
      </c>
      <c r="K137" s="304"/>
      <c r="L137" s="299"/>
      <c r="M137" s="355">
        <f>+J137-K137-L137</f>
        <v>0</v>
      </c>
      <c r="N137" s="438"/>
      <c r="O137" s="436" t="str">
        <f>IF($D137=1,+$M137,"")</f>
        <v/>
      </c>
      <c r="P137" s="298"/>
      <c r="Q137" s="435" t="str">
        <f>IF($D137=3,+$M137,"")</f>
        <v/>
      </c>
      <c r="R137" s="436" t="str">
        <f>IF($D137=4,+$M137,"")</f>
        <v/>
      </c>
      <c r="S137" s="298"/>
      <c r="T137" s="435"/>
      <c r="U137" s="436" t="str">
        <f>IF($D137=6,+$M137,"")</f>
        <v/>
      </c>
      <c r="V137" s="298"/>
      <c r="W137" s="435" t="str">
        <f>IF($D137=8,+$M137,"")</f>
        <v/>
      </c>
      <c r="X137" s="440" t="str">
        <f>IF($D137="T",+$M137,"")</f>
        <v/>
      </c>
      <c r="Y137" s="298"/>
    </row>
    <row r="138" spans="2:27" ht="13.15" x14ac:dyDescent="0.4">
      <c r="B138" s="235"/>
      <c r="C138" s="235"/>
      <c r="D138" s="236"/>
      <c r="E138" s="303"/>
      <c r="F138" s="303"/>
      <c r="G138" s="298">
        <f t="shared" ref="G138:G141" si="78">+E138+F138</f>
        <v>0</v>
      </c>
      <c r="H138" s="238"/>
      <c r="I138" s="238"/>
      <c r="J138" s="302">
        <f t="shared" ref="J138:J141" si="79">+G138*(1-I138)</f>
        <v>0</v>
      </c>
      <c r="K138" s="315"/>
      <c r="L138" s="300"/>
      <c r="M138" s="355">
        <f t="shared" ref="M138:M141" si="80">+J138-K138-L138</f>
        <v>0</v>
      </c>
      <c r="N138" s="433"/>
      <c r="O138" s="434"/>
      <c r="P138" s="298"/>
      <c r="Q138" s="435"/>
      <c r="R138" s="436"/>
      <c r="S138" s="298"/>
      <c r="T138" s="435"/>
      <c r="U138" s="436"/>
      <c r="V138" s="298"/>
      <c r="W138" s="435"/>
      <c r="X138" s="440"/>
      <c r="Y138" s="298"/>
      <c r="AA138" s="432"/>
    </row>
    <row r="139" spans="2:27" ht="13.15" x14ac:dyDescent="0.4">
      <c r="B139" s="235"/>
      <c r="C139" s="235"/>
      <c r="D139" s="236"/>
      <c r="E139" s="303"/>
      <c r="F139" s="303"/>
      <c r="G139" s="298">
        <f t="shared" si="78"/>
        <v>0</v>
      </c>
      <c r="H139" s="238"/>
      <c r="I139" s="238"/>
      <c r="J139" s="302">
        <f t="shared" si="79"/>
        <v>0</v>
      </c>
      <c r="K139" s="315"/>
      <c r="L139" s="300"/>
      <c r="M139" s="355">
        <f t="shared" si="80"/>
        <v>0</v>
      </c>
      <c r="N139" s="433"/>
      <c r="O139" s="434"/>
      <c r="P139" s="298"/>
      <c r="Q139" s="435"/>
      <c r="R139" s="436"/>
      <c r="S139" s="298"/>
      <c r="T139" s="435"/>
      <c r="U139" s="436"/>
      <c r="V139" s="298"/>
      <c r="W139" s="435"/>
      <c r="X139" s="440"/>
      <c r="Y139" s="298"/>
      <c r="AA139" s="432"/>
    </row>
    <row r="140" spans="2:27" ht="13.15" x14ac:dyDescent="0.4">
      <c r="B140" s="235"/>
      <c r="C140" s="235"/>
      <c r="D140" s="236"/>
      <c r="E140" s="303"/>
      <c r="F140" s="303"/>
      <c r="G140" s="298">
        <f t="shared" si="78"/>
        <v>0</v>
      </c>
      <c r="H140" s="238"/>
      <c r="I140" s="238"/>
      <c r="J140" s="302">
        <f t="shared" si="79"/>
        <v>0</v>
      </c>
      <c r="K140" s="315"/>
      <c r="L140" s="300"/>
      <c r="M140" s="355">
        <f t="shared" si="80"/>
        <v>0</v>
      </c>
      <c r="N140" s="433"/>
      <c r="O140" s="441"/>
      <c r="P140" s="298"/>
      <c r="Q140" s="435"/>
      <c r="R140" s="436"/>
      <c r="S140" s="298"/>
      <c r="T140" s="435"/>
      <c r="U140" s="436"/>
      <c r="V140" s="298"/>
      <c r="W140" s="435"/>
      <c r="X140" s="440"/>
      <c r="Y140" s="298"/>
      <c r="AA140" s="432" t="s">
        <v>83</v>
      </c>
    </row>
    <row r="141" spans="2:27" ht="13.15" x14ac:dyDescent="0.4">
      <c r="B141" s="235"/>
      <c r="C141" s="235"/>
      <c r="D141" s="236"/>
      <c r="E141" s="303"/>
      <c r="F141" s="303"/>
      <c r="G141" s="298">
        <f t="shared" si="78"/>
        <v>0</v>
      </c>
      <c r="H141" s="238"/>
      <c r="I141" s="238"/>
      <c r="J141" s="302">
        <f t="shared" si="79"/>
        <v>0</v>
      </c>
      <c r="K141" s="315"/>
      <c r="L141" s="300"/>
      <c r="M141" s="355">
        <f t="shared" si="80"/>
        <v>0</v>
      </c>
      <c r="N141" s="433"/>
      <c r="O141" s="420"/>
      <c r="P141" s="298"/>
      <c r="Q141" s="442"/>
      <c r="R141" s="420"/>
      <c r="S141" s="298"/>
      <c r="T141" s="442"/>
      <c r="U141" s="420"/>
      <c r="V141" s="298"/>
      <c r="W141" s="435"/>
      <c r="X141" s="440"/>
      <c r="Y141" s="298"/>
      <c r="AA141" s="432" t="s">
        <v>361</v>
      </c>
    </row>
    <row r="142" spans="2:27" ht="13.15" x14ac:dyDescent="0.4">
      <c r="B142" s="240"/>
      <c r="C142" s="235"/>
      <c r="D142" s="237"/>
      <c r="E142" s="304"/>
      <c r="F142" s="303"/>
      <c r="G142" s="298">
        <f>+E142+F142</f>
        <v>0</v>
      </c>
      <c r="H142" s="238"/>
      <c r="I142" s="238"/>
      <c r="J142" s="302">
        <f>+G142*(1-I142)</f>
        <v>0</v>
      </c>
      <c r="K142" s="304"/>
      <c r="L142" s="299"/>
      <c r="M142" s="355">
        <f>+J142-K142-L142</f>
        <v>0</v>
      </c>
      <c r="N142" s="438"/>
      <c r="O142" s="436" t="str">
        <f>IF($D142=1,+$M142,"")</f>
        <v/>
      </c>
      <c r="P142" s="298"/>
      <c r="Q142" s="435" t="str">
        <f>IF($D142=3,+$M142,"")</f>
        <v/>
      </c>
      <c r="R142" s="436" t="str">
        <f>IF($D142=4,+$M142,"")</f>
        <v/>
      </c>
      <c r="S142" s="298"/>
      <c r="T142" s="435"/>
      <c r="U142" s="436" t="str">
        <f>IF($D142=6,+$M142,"")</f>
        <v/>
      </c>
      <c r="V142" s="298"/>
      <c r="W142" s="435" t="str">
        <f>IF($D142=8,+$M142,"")</f>
        <v/>
      </c>
      <c r="X142" s="440" t="str">
        <f>IF($D142="T",+$M142,"")</f>
        <v/>
      </c>
      <c r="Y142" s="298"/>
    </row>
    <row r="143" spans="2:27" ht="13.15" x14ac:dyDescent="0.4">
      <c r="B143" s="235"/>
      <c r="C143" s="235"/>
      <c r="D143" s="236"/>
      <c r="E143" s="303"/>
      <c r="F143" s="303"/>
      <c r="G143" s="298">
        <f t="shared" ref="G143" si="81">+E143+F143</f>
        <v>0</v>
      </c>
      <c r="H143" s="238"/>
      <c r="I143" s="238"/>
      <c r="J143" s="302">
        <f t="shared" ref="J143" si="82">+G143*(1-I143)</f>
        <v>0</v>
      </c>
      <c r="K143" s="315"/>
      <c r="L143" s="300"/>
      <c r="M143" s="355">
        <f t="shared" ref="M143" si="83">+J143-K143-L143</f>
        <v>0</v>
      </c>
      <c r="N143" s="433"/>
      <c r="O143" s="434"/>
      <c r="P143" s="298"/>
      <c r="Q143" s="435"/>
      <c r="R143" s="436"/>
      <c r="S143" s="298"/>
      <c r="T143" s="435"/>
      <c r="U143" s="436"/>
      <c r="V143" s="298"/>
      <c r="W143" s="435"/>
      <c r="X143" s="440"/>
      <c r="Y143" s="298"/>
      <c r="AA143" s="432"/>
    </row>
    <row r="144" spans="2:27" ht="13.15" x14ac:dyDescent="0.4">
      <c r="B144" s="240"/>
      <c r="C144" s="235"/>
      <c r="D144" s="237"/>
      <c r="E144" s="304"/>
      <c r="F144" s="303"/>
      <c r="G144" s="298">
        <f>+E144+F144</f>
        <v>0</v>
      </c>
      <c r="H144" s="238"/>
      <c r="I144" s="238"/>
      <c r="J144" s="302">
        <f>+G144*(1-I144)</f>
        <v>0</v>
      </c>
      <c r="K144" s="304"/>
      <c r="L144" s="299"/>
      <c r="M144" s="355">
        <f>+J144-K144-L144</f>
        <v>0</v>
      </c>
      <c r="N144" s="438"/>
      <c r="O144" s="436" t="str">
        <f>IF($D144=1,+$M144,"")</f>
        <v/>
      </c>
      <c r="P144" s="298"/>
      <c r="Q144" s="435" t="str">
        <f>IF($D144=3,+$M144,"")</f>
        <v/>
      </c>
      <c r="R144" s="436" t="str">
        <f>IF($D144=4,+$M144,"")</f>
        <v/>
      </c>
      <c r="S144" s="298"/>
      <c r="T144" s="435"/>
      <c r="U144" s="436" t="str">
        <f>IF($D144=6,+$M144,"")</f>
        <v/>
      </c>
      <c r="V144" s="298"/>
      <c r="W144" s="435" t="str">
        <f>IF($D144=8,+$M144,"")</f>
        <v/>
      </c>
      <c r="X144" s="440" t="str">
        <f>IF($D144="T",+$M144,"")</f>
        <v/>
      </c>
      <c r="Y144" s="298"/>
    </row>
    <row r="145" spans="2:27" ht="13.15" x14ac:dyDescent="0.4">
      <c r="B145" s="235"/>
      <c r="C145" s="235"/>
      <c r="D145" s="236"/>
      <c r="E145" s="303"/>
      <c r="F145" s="303"/>
      <c r="G145" s="298">
        <f t="shared" ref="G145:G150" si="84">+E145+F145</f>
        <v>0</v>
      </c>
      <c r="H145" s="238"/>
      <c r="I145" s="238"/>
      <c r="J145" s="302">
        <f t="shared" ref="J145:J150" si="85">+G145*(1-I145)</f>
        <v>0</v>
      </c>
      <c r="K145" s="315"/>
      <c r="L145" s="300"/>
      <c r="M145" s="355">
        <f>+J145-K145-L145</f>
        <v>0</v>
      </c>
      <c r="N145" s="433"/>
      <c r="O145" s="434"/>
      <c r="P145" s="298"/>
      <c r="Q145" s="435"/>
      <c r="R145" s="436"/>
      <c r="S145" s="298"/>
      <c r="T145" s="435"/>
      <c r="U145" s="436"/>
      <c r="V145" s="298"/>
      <c r="W145" s="435"/>
      <c r="X145" s="440"/>
      <c r="Y145" s="298"/>
      <c r="AA145" s="432"/>
    </row>
    <row r="146" spans="2:27" ht="13.15" x14ac:dyDescent="0.4">
      <c r="B146" s="235"/>
      <c r="C146" s="235"/>
      <c r="D146" s="236"/>
      <c r="E146" s="303"/>
      <c r="F146" s="303"/>
      <c r="G146" s="298">
        <f t="shared" si="84"/>
        <v>0</v>
      </c>
      <c r="H146" s="238"/>
      <c r="I146" s="238"/>
      <c r="J146" s="302">
        <f t="shared" si="85"/>
        <v>0</v>
      </c>
      <c r="K146" s="315"/>
      <c r="L146" s="300"/>
      <c r="M146" s="355">
        <f t="shared" ref="M146:M150" si="86">+J146-K146-L146</f>
        <v>0</v>
      </c>
      <c r="N146" s="433"/>
      <c r="O146" s="434"/>
      <c r="P146" s="298"/>
      <c r="Q146" s="435"/>
      <c r="R146" s="436"/>
      <c r="S146" s="298"/>
      <c r="T146" s="435"/>
      <c r="U146" s="436"/>
      <c r="V146" s="298"/>
      <c r="W146" s="435"/>
      <c r="X146" s="440"/>
      <c r="Y146" s="298"/>
      <c r="AA146" s="432"/>
    </row>
    <row r="147" spans="2:27" ht="13.15" x14ac:dyDescent="0.4">
      <c r="B147" s="235"/>
      <c r="C147" s="235"/>
      <c r="D147" s="236"/>
      <c r="E147" s="303"/>
      <c r="F147" s="303"/>
      <c r="G147" s="298">
        <f t="shared" si="84"/>
        <v>0</v>
      </c>
      <c r="H147" s="238"/>
      <c r="I147" s="238"/>
      <c r="J147" s="302">
        <f t="shared" si="85"/>
        <v>0</v>
      </c>
      <c r="K147" s="315"/>
      <c r="L147" s="300"/>
      <c r="M147" s="355">
        <f t="shared" si="86"/>
        <v>0</v>
      </c>
      <c r="N147" s="433"/>
      <c r="O147" s="434"/>
      <c r="P147" s="298"/>
      <c r="Q147" s="435"/>
      <c r="R147" s="436"/>
      <c r="S147" s="298"/>
      <c r="T147" s="435"/>
      <c r="U147" s="436"/>
      <c r="V147" s="298"/>
      <c r="W147" s="435"/>
      <c r="X147" s="440"/>
      <c r="Y147" s="298"/>
      <c r="AA147" s="432"/>
    </row>
    <row r="148" spans="2:27" ht="13.15" x14ac:dyDescent="0.4">
      <c r="B148" s="235"/>
      <c r="C148" s="235"/>
      <c r="D148" s="236"/>
      <c r="E148" s="303"/>
      <c r="F148" s="303"/>
      <c r="G148" s="298">
        <f t="shared" si="84"/>
        <v>0</v>
      </c>
      <c r="H148" s="238"/>
      <c r="I148" s="238"/>
      <c r="J148" s="302">
        <f t="shared" si="85"/>
        <v>0</v>
      </c>
      <c r="K148" s="315"/>
      <c r="L148" s="300"/>
      <c r="M148" s="355">
        <f t="shared" si="86"/>
        <v>0</v>
      </c>
      <c r="N148" s="433"/>
      <c r="O148" s="434"/>
      <c r="P148" s="298"/>
      <c r="Q148" s="435"/>
      <c r="R148" s="436"/>
      <c r="S148" s="298"/>
      <c r="T148" s="435"/>
      <c r="U148" s="436"/>
      <c r="V148" s="298"/>
      <c r="W148" s="435"/>
      <c r="X148" s="440"/>
      <c r="Y148" s="298"/>
      <c r="AA148" s="432"/>
    </row>
    <row r="149" spans="2:27" ht="13.15" x14ac:dyDescent="0.4">
      <c r="B149" s="235"/>
      <c r="C149" s="235"/>
      <c r="D149" s="236"/>
      <c r="E149" s="303"/>
      <c r="F149" s="303"/>
      <c r="G149" s="298">
        <f t="shared" si="84"/>
        <v>0</v>
      </c>
      <c r="H149" s="238"/>
      <c r="I149" s="238"/>
      <c r="J149" s="302">
        <f t="shared" si="85"/>
        <v>0</v>
      </c>
      <c r="K149" s="315"/>
      <c r="L149" s="300"/>
      <c r="M149" s="355">
        <f t="shared" si="86"/>
        <v>0</v>
      </c>
      <c r="N149" s="433"/>
      <c r="O149" s="441"/>
      <c r="P149" s="298"/>
      <c r="Q149" s="435"/>
      <c r="R149" s="436"/>
      <c r="S149" s="298"/>
      <c r="T149" s="435"/>
      <c r="U149" s="436"/>
      <c r="V149" s="298"/>
      <c r="W149" s="435"/>
      <c r="X149" s="440"/>
      <c r="Y149" s="298"/>
      <c r="AA149" s="432" t="s">
        <v>83</v>
      </c>
    </row>
    <row r="150" spans="2:27" ht="13.15" x14ac:dyDescent="0.4">
      <c r="B150" s="235"/>
      <c r="C150" s="235"/>
      <c r="D150" s="236"/>
      <c r="E150" s="303"/>
      <c r="F150" s="303"/>
      <c r="G150" s="298">
        <f t="shared" si="84"/>
        <v>0</v>
      </c>
      <c r="H150" s="238"/>
      <c r="I150" s="238"/>
      <c r="J150" s="302">
        <f t="shared" si="85"/>
        <v>0</v>
      </c>
      <c r="K150" s="315"/>
      <c r="L150" s="300"/>
      <c r="M150" s="355">
        <f t="shared" si="86"/>
        <v>0</v>
      </c>
      <c r="N150" s="433"/>
      <c r="O150" s="420"/>
      <c r="P150" s="298"/>
      <c r="Q150" s="442"/>
      <c r="R150" s="420"/>
      <c r="S150" s="298"/>
      <c r="T150" s="442"/>
      <c r="U150" s="420"/>
      <c r="V150" s="298"/>
      <c r="W150" s="435"/>
      <c r="X150" s="440"/>
      <c r="Y150" s="298"/>
      <c r="AA150" s="432" t="s">
        <v>361</v>
      </c>
    </row>
    <row r="151" spans="2:27" ht="13.15" x14ac:dyDescent="0.4">
      <c r="B151" s="240"/>
      <c r="C151" s="235"/>
      <c r="D151" s="237"/>
      <c r="E151" s="304"/>
      <c r="F151" s="303"/>
      <c r="G151" s="298">
        <f>+E151+F151</f>
        <v>0</v>
      </c>
      <c r="H151" s="238"/>
      <c r="I151" s="238"/>
      <c r="J151" s="302">
        <f>+G151*(1-I151)</f>
        <v>0</v>
      </c>
      <c r="K151" s="304"/>
      <c r="L151" s="299"/>
      <c r="M151" s="355">
        <f>+J151-K151-L151</f>
        <v>0</v>
      </c>
      <c r="N151" s="438"/>
      <c r="O151" s="436" t="str">
        <f>IF($D151=1,+$M151,"")</f>
        <v/>
      </c>
      <c r="P151" s="298"/>
      <c r="Q151" s="435" t="str">
        <f>IF($D151=3,+$M151,"")</f>
        <v/>
      </c>
      <c r="R151" s="436" t="str">
        <f>IF($D151=4,+$M151,"")</f>
        <v/>
      </c>
      <c r="S151" s="298"/>
      <c r="T151" s="435"/>
      <c r="U151" s="436" t="str">
        <f>IF($D151=6,+$M151,"")</f>
        <v/>
      </c>
      <c r="V151" s="298"/>
      <c r="W151" s="435" t="str">
        <f>IF($D151=8,+$M151,"")</f>
        <v/>
      </c>
      <c r="X151" s="440" t="str">
        <f>IF($D151="T",+$M151,"")</f>
        <v/>
      </c>
      <c r="Y151" s="298"/>
    </row>
    <row r="152" spans="2:27" ht="13.15" x14ac:dyDescent="0.4">
      <c r="B152" s="235"/>
      <c r="C152" s="235"/>
      <c r="D152" s="236"/>
      <c r="E152" s="303"/>
      <c r="F152" s="303"/>
      <c r="G152" s="298">
        <f t="shared" ref="G152:G155" si="87">+E152+F152</f>
        <v>0</v>
      </c>
      <c r="H152" s="238"/>
      <c r="I152" s="238"/>
      <c r="J152" s="302">
        <f t="shared" ref="J152:J155" si="88">+G152*(1-I152)</f>
        <v>0</v>
      </c>
      <c r="K152" s="315"/>
      <c r="L152" s="300"/>
      <c r="M152" s="355">
        <f t="shared" ref="M152:M155" si="89">+J152-K152-L152</f>
        <v>0</v>
      </c>
      <c r="N152" s="433"/>
      <c r="O152" s="434"/>
      <c r="P152" s="298"/>
      <c r="Q152" s="435"/>
      <c r="R152" s="436"/>
      <c r="S152" s="298"/>
      <c r="T152" s="435"/>
      <c r="U152" s="436"/>
      <c r="V152" s="298"/>
      <c r="W152" s="435"/>
      <c r="X152" s="440"/>
      <c r="Y152" s="298"/>
      <c r="AA152" s="432"/>
    </row>
    <row r="153" spans="2:27" ht="13.15" x14ac:dyDescent="0.4">
      <c r="B153" s="235"/>
      <c r="C153" s="235"/>
      <c r="D153" s="236"/>
      <c r="E153" s="303"/>
      <c r="F153" s="303"/>
      <c r="G153" s="298">
        <f t="shared" si="87"/>
        <v>0</v>
      </c>
      <c r="H153" s="238"/>
      <c r="I153" s="238"/>
      <c r="J153" s="302">
        <f t="shared" si="88"/>
        <v>0</v>
      </c>
      <c r="K153" s="315"/>
      <c r="L153" s="300"/>
      <c r="M153" s="355">
        <f t="shared" si="89"/>
        <v>0</v>
      </c>
      <c r="N153" s="433"/>
      <c r="O153" s="434"/>
      <c r="P153" s="298"/>
      <c r="Q153" s="435"/>
      <c r="R153" s="436"/>
      <c r="S153" s="298"/>
      <c r="T153" s="435"/>
      <c r="U153" s="436"/>
      <c r="V153" s="298"/>
      <c r="W153" s="435"/>
      <c r="X153" s="440"/>
      <c r="Y153" s="298"/>
      <c r="AA153" s="432"/>
    </row>
    <row r="154" spans="2:27" ht="13.15" x14ac:dyDescent="0.4">
      <c r="B154" s="235"/>
      <c r="C154" s="235"/>
      <c r="D154" s="236"/>
      <c r="E154" s="303"/>
      <c r="F154" s="303"/>
      <c r="G154" s="298">
        <f t="shared" si="87"/>
        <v>0</v>
      </c>
      <c r="H154" s="238"/>
      <c r="I154" s="238"/>
      <c r="J154" s="302">
        <f t="shared" si="88"/>
        <v>0</v>
      </c>
      <c r="K154" s="315"/>
      <c r="L154" s="300"/>
      <c r="M154" s="355">
        <f t="shared" si="89"/>
        <v>0</v>
      </c>
      <c r="N154" s="433"/>
      <c r="O154" s="441"/>
      <c r="P154" s="298"/>
      <c r="Q154" s="435"/>
      <c r="R154" s="436"/>
      <c r="S154" s="298"/>
      <c r="T154" s="435"/>
      <c r="U154" s="436"/>
      <c r="V154" s="298"/>
      <c r="W154" s="435"/>
      <c r="X154" s="440"/>
      <c r="Y154" s="298"/>
      <c r="AA154" s="432" t="s">
        <v>83</v>
      </c>
    </row>
    <row r="155" spans="2:27" ht="13.15" x14ac:dyDescent="0.4">
      <c r="B155" s="235"/>
      <c r="C155" s="235"/>
      <c r="D155" s="236"/>
      <c r="E155" s="303"/>
      <c r="F155" s="303"/>
      <c r="G155" s="298">
        <f t="shared" si="87"/>
        <v>0</v>
      </c>
      <c r="H155" s="238"/>
      <c r="I155" s="238"/>
      <c r="J155" s="302">
        <f t="shared" si="88"/>
        <v>0</v>
      </c>
      <c r="K155" s="315"/>
      <c r="L155" s="300"/>
      <c r="M155" s="355">
        <f t="shared" si="89"/>
        <v>0</v>
      </c>
      <c r="N155" s="433"/>
      <c r="O155" s="420"/>
      <c r="P155" s="298"/>
      <c r="Q155" s="442"/>
      <c r="R155" s="420"/>
      <c r="S155" s="298"/>
      <c r="T155" s="442"/>
      <c r="U155" s="420"/>
      <c r="V155" s="298"/>
      <c r="W155" s="435"/>
      <c r="X155" s="440"/>
      <c r="Y155" s="298"/>
      <c r="AA155" s="432" t="s">
        <v>361</v>
      </c>
    </row>
    <row r="156" spans="2:27" ht="13.15" x14ac:dyDescent="0.4">
      <c r="B156" s="240"/>
      <c r="C156" s="235"/>
      <c r="D156" s="237"/>
      <c r="E156" s="304"/>
      <c r="F156" s="303"/>
      <c r="G156" s="298">
        <f>+E156+F156</f>
        <v>0</v>
      </c>
      <c r="H156" s="238"/>
      <c r="I156" s="238"/>
      <c r="J156" s="302">
        <f>+G156*(1-I156)</f>
        <v>0</v>
      </c>
      <c r="K156" s="304"/>
      <c r="L156" s="299"/>
      <c r="M156" s="355">
        <f>+J156-K156-L156</f>
        <v>0</v>
      </c>
      <c r="N156" s="438"/>
      <c r="O156" s="436" t="str">
        <f>IF($D156=1,+$M156,"")</f>
        <v/>
      </c>
      <c r="P156" s="298"/>
      <c r="Q156" s="435" t="str">
        <f>IF($D156=3,+$M156,"")</f>
        <v/>
      </c>
      <c r="R156" s="436" t="str">
        <f>IF($D156=4,+$M156,"")</f>
        <v/>
      </c>
      <c r="S156" s="298"/>
      <c r="T156" s="435"/>
      <c r="U156" s="436" t="str">
        <f>IF($D156=6,+$M156,"")</f>
        <v/>
      </c>
      <c r="V156" s="298"/>
      <c r="W156" s="435" t="str">
        <f>IF($D156=8,+$M156,"")</f>
        <v/>
      </c>
      <c r="X156" s="440" t="str">
        <f>IF($D156="T",+$M156,"")</f>
        <v/>
      </c>
      <c r="Y156" s="298"/>
    </row>
    <row r="157" spans="2:27" ht="13.15" x14ac:dyDescent="0.4">
      <c r="B157" s="235"/>
      <c r="C157" s="235"/>
      <c r="D157" s="236"/>
      <c r="E157" s="303"/>
      <c r="F157" s="303"/>
      <c r="G157" s="298">
        <f t="shared" ref="G157:G160" si="90">+E157+F157</f>
        <v>0</v>
      </c>
      <c r="H157" s="238"/>
      <c r="I157" s="238"/>
      <c r="J157" s="302">
        <f t="shared" ref="J157:J160" si="91">+G157*(1-I157)</f>
        <v>0</v>
      </c>
      <c r="K157" s="315"/>
      <c r="L157" s="300"/>
      <c r="M157" s="355">
        <f t="shared" ref="M157:M160" si="92">+J157-K157-L157</f>
        <v>0</v>
      </c>
      <c r="N157" s="433"/>
      <c r="O157" s="434"/>
      <c r="P157" s="298"/>
      <c r="Q157" s="435"/>
      <c r="R157" s="436"/>
      <c r="S157" s="298"/>
      <c r="T157" s="435"/>
      <c r="U157" s="436"/>
      <c r="V157" s="298"/>
      <c r="W157" s="435"/>
      <c r="X157" s="440"/>
      <c r="Y157" s="298"/>
      <c r="AA157" s="432"/>
    </row>
    <row r="158" spans="2:27" ht="13.15" x14ac:dyDescent="0.4">
      <c r="B158" s="235"/>
      <c r="C158" s="235"/>
      <c r="D158" s="236"/>
      <c r="E158" s="303"/>
      <c r="F158" s="303"/>
      <c r="G158" s="298">
        <f t="shared" si="90"/>
        <v>0</v>
      </c>
      <c r="H158" s="238"/>
      <c r="I158" s="238"/>
      <c r="J158" s="302">
        <f t="shared" si="91"/>
        <v>0</v>
      </c>
      <c r="K158" s="315"/>
      <c r="L158" s="300"/>
      <c r="M158" s="355">
        <f t="shared" si="92"/>
        <v>0</v>
      </c>
      <c r="N158" s="433"/>
      <c r="O158" s="434"/>
      <c r="P158" s="298"/>
      <c r="Q158" s="435"/>
      <c r="R158" s="436"/>
      <c r="S158" s="298"/>
      <c r="T158" s="435"/>
      <c r="U158" s="436"/>
      <c r="V158" s="298"/>
      <c r="W158" s="435"/>
      <c r="X158" s="440"/>
      <c r="Y158" s="298"/>
      <c r="AA158" s="432"/>
    </row>
    <row r="159" spans="2:27" ht="13.15" x14ac:dyDescent="0.4">
      <c r="B159" s="235"/>
      <c r="C159" s="235"/>
      <c r="D159" s="236"/>
      <c r="E159" s="303"/>
      <c r="F159" s="303"/>
      <c r="G159" s="298">
        <f t="shared" si="90"/>
        <v>0</v>
      </c>
      <c r="H159" s="238"/>
      <c r="I159" s="238"/>
      <c r="J159" s="302">
        <f t="shared" si="91"/>
        <v>0</v>
      </c>
      <c r="K159" s="315"/>
      <c r="L159" s="300"/>
      <c r="M159" s="355">
        <f t="shared" si="92"/>
        <v>0</v>
      </c>
      <c r="N159" s="433"/>
      <c r="O159" s="441"/>
      <c r="P159" s="298"/>
      <c r="Q159" s="435"/>
      <c r="R159" s="436"/>
      <c r="S159" s="298"/>
      <c r="T159" s="435"/>
      <c r="U159" s="436"/>
      <c r="V159" s="298"/>
      <c r="W159" s="435"/>
      <c r="X159" s="440"/>
      <c r="Y159" s="298"/>
      <c r="AA159" s="432" t="s">
        <v>83</v>
      </c>
    </row>
    <row r="160" spans="2:27" ht="13.15" x14ac:dyDescent="0.4">
      <c r="B160" s="235"/>
      <c r="C160" s="235"/>
      <c r="D160" s="236"/>
      <c r="E160" s="303"/>
      <c r="F160" s="303"/>
      <c r="G160" s="298">
        <f t="shared" si="90"/>
        <v>0</v>
      </c>
      <c r="H160" s="238"/>
      <c r="I160" s="238"/>
      <c r="J160" s="302">
        <f t="shared" si="91"/>
        <v>0</v>
      </c>
      <c r="K160" s="315"/>
      <c r="L160" s="300"/>
      <c r="M160" s="355">
        <f t="shared" si="92"/>
        <v>0</v>
      </c>
      <c r="N160" s="433"/>
      <c r="O160" s="420"/>
      <c r="P160" s="298"/>
      <c r="Q160" s="442"/>
      <c r="R160" s="420"/>
      <c r="S160" s="298"/>
      <c r="T160" s="442"/>
      <c r="U160" s="420"/>
      <c r="V160" s="298"/>
      <c r="W160" s="435"/>
      <c r="X160" s="440"/>
      <c r="Y160" s="298"/>
      <c r="AA160" s="432" t="s">
        <v>361</v>
      </c>
    </row>
    <row r="161" spans="2:27" ht="13.15" x14ac:dyDescent="0.4">
      <c r="B161" s="240"/>
      <c r="C161" s="235"/>
      <c r="D161" s="237"/>
      <c r="E161" s="304"/>
      <c r="F161" s="303"/>
      <c r="G161" s="298">
        <f>+E161+F161</f>
        <v>0</v>
      </c>
      <c r="H161" s="238"/>
      <c r="I161" s="238"/>
      <c r="J161" s="302">
        <f>+G161*(1-I161)</f>
        <v>0</v>
      </c>
      <c r="K161" s="304"/>
      <c r="L161" s="299"/>
      <c r="M161" s="355">
        <f>+J161-K161-L161</f>
        <v>0</v>
      </c>
      <c r="N161" s="438"/>
      <c r="O161" s="436" t="str">
        <f>IF($D161=1,+$M161,"")</f>
        <v/>
      </c>
      <c r="P161" s="298"/>
      <c r="Q161" s="435" t="str">
        <f>IF($D161=3,+$M161,"")</f>
        <v/>
      </c>
      <c r="R161" s="436" t="str">
        <f>IF($D161=4,+$M161,"")</f>
        <v/>
      </c>
      <c r="S161" s="298"/>
      <c r="T161" s="435"/>
      <c r="U161" s="436" t="str">
        <f>IF($D161=6,+$M161,"")</f>
        <v/>
      </c>
      <c r="V161" s="298"/>
      <c r="W161" s="435" t="str">
        <f>IF($D161=8,+$M161,"")</f>
        <v/>
      </c>
      <c r="X161" s="440" t="str">
        <f>IF($D161="T",+$M161,"")</f>
        <v/>
      </c>
      <c r="Y161" s="298"/>
    </row>
    <row r="162" spans="2:27" ht="13.15" x14ac:dyDescent="0.4">
      <c r="B162" s="235"/>
      <c r="C162" s="235"/>
      <c r="D162" s="236"/>
      <c r="E162" s="303"/>
      <c r="F162" s="303"/>
      <c r="G162" s="298">
        <f t="shared" ref="G162" si="93">+E162+F162</f>
        <v>0</v>
      </c>
      <c r="H162" s="238"/>
      <c r="I162" s="238"/>
      <c r="J162" s="302">
        <f t="shared" ref="J162" si="94">+G162*(1-I162)</f>
        <v>0</v>
      </c>
      <c r="K162" s="315"/>
      <c r="L162" s="300"/>
      <c r="M162" s="355">
        <f t="shared" ref="M162" si="95">+J162-K162-L162</f>
        <v>0</v>
      </c>
      <c r="N162" s="433"/>
      <c r="O162" s="434"/>
      <c r="P162" s="298"/>
      <c r="Q162" s="435"/>
      <c r="R162" s="436"/>
      <c r="S162" s="298"/>
      <c r="T162" s="435"/>
      <c r="U162" s="436"/>
      <c r="V162" s="298"/>
      <c r="W162" s="435"/>
      <c r="X162" s="440"/>
      <c r="Y162" s="298"/>
      <c r="AA162" s="432"/>
    </row>
    <row r="163" spans="2:27" ht="13.15" x14ac:dyDescent="0.4">
      <c r="B163" s="240"/>
      <c r="C163" s="235"/>
      <c r="D163" s="237"/>
      <c r="E163" s="304"/>
      <c r="F163" s="303"/>
      <c r="G163" s="298">
        <f>+E163+F163</f>
        <v>0</v>
      </c>
      <c r="H163" s="238"/>
      <c r="I163" s="238"/>
      <c r="J163" s="302">
        <f>+G163*(1-I163)</f>
        <v>0</v>
      </c>
      <c r="K163" s="304"/>
      <c r="L163" s="299"/>
      <c r="M163" s="355">
        <f>+J163-K163-L163</f>
        <v>0</v>
      </c>
      <c r="N163" s="438"/>
      <c r="O163" s="436" t="str">
        <f>IF($D163=1,+$M163,"")</f>
        <v/>
      </c>
      <c r="P163" s="298"/>
      <c r="Q163" s="435" t="str">
        <f>IF($D163=3,+$M163,"")</f>
        <v/>
      </c>
      <c r="R163" s="436" t="str">
        <f>IF($D163=4,+$M163,"")</f>
        <v/>
      </c>
      <c r="S163" s="298"/>
      <c r="T163" s="435"/>
      <c r="U163" s="436" t="str">
        <f>IF($D163=6,+$M163,"")</f>
        <v/>
      </c>
      <c r="V163" s="298"/>
      <c r="W163" s="435" t="str">
        <f>IF($D163=8,+$M163,"")</f>
        <v/>
      </c>
      <c r="X163" s="440" t="str">
        <f>IF($D163="T",+$M163,"")</f>
        <v/>
      </c>
      <c r="Y163" s="298"/>
    </row>
    <row r="164" spans="2:27" ht="13.15" x14ac:dyDescent="0.4">
      <c r="B164" s="235"/>
      <c r="C164" s="235"/>
      <c r="D164" s="236"/>
      <c r="E164" s="303"/>
      <c r="F164" s="303"/>
      <c r="G164" s="298">
        <f t="shared" ref="G164:G168" si="96">+E164+F164</f>
        <v>0</v>
      </c>
      <c r="H164" s="238"/>
      <c r="I164" s="238"/>
      <c r="J164" s="302">
        <f t="shared" ref="J164:J168" si="97">+G164*(1-I164)</f>
        <v>0</v>
      </c>
      <c r="K164" s="315"/>
      <c r="L164" s="300"/>
      <c r="M164" s="355">
        <f t="shared" ref="M164:M168" si="98">+J164-K164-L164</f>
        <v>0</v>
      </c>
      <c r="N164" s="433"/>
      <c r="O164" s="434"/>
      <c r="P164" s="298"/>
      <c r="Q164" s="435"/>
      <c r="R164" s="436"/>
      <c r="S164" s="298"/>
      <c r="T164" s="435"/>
      <c r="U164" s="436"/>
      <c r="V164" s="298"/>
      <c r="W164" s="435"/>
      <c r="X164" s="440"/>
      <c r="Y164" s="298"/>
      <c r="AA164" s="432"/>
    </row>
    <row r="165" spans="2:27" ht="13.15" x14ac:dyDescent="0.4">
      <c r="B165" s="235"/>
      <c r="C165" s="235"/>
      <c r="D165" s="236"/>
      <c r="E165" s="303"/>
      <c r="F165" s="303"/>
      <c r="G165" s="298">
        <f t="shared" si="96"/>
        <v>0</v>
      </c>
      <c r="H165" s="238"/>
      <c r="I165" s="238"/>
      <c r="J165" s="302">
        <f t="shared" si="97"/>
        <v>0</v>
      </c>
      <c r="K165" s="315"/>
      <c r="L165" s="300"/>
      <c r="M165" s="355">
        <f t="shared" si="98"/>
        <v>0</v>
      </c>
      <c r="N165" s="433"/>
      <c r="O165" s="434"/>
      <c r="P165" s="298"/>
      <c r="Q165" s="435"/>
      <c r="R165" s="436"/>
      <c r="S165" s="298"/>
      <c r="T165" s="435"/>
      <c r="U165" s="436"/>
      <c r="V165" s="298"/>
      <c r="W165" s="435"/>
      <c r="X165" s="440"/>
      <c r="Y165" s="298"/>
      <c r="AA165" s="432"/>
    </row>
    <row r="166" spans="2:27" ht="13.15" x14ac:dyDescent="0.4">
      <c r="B166" s="235"/>
      <c r="C166" s="235"/>
      <c r="D166" s="236"/>
      <c r="E166" s="303"/>
      <c r="F166" s="303"/>
      <c r="G166" s="298">
        <f t="shared" si="96"/>
        <v>0</v>
      </c>
      <c r="H166" s="238"/>
      <c r="I166" s="238"/>
      <c r="J166" s="302">
        <f t="shared" si="97"/>
        <v>0</v>
      </c>
      <c r="K166" s="315"/>
      <c r="L166" s="300"/>
      <c r="M166" s="355">
        <f t="shared" si="98"/>
        <v>0</v>
      </c>
      <c r="N166" s="433"/>
      <c r="O166" s="434"/>
      <c r="P166" s="298"/>
      <c r="Q166" s="435"/>
      <c r="R166" s="436"/>
      <c r="S166" s="298"/>
      <c r="T166" s="435"/>
      <c r="U166" s="436"/>
      <c r="V166" s="298"/>
      <c r="W166" s="435"/>
      <c r="X166" s="440"/>
      <c r="Y166" s="298"/>
      <c r="AA166" s="432"/>
    </row>
    <row r="167" spans="2:27" ht="13.15" x14ac:dyDescent="0.4">
      <c r="B167" s="235"/>
      <c r="C167" s="235"/>
      <c r="D167" s="236"/>
      <c r="E167" s="303"/>
      <c r="F167" s="303"/>
      <c r="G167" s="298">
        <f t="shared" si="96"/>
        <v>0</v>
      </c>
      <c r="H167" s="238"/>
      <c r="I167" s="238"/>
      <c r="J167" s="302">
        <f t="shared" si="97"/>
        <v>0</v>
      </c>
      <c r="K167" s="315"/>
      <c r="L167" s="300"/>
      <c r="M167" s="355">
        <f t="shared" si="98"/>
        <v>0</v>
      </c>
      <c r="N167" s="433"/>
      <c r="O167" s="441"/>
      <c r="P167" s="298"/>
      <c r="Q167" s="435"/>
      <c r="R167" s="436"/>
      <c r="S167" s="298"/>
      <c r="T167" s="435"/>
      <c r="U167" s="436"/>
      <c r="V167" s="298"/>
      <c r="W167" s="435"/>
      <c r="X167" s="440"/>
      <c r="Y167" s="298"/>
      <c r="AA167" s="432" t="s">
        <v>83</v>
      </c>
    </row>
    <row r="168" spans="2:27" ht="13.15" x14ac:dyDescent="0.4">
      <c r="B168" s="235"/>
      <c r="C168" s="235"/>
      <c r="D168" s="236"/>
      <c r="E168" s="303"/>
      <c r="F168" s="303"/>
      <c r="G168" s="298">
        <f t="shared" si="96"/>
        <v>0</v>
      </c>
      <c r="H168" s="238"/>
      <c r="I168" s="238"/>
      <c r="J168" s="302">
        <f t="shared" si="97"/>
        <v>0</v>
      </c>
      <c r="K168" s="315"/>
      <c r="L168" s="300"/>
      <c r="M168" s="355">
        <f t="shared" si="98"/>
        <v>0</v>
      </c>
      <c r="N168" s="433"/>
      <c r="O168" s="420"/>
      <c r="P168" s="298"/>
      <c r="Q168" s="442"/>
      <c r="R168" s="420"/>
      <c r="S168" s="298"/>
      <c r="T168" s="442"/>
      <c r="U168" s="420"/>
      <c r="V168" s="298"/>
      <c r="W168" s="435"/>
      <c r="X168" s="440"/>
      <c r="Y168" s="298"/>
      <c r="AA168" s="432" t="s">
        <v>361</v>
      </c>
    </row>
    <row r="169" spans="2:27" ht="13.15" x14ac:dyDescent="0.4">
      <c r="B169" s="240"/>
      <c r="C169" s="235"/>
      <c r="D169" s="237"/>
      <c r="E169" s="304"/>
      <c r="F169" s="303"/>
      <c r="G169" s="298">
        <f>+E169+F169</f>
        <v>0</v>
      </c>
      <c r="H169" s="238"/>
      <c r="I169" s="238"/>
      <c r="J169" s="302">
        <f>+G169*(1-I169)</f>
        <v>0</v>
      </c>
      <c r="K169" s="304"/>
      <c r="L169" s="299"/>
      <c r="M169" s="355">
        <f>+J169-K169-L169</f>
        <v>0</v>
      </c>
      <c r="N169" s="438"/>
      <c r="O169" s="436" t="str">
        <f>IF($D169=1,+$M169,"")</f>
        <v/>
      </c>
      <c r="P169" s="298"/>
      <c r="Q169" s="435" t="str">
        <f>IF($D169=3,+$M169,"")</f>
        <v/>
      </c>
      <c r="R169" s="436" t="str">
        <f>IF($D169=4,+$M169,"")</f>
        <v/>
      </c>
      <c r="S169" s="298"/>
      <c r="T169" s="435"/>
      <c r="U169" s="436" t="str">
        <f>IF($D169=6,+$M169,"")</f>
        <v/>
      </c>
      <c r="V169" s="298"/>
      <c r="W169" s="435" t="str">
        <f>IF($D169=8,+$M169,"")</f>
        <v/>
      </c>
      <c r="X169" s="440" t="str">
        <f>IF($D169="T",+$M169,"")</f>
        <v/>
      </c>
      <c r="Y169" s="298"/>
    </row>
    <row r="170" spans="2:27" ht="13.15" x14ac:dyDescent="0.4">
      <c r="B170" s="235"/>
      <c r="C170" s="235"/>
      <c r="D170" s="236"/>
      <c r="E170" s="303"/>
      <c r="F170" s="303"/>
      <c r="G170" s="298">
        <f t="shared" ref="G170:G203" si="99">+E170+F170</f>
        <v>0</v>
      </c>
      <c r="H170" s="238"/>
      <c r="I170" s="238"/>
      <c r="J170" s="302">
        <f t="shared" ref="J170:J203" si="100">+G170*(1-I170)</f>
        <v>0</v>
      </c>
      <c r="K170" s="315"/>
      <c r="L170" s="300"/>
      <c r="M170" s="355">
        <f t="shared" ref="M170:M203" si="101">+J170-K170-L170</f>
        <v>0</v>
      </c>
      <c r="N170" s="433"/>
      <c r="O170" s="434"/>
      <c r="P170" s="298"/>
      <c r="Q170" s="435"/>
      <c r="R170" s="436"/>
      <c r="S170" s="298"/>
      <c r="T170" s="435"/>
      <c r="U170" s="436"/>
      <c r="V170" s="298"/>
      <c r="W170" s="435"/>
      <c r="X170" s="440"/>
      <c r="Y170" s="298"/>
      <c r="AA170" s="432"/>
    </row>
    <row r="171" spans="2:27" ht="13.15" x14ac:dyDescent="0.4">
      <c r="B171" s="235"/>
      <c r="C171" s="235"/>
      <c r="D171" s="236"/>
      <c r="E171" s="303"/>
      <c r="F171" s="303"/>
      <c r="G171" s="298">
        <f t="shared" ref="G171:G173" si="102">+E171+F171</f>
        <v>0</v>
      </c>
      <c r="H171" s="238"/>
      <c r="I171" s="238"/>
      <c r="J171" s="302">
        <f t="shared" ref="J171:J173" si="103">+G171*(1-I171)</f>
        <v>0</v>
      </c>
      <c r="K171" s="315"/>
      <c r="L171" s="300"/>
      <c r="M171" s="355">
        <f t="shared" ref="M171:M173" si="104">+J171-K171-L171</f>
        <v>0</v>
      </c>
      <c r="N171" s="433"/>
      <c r="O171" s="434"/>
      <c r="P171" s="298"/>
      <c r="Q171" s="435"/>
      <c r="R171" s="436"/>
      <c r="S171" s="298"/>
      <c r="T171" s="435"/>
      <c r="U171" s="436"/>
      <c r="V171" s="298"/>
      <c r="W171" s="435"/>
      <c r="X171" s="440"/>
      <c r="Y171" s="298"/>
      <c r="AA171" s="432"/>
    </row>
    <row r="172" spans="2:27" ht="13.15" x14ac:dyDescent="0.4">
      <c r="B172" s="235"/>
      <c r="C172" s="235"/>
      <c r="D172" s="236"/>
      <c r="E172" s="303"/>
      <c r="F172" s="303"/>
      <c r="G172" s="298">
        <f t="shared" si="102"/>
        <v>0</v>
      </c>
      <c r="H172" s="238"/>
      <c r="I172" s="238"/>
      <c r="J172" s="302">
        <f t="shared" si="103"/>
        <v>0</v>
      </c>
      <c r="K172" s="315"/>
      <c r="L172" s="300"/>
      <c r="M172" s="355">
        <f t="shared" si="104"/>
        <v>0</v>
      </c>
      <c r="N172" s="433"/>
      <c r="O172" s="441"/>
      <c r="P172" s="298"/>
      <c r="Q172" s="435"/>
      <c r="R172" s="436"/>
      <c r="S172" s="298"/>
      <c r="T172" s="435"/>
      <c r="U172" s="436"/>
      <c r="V172" s="298"/>
      <c r="W172" s="435"/>
      <c r="X172" s="440"/>
      <c r="Y172" s="298"/>
      <c r="AA172" s="432" t="s">
        <v>83</v>
      </c>
    </row>
    <row r="173" spans="2:27" ht="13.15" x14ac:dyDescent="0.4">
      <c r="B173" s="235"/>
      <c r="C173" s="235"/>
      <c r="D173" s="236"/>
      <c r="E173" s="303"/>
      <c r="F173" s="303"/>
      <c r="G173" s="298">
        <f t="shared" si="102"/>
        <v>0</v>
      </c>
      <c r="H173" s="238"/>
      <c r="I173" s="238"/>
      <c r="J173" s="302">
        <f t="shared" si="103"/>
        <v>0</v>
      </c>
      <c r="K173" s="315"/>
      <c r="L173" s="300"/>
      <c r="M173" s="355">
        <f t="shared" si="104"/>
        <v>0</v>
      </c>
      <c r="N173" s="433"/>
      <c r="O173" s="420"/>
      <c r="P173" s="298"/>
      <c r="Q173" s="442"/>
      <c r="R173" s="420"/>
      <c r="S173" s="298"/>
      <c r="T173" s="442"/>
      <c r="U173" s="420"/>
      <c r="V173" s="298"/>
      <c r="W173" s="435"/>
      <c r="X173" s="440"/>
      <c r="Y173" s="298"/>
      <c r="AA173" s="432" t="s">
        <v>361</v>
      </c>
    </row>
    <row r="174" spans="2:27" ht="13.15" x14ac:dyDescent="0.4">
      <c r="B174" s="240"/>
      <c r="C174" s="235"/>
      <c r="D174" s="237"/>
      <c r="E174" s="304"/>
      <c r="F174" s="303"/>
      <c r="G174" s="298">
        <f>+E174+F174</f>
        <v>0</v>
      </c>
      <c r="H174" s="238"/>
      <c r="I174" s="238"/>
      <c r="J174" s="302">
        <f>+G174*(1-I174)</f>
        <v>0</v>
      </c>
      <c r="K174" s="304"/>
      <c r="L174" s="299"/>
      <c r="M174" s="355">
        <f>+J174-K174-L174</f>
        <v>0</v>
      </c>
      <c r="N174" s="438"/>
      <c r="O174" s="436" t="str">
        <f>IF($D174=1,+$M174,"")</f>
        <v/>
      </c>
      <c r="P174" s="298"/>
      <c r="Q174" s="435" t="str">
        <f>IF($D174=3,+$M174,"")</f>
        <v/>
      </c>
      <c r="R174" s="436" t="str">
        <f>IF($D174=4,+$M174,"")</f>
        <v/>
      </c>
      <c r="S174" s="298"/>
      <c r="T174" s="435"/>
      <c r="U174" s="436" t="str">
        <f>IF($D174=6,+$M174,"")</f>
        <v/>
      </c>
      <c r="V174" s="298"/>
      <c r="W174" s="435" t="str">
        <f>IF($D174=8,+$M174,"")</f>
        <v/>
      </c>
      <c r="X174" s="440" t="str">
        <f>IF($D174="T",+$M174,"")</f>
        <v/>
      </c>
      <c r="Y174" s="298"/>
    </row>
    <row r="175" spans="2:27" ht="13.15" x14ac:dyDescent="0.4">
      <c r="B175" s="235"/>
      <c r="C175" s="235"/>
      <c r="D175" s="236"/>
      <c r="E175" s="303"/>
      <c r="F175" s="303"/>
      <c r="G175" s="298">
        <f t="shared" ref="G175:G178" si="105">+E175+F175</f>
        <v>0</v>
      </c>
      <c r="H175" s="238"/>
      <c r="I175" s="238"/>
      <c r="J175" s="302">
        <f t="shared" ref="J175:J178" si="106">+G175*(1-I175)</f>
        <v>0</v>
      </c>
      <c r="K175" s="315"/>
      <c r="L175" s="300"/>
      <c r="M175" s="355">
        <f t="shared" ref="M175:M178" si="107">+J175-K175-L175</f>
        <v>0</v>
      </c>
      <c r="N175" s="433"/>
      <c r="O175" s="434"/>
      <c r="P175" s="298"/>
      <c r="Q175" s="435"/>
      <c r="R175" s="436"/>
      <c r="S175" s="298"/>
      <c r="T175" s="435"/>
      <c r="U175" s="436"/>
      <c r="V175" s="298"/>
      <c r="W175" s="435"/>
      <c r="X175" s="440"/>
      <c r="Y175" s="298"/>
      <c r="AA175" s="432"/>
    </row>
    <row r="176" spans="2:27" ht="13.15" x14ac:dyDescent="0.4">
      <c r="B176" s="235"/>
      <c r="C176" s="235"/>
      <c r="D176" s="236"/>
      <c r="E176" s="303"/>
      <c r="F176" s="303"/>
      <c r="G176" s="298">
        <f t="shared" si="105"/>
        <v>0</v>
      </c>
      <c r="H176" s="238"/>
      <c r="I176" s="238"/>
      <c r="J176" s="302">
        <f t="shared" si="106"/>
        <v>0</v>
      </c>
      <c r="K176" s="315"/>
      <c r="L176" s="300"/>
      <c r="M176" s="355">
        <f t="shared" si="107"/>
        <v>0</v>
      </c>
      <c r="N176" s="433"/>
      <c r="O176" s="434"/>
      <c r="P176" s="298"/>
      <c r="Q176" s="435"/>
      <c r="R176" s="436"/>
      <c r="S176" s="298"/>
      <c r="T176" s="435"/>
      <c r="U176" s="436"/>
      <c r="V176" s="298"/>
      <c r="W176" s="435"/>
      <c r="X176" s="440"/>
      <c r="Y176" s="298"/>
      <c r="AA176" s="432"/>
    </row>
    <row r="177" spans="2:27" ht="13.15" x14ac:dyDescent="0.4">
      <c r="B177" s="235"/>
      <c r="C177" s="235"/>
      <c r="D177" s="236"/>
      <c r="E177" s="303"/>
      <c r="F177" s="303"/>
      <c r="G177" s="298">
        <f t="shared" si="105"/>
        <v>0</v>
      </c>
      <c r="H177" s="238"/>
      <c r="I177" s="238"/>
      <c r="J177" s="302">
        <f t="shared" si="106"/>
        <v>0</v>
      </c>
      <c r="K177" s="315"/>
      <c r="L177" s="300"/>
      <c r="M177" s="355">
        <f t="shared" si="107"/>
        <v>0</v>
      </c>
      <c r="N177" s="433"/>
      <c r="O177" s="441"/>
      <c r="P177" s="298"/>
      <c r="Q177" s="435"/>
      <c r="R177" s="436"/>
      <c r="S177" s="298"/>
      <c r="T177" s="435"/>
      <c r="U177" s="436"/>
      <c r="V177" s="298"/>
      <c r="W177" s="435"/>
      <c r="X177" s="440"/>
      <c r="Y177" s="298"/>
      <c r="AA177" s="432" t="s">
        <v>83</v>
      </c>
    </row>
    <row r="178" spans="2:27" ht="13.15" x14ac:dyDescent="0.4">
      <c r="B178" s="235"/>
      <c r="C178" s="235"/>
      <c r="D178" s="236"/>
      <c r="E178" s="303"/>
      <c r="F178" s="303"/>
      <c r="G178" s="298">
        <f t="shared" si="105"/>
        <v>0</v>
      </c>
      <c r="H178" s="238"/>
      <c r="I178" s="238"/>
      <c r="J178" s="302">
        <f t="shared" si="106"/>
        <v>0</v>
      </c>
      <c r="K178" s="315"/>
      <c r="L178" s="300"/>
      <c r="M178" s="355">
        <f t="shared" si="107"/>
        <v>0</v>
      </c>
      <c r="N178" s="433"/>
      <c r="O178" s="420"/>
      <c r="P178" s="298"/>
      <c r="Q178" s="442"/>
      <c r="R178" s="420"/>
      <c r="S178" s="298"/>
      <c r="T178" s="442"/>
      <c r="U178" s="420"/>
      <c r="V178" s="298"/>
      <c r="W178" s="435"/>
      <c r="X178" s="440"/>
      <c r="Y178" s="298"/>
      <c r="AA178" s="432" t="s">
        <v>361</v>
      </c>
    </row>
    <row r="179" spans="2:27" ht="13.15" x14ac:dyDescent="0.4">
      <c r="B179" s="240"/>
      <c r="C179" s="235"/>
      <c r="D179" s="237"/>
      <c r="E179" s="304"/>
      <c r="F179" s="303"/>
      <c r="G179" s="298">
        <f>+E179+F179</f>
        <v>0</v>
      </c>
      <c r="H179" s="238"/>
      <c r="I179" s="238"/>
      <c r="J179" s="302">
        <f>+G179*(1-I179)</f>
        <v>0</v>
      </c>
      <c r="K179" s="304"/>
      <c r="L179" s="299"/>
      <c r="M179" s="355">
        <f>+J179-K179-L179</f>
        <v>0</v>
      </c>
      <c r="N179" s="438"/>
      <c r="O179" s="436" t="str">
        <f>IF($D179=1,+$M179,"")</f>
        <v/>
      </c>
      <c r="P179" s="298"/>
      <c r="Q179" s="435" t="str">
        <f>IF($D179=3,+$M179,"")</f>
        <v/>
      </c>
      <c r="R179" s="436" t="str">
        <f>IF($D179=4,+$M179,"")</f>
        <v/>
      </c>
      <c r="S179" s="298"/>
      <c r="T179" s="435"/>
      <c r="U179" s="436" t="str">
        <f>IF($D179=6,+$M179,"")</f>
        <v/>
      </c>
      <c r="V179" s="298"/>
      <c r="W179" s="435" t="str">
        <f>IF($D179=8,+$M179,"")</f>
        <v/>
      </c>
      <c r="X179" s="440" t="str">
        <f>IF($D179="T",+$M179,"")</f>
        <v/>
      </c>
      <c r="Y179" s="298"/>
    </row>
    <row r="180" spans="2:27" ht="13.15" x14ac:dyDescent="0.4">
      <c r="B180" s="235"/>
      <c r="C180" s="235"/>
      <c r="D180" s="236"/>
      <c r="E180" s="303"/>
      <c r="F180" s="303"/>
      <c r="G180" s="298">
        <f t="shared" ref="G180" si="108">+E180+F180</f>
        <v>0</v>
      </c>
      <c r="H180" s="238"/>
      <c r="I180" s="238"/>
      <c r="J180" s="302">
        <f t="shared" ref="J180" si="109">+G180*(1-I180)</f>
        <v>0</v>
      </c>
      <c r="K180" s="315"/>
      <c r="L180" s="300"/>
      <c r="M180" s="355">
        <f t="shared" ref="M180" si="110">+J180-K180-L180</f>
        <v>0</v>
      </c>
      <c r="N180" s="433"/>
      <c r="O180" s="434"/>
      <c r="P180" s="298"/>
      <c r="Q180" s="435"/>
      <c r="R180" s="436"/>
      <c r="S180" s="298"/>
      <c r="T180" s="435"/>
      <c r="U180" s="436"/>
      <c r="V180" s="298"/>
      <c r="W180" s="435"/>
      <c r="X180" s="440"/>
      <c r="Y180" s="298"/>
      <c r="AA180" s="432"/>
    </row>
    <row r="181" spans="2:27" ht="13.15" x14ac:dyDescent="0.4">
      <c r="B181" s="240"/>
      <c r="C181" s="235"/>
      <c r="D181" s="237"/>
      <c r="E181" s="304"/>
      <c r="F181" s="303"/>
      <c r="G181" s="298">
        <f>+E181+F181</f>
        <v>0</v>
      </c>
      <c r="H181" s="238"/>
      <c r="I181" s="238"/>
      <c r="J181" s="302">
        <f>+G181*(1-I181)</f>
        <v>0</v>
      </c>
      <c r="K181" s="304"/>
      <c r="L181" s="299"/>
      <c r="M181" s="355">
        <f>+J181-K181-L181</f>
        <v>0</v>
      </c>
      <c r="N181" s="438"/>
      <c r="O181" s="436" t="str">
        <f>IF($D181=1,+$M181,"")</f>
        <v/>
      </c>
      <c r="P181" s="298"/>
      <c r="Q181" s="435" t="str">
        <f>IF($D181=3,+$M181,"")</f>
        <v/>
      </c>
      <c r="R181" s="436" t="str">
        <f>IF($D181=4,+$M181,"")</f>
        <v/>
      </c>
      <c r="S181" s="298"/>
      <c r="T181" s="435"/>
      <c r="U181" s="436" t="str">
        <f>IF($D181=6,+$M181,"")</f>
        <v/>
      </c>
      <c r="V181" s="298"/>
      <c r="W181" s="435" t="str">
        <f>IF($D181=8,+$M181,"")</f>
        <v/>
      </c>
      <c r="X181" s="440" t="str">
        <f>IF($D181="T",+$M181,"")</f>
        <v/>
      </c>
      <c r="Y181" s="298"/>
    </row>
    <row r="182" spans="2:27" ht="13.15" x14ac:dyDescent="0.4">
      <c r="B182" s="235"/>
      <c r="C182" s="235"/>
      <c r="D182" s="236"/>
      <c r="E182" s="303"/>
      <c r="F182" s="303"/>
      <c r="G182" s="298">
        <f t="shared" ref="G182:G187" si="111">+E182+F182</f>
        <v>0</v>
      </c>
      <c r="H182" s="238"/>
      <c r="I182" s="238"/>
      <c r="J182" s="302">
        <f t="shared" ref="J182:J187" si="112">+G182*(1-I182)</f>
        <v>0</v>
      </c>
      <c r="K182" s="315"/>
      <c r="L182" s="300"/>
      <c r="M182" s="355">
        <f>+J182-K182-L182</f>
        <v>0</v>
      </c>
      <c r="N182" s="433"/>
      <c r="O182" s="434"/>
      <c r="P182" s="298"/>
      <c r="Q182" s="435"/>
      <c r="R182" s="436"/>
      <c r="S182" s="298"/>
      <c r="T182" s="435"/>
      <c r="U182" s="436"/>
      <c r="V182" s="298"/>
      <c r="W182" s="435"/>
      <c r="X182" s="440"/>
      <c r="Y182" s="298"/>
      <c r="AA182" s="432"/>
    </row>
    <row r="183" spans="2:27" ht="13.15" x14ac:dyDescent="0.4">
      <c r="B183" s="235"/>
      <c r="C183" s="235"/>
      <c r="D183" s="236"/>
      <c r="E183" s="303"/>
      <c r="F183" s="303"/>
      <c r="G183" s="298">
        <f t="shared" si="111"/>
        <v>0</v>
      </c>
      <c r="H183" s="238"/>
      <c r="I183" s="238"/>
      <c r="J183" s="302">
        <f t="shared" si="112"/>
        <v>0</v>
      </c>
      <c r="K183" s="315"/>
      <c r="L183" s="300"/>
      <c r="M183" s="355">
        <f t="shared" ref="M183:M187" si="113">+J183-K183-L183</f>
        <v>0</v>
      </c>
      <c r="N183" s="433"/>
      <c r="O183" s="434"/>
      <c r="P183" s="298"/>
      <c r="Q183" s="435"/>
      <c r="R183" s="436"/>
      <c r="S183" s="298"/>
      <c r="T183" s="435"/>
      <c r="U183" s="436"/>
      <c r="V183" s="298"/>
      <c r="W183" s="435"/>
      <c r="X183" s="440"/>
      <c r="Y183" s="298"/>
      <c r="AA183" s="432"/>
    </row>
    <row r="184" spans="2:27" ht="13.15" x14ac:dyDescent="0.4">
      <c r="B184" s="235"/>
      <c r="C184" s="235"/>
      <c r="D184" s="236"/>
      <c r="E184" s="303"/>
      <c r="F184" s="303"/>
      <c r="G184" s="298">
        <f t="shared" si="111"/>
        <v>0</v>
      </c>
      <c r="H184" s="238"/>
      <c r="I184" s="238"/>
      <c r="J184" s="302">
        <f t="shared" si="112"/>
        <v>0</v>
      </c>
      <c r="K184" s="315"/>
      <c r="L184" s="300"/>
      <c r="M184" s="355">
        <f t="shared" si="113"/>
        <v>0</v>
      </c>
      <c r="N184" s="433"/>
      <c r="O184" s="434"/>
      <c r="P184" s="298"/>
      <c r="Q184" s="435"/>
      <c r="R184" s="436"/>
      <c r="S184" s="298"/>
      <c r="T184" s="435"/>
      <c r="U184" s="436"/>
      <c r="V184" s="298"/>
      <c r="W184" s="435"/>
      <c r="X184" s="440"/>
      <c r="Y184" s="298"/>
      <c r="AA184" s="432"/>
    </row>
    <row r="185" spans="2:27" ht="13.15" x14ac:dyDescent="0.4">
      <c r="B185" s="235"/>
      <c r="C185" s="235"/>
      <c r="D185" s="236"/>
      <c r="E185" s="303"/>
      <c r="F185" s="303"/>
      <c r="G185" s="298">
        <f t="shared" si="111"/>
        <v>0</v>
      </c>
      <c r="H185" s="238"/>
      <c r="I185" s="238"/>
      <c r="J185" s="302">
        <f t="shared" si="112"/>
        <v>0</v>
      </c>
      <c r="K185" s="315"/>
      <c r="L185" s="300"/>
      <c r="M185" s="355">
        <f t="shared" si="113"/>
        <v>0</v>
      </c>
      <c r="N185" s="433"/>
      <c r="O185" s="434"/>
      <c r="P185" s="298"/>
      <c r="Q185" s="435"/>
      <c r="R185" s="436"/>
      <c r="S185" s="298"/>
      <c r="T185" s="435"/>
      <c r="U185" s="436"/>
      <c r="V185" s="298"/>
      <c r="W185" s="435"/>
      <c r="X185" s="440"/>
      <c r="Y185" s="298"/>
      <c r="AA185" s="432"/>
    </row>
    <row r="186" spans="2:27" ht="13.15" x14ac:dyDescent="0.4">
      <c r="B186" s="235"/>
      <c r="C186" s="235"/>
      <c r="D186" s="236"/>
      <c r="E186" s="303"/>
      <c r="F186" s="303"/>
      <c r="G186" s="298">
        <f t="shared" si="111"/>
        <v>0</v>
      </c>
      <c r="H186" s="238"/>
      <c r="I186" s="238"/>
      <c r="J186" s="302">
        <f t="shared" si="112"/>
        <v>0</v>
      </c>
      <c r="K186" s="315"/>
      <c r="L186" s="300"/>
      <c r="M186" s="355">
        <f t="shared" si="113"/>
        <v>0</v>
      </c>
      <c r="N186" s="433"/>
      <c r="O186" s="441"/>
      <c r="P186" s="298"/>
      <c r="Q186" s="435"/>
      <c r="R186" s="436"/>
      <c r="S186" s="298"/>
      <c r="T186" s="435"/>
      <c r="U186" s="436"/>
      <c r="V186" s="298"/>
      <c r="W186" s="435"/>
      <c r="X186" s="440"/>
      <c r="Y186" s="298"/>
      <c r="AA186" s="432" t="s">
        <v>83</v>
      </c>
    </row>
    <row r="187" spans="2:27" ht="13.15" x14ac:dyDescent="0.4">
      <c r="B187" s="235"/>
      <c r="C187" s="235"/>
      <c r="D187" s="236"/>
      <c r="E187" s="303"/>
      <c r="F187" s="303"/>
      <c r="G187" s="298">
        <f t="shared" si="111"/>
        <v>0</v>
      </c>
      <c r="H187" s="238"/>
      <c r="I187" s="238"/>
      <c r="J187" s="302">
        <f t="shared" si="112"/>
        <v>0</v>
      </c>
      <c r="K187" s="315"/>
      <c r="L187" s="300"/>
      <c r="M187" s="355">
        <f t="shared" si="113"/>
        <v>0</v>
      </c>
      <c r="N187" s="433"/>
      <c r="O187" s="420"/>
      <c r="P187" s="298"/>
      <c r="Q187" s="442"/>
      <c r="R187" s="420"/>
      <c r="S187" s="298"/>
      <c r="T187" s="442"/>
      <c r="U187" s="420"/>
      <c r="V187" s="298"/>
      <c r="W187" s="435"/>
      <c r="X187" s="440"/>
      <c r="Y187" s="298"/>
      <c r="AA187" s="432" t="s">
        <v>361</v>
      </c>
    </row>
    <row r="188" spans="2:27" ht="13.15" x14ac:dyDescent="0.4">
      <c r="B188" s="240"/>
      <c r="C188" s="235"/>
      <c r="D188" s="237"/>
      <c r="E188" s="304"/>
      <c r="F188" s="303"/>
      <c r="G188" s="298">
        <f>+E188+F188</f>
        <v>0</v>
      </c>
      <c r="H188" s="238"/>
      <c r="I188" s="238"/>
      <c r="J188" s="302">
        <f>+G188*(1-I188)</f>
        <v>0</v>
      </c>
      <c r="K188" s="304"/>
      <c r="L188" s="299"/>
      <c r="M188" s="355">
        <f>+J188-K188-L188</f>
        <v>0</v>
      </c>
      <c r="N188" s="438"/>
      <c r="O188" s="436" t="str">
        <f>IF($D188=1,+$M188,"")</f>
        <v/>
      </c>
      <c r="P188" s="298"/>
      <c r="Q188" s="435" t="str">
        <f>IF($D188=3,+$M188,"")</f>
        <v/>
      </c>
      <c r="R188" s="436" t="str">
        <f>IF($D188=4,+$M188,"")</f>
        <v/>
      </c>
      <c r="S188" s="298"/>
      <c r="T188" s="435"/>
      <c r="U188" s="436" t="str">
        <f>IF($D188=6,+$M188,"")</f>
        <v/>
      </c>
      <c r="V188" s="298"/>
      <c r="W188" s="435" t="str">
        <f>IF($D188=8,+$M188,"")</f>
        <v/>
      </c>
      <c r="X188" s="440" t="str">
        <f>IF($D188="T",+$M188,"")</f>
        <v/>
      </c>
      <c r="Y188" s="298"/>
    </row>
    <row r="189" spans="2:27" ht="13.15" x14ac:dyDescent="0.4">
      <c r="B189" s="235"/>
      <c r="C189" s="235"/>
      <c r="D189" s="236"/>
      <c r="E189" s="303"/>
      <c r="F189" s="303"/>
      <c r="G189" s="298">
        <f t="shared" ref="G189:G192" si="114">+E189+F189</f>
        <v>0</v>
      </c>
      <c r="H189" s="238"/>
      <c r="I189" s="238"/>
      <c r="J189" s="302">
        <f t="shared" ref="J189:J192" si="115">+G189*(1-I189)</f>
        <v>0</v>
      </c>
      <c r="K189" s="315"/>
      <c r="L189" s="300"/>
      <c r="M189" s="355">
        <f t="shared" ref="M189:M192" si="116">+J189-K189-L189</f>
        <v>0</v>
      </c>
      <c r="N189" s="433"/>
      <c r="O189" s="434"/>
      <c r="P189" s="298"/>
      <c r="Q189" s="435"/>
      <c r="R189" s="436"/>
      <c r="S189" s="298"/>
      <c r="T189" s="435"/>
      <c r="U189" s="436"/>
      <c r="V189" s="298"/>
      <c r="W189" s="435"/>
      <c r="X189" s="440"/>
      <c r="Y189" s="298"/>
      <c r="AA189" s="432"/>
    </row>
    <row r="190" spans="2:27" ht="13.15" x14ac:dyDescent="0.4">
      <c r="B190" s="235"/>
      <c r="C190" s="235"/>
      <c r="D190" s="236"/>
      <c r="E190" s="303"/>
      <c r="F190" s="303"/>
      <c r="G190" s="298">
        <f t="shared" si="114"/>
        <v>0</v>
      </c>
      <c r="H190" s="238"/>
      <c r="I190" s="238"/>
      <c r="J190" s="302">
        <f t="shared" si="115"/>
        <v>0</v>
      </c>
      <c r="K190" s="315"/>
      <c r="L190" s="300"/>
      <c r="M190" s="355">
        <f t="shared" si="116"/>
        <v>0</v>
      </c>
      <c r="N190" s="433"/>
      <c r="O190" s="434"/>
      <c r="P190" s="298"/>
      <c r="Q190" s="435"/>
      <c r="R190" s="436"/>
      <c r="S190" s="298"/>
      <c r="T190" s="435"/>
      <c r="U190" s="436"/>
      <c r="V190" s="298"/>
      <c r="W190" s="435"/>
      <c r="X190" s="440"/>
      <c r="Y190" s="298"/>
      <c r="AA190" s="432"/>
    </row>
    <row r="191" spans="2:27" ht="13.15" x14ac:dyDescent="0.4">
      <c r="B191" s="235"/>
      <c r="C191" s="235"/>
      <c r="D191" s="236"/>
      <c r="E191" s="303"/>
      <c r="F191" s="303"/>
      <c r="G191" s="298">
        <f t="shared" si="114"/>
        <v>0</v>
      </c>
      <c r="H191" s="238"/>
      <c r="I191" s="238"/>
      <c r="J191" s="302">
        <f t="shared" si="115"/>
        <v>0</v>
      </c>
      <c r="K191" s="315"/>
      <c r="L191" s="300"/>
      <c r="M191" s="355">
        <f t="shared" si="116"/>
        <v>0</v>
      </c>
      <c r="N191" s="433"/>
      <c r="O191" s="441"/>
      <c r="P191" s="298"/>
      <c r="Q191" s="435"/>
      <c r="R191" s="436"/>
      <c r="S191" s="298"/>
      <c r="T191" s="435"/>
      <c r="U191" s="436"/>
      <c r="V191" s="298"/>
      <c r="W191" s="435"/>
      <c r="X191" s="440"/>
      <c r="Y191" s="298"/>
      <c r="AA191" s="432" t="s">
        <v>83</v>
      </c>
    </row>
    <row r="192" spans="2:27" ht="13.15" x14ac:dyDescent="0.4">
      <c r="B192" s="235"/>
      <c r="C192" s="235"/>
      <c r="D192" s="236"/>
      <c r="E192" s="303"/>
      <c r="F192" s="303"/>
      <c r="G192" s="298">
        <f t="shared" si="114"/>
        <v>0</v>
      </c>
      <c r="H192" s="238"/>
      <c r="I192" s="238"/>
      <c r="J192" s="302">
        <f t="shared" si="115"/>
        <v>0</v>
      </c>
      <c r="K192" s="315"/>
      <c r="L192" s="300"/>
      <c r="M192" s="355">
        <f t="shared" si="116"/>
        <v>0</v>
      </c>
      <c r="N192" s="433"/>
      <c r="O192" s="420"/>
      <c r="P192" s="298"/>
      <c r="Q192" s="442"/>
      <c r="R192" s="420"/>
      <c r="S192" s="298"/>
      <c r="T192" s="442"/>
      <c r="U192" s="420"/>
      <c r="V192" s="298"/>
      <c r="W192" s="435"/>
      <c r="X192" s="440"/>
      <c r="Y192" s="298"/>
      <c r="AA192" s="432" t="s">
        <v>361</v>
      </c>
    </row>
    <row r="193" spans="2:27" ht="13.15" x14ac:dyDescent="0.4">
      <c r="B193" s="240"/>
      <c r="C193" s="235"/>
      <c r="D193" s="237"/>
      <c r="E193" s="304"/>
      <c r="F193" s="303"/>
      <c r="G193" s="298">
        <f>+E193+F193</f>
        <v>0</v>
      </c>
      <c r="H193" s="238"/>
      <c r="I193" s="238"/>
      <c r="J193" s="302">
        <f>+G193*(1-I193)</f>
        <v>0</v>
      </c>
      <c r="K193" s="304"/>
      <c r="L193" s="299"/>
      <c r="M193" s="355">
        <f>+J193-K193-L193</f>
        <v>0</v>
      </c>
      <c r="N193" s="438"/>
      <c r="O193" s="436" t="str">
        <f>IF($D193=1,+$M193,"")</f>
        <v/>
      </c>
      <c r="P193" s="298"/>
      <c r="Q193" s="435" t="str">
        <f>IF($D193=3,+$M193,"")</f>
        <v/>
      </c>
      <c r="R193" s="436" t="str">
        <f>IF($D193=4,+$M193,"")</f>
        <v/>
      </c>
      <c r="S193" s="298"/>
      <c r="T193" s="435"/>
      <c r="U193" s="436" t="str">
        <f>IF($D193=6,+$M193,"")</f>
        <v/>
      </c>
      <c r="V193" s="298"/>
      <c r="W193" s="435" t="str">
        <f>IF($D193=8,+$M193,"")</f>
        <v/>
      </c>
      <c r="X193" s="440" t="str">
        <f>IF($D193="T",+$M193,"")</f>
        <v/>
      </c>
      <c r="Y193" s="298"/>
    </row>
    <row r="194" spans="2:27" ht="13.15" x14ac:dyDescent="0.4">
      <c r="B194" s="235"/>
      <c r="C194" s="235"/>
      <c r="D194" s="236"/>
      <c r="E194" s="303"/>
      <c r="F194" s="303"/>
      <c r="G194" s="298">
        <f t="shared" ref="G194:G197" si="117">+E194+F194</f>
        <v>0</v>
      </c>
      <c r="H194" s="238"/>
      <c r="I194" s="238"/>
      <c r="J194" s="302">
        <f t="shared" ref="J194:J197" si="118">+G194*(1-I194)</f>
        <v>0</v>
      </c>
      <c r="K194" s="315"/>
      <c r="L194" s="300"/>
      <c r="M194" s="355">
        <f t="shared" ref="M194:M197" si="119">+J194-K194-L194</f>
        <v>0</v>
      </c>
      <c r="N194" s="433"/>
      <c r="O194" s="434"/>
      <c r="P194" s="298"/>
      <c r="Q194" s="435"/>
      <c r="R194" s="436"/>
      <c r="S194" s="298"/>
      <c r="T194" s="435"/>
      <c r="U194" s="436"/>
      <c r="V194" s="298"/>
      <c r="W194" s="435"/>
      <c r="X194" s="440"/>
      <c r="Y194" s="298"/>
      <c r="AA194" s="432"/>
    </row>
    <row r="195" spans="2:27" ht="13.15" x14ac:dyDescent="0.4">
      <c r="B195" s="235"/>
      <c r="C195" s="235"/>
      <c r="D195" s="236"/>
      <c r="E195" s="303"/>
      <c r="F195" s="303"/>
      <c r="G195" s="298">
        <f t="shared" si="117"/>
        <v>0</v>
      </c>
      <c r="H195" s="238"/>
      <c r="I195" s="238"/>
      <c r="J195" s="302">
        <f t="shared" si="118"/>
        <v>0</v>
      </c>
      <c r="K195" s="315"/>
      <c r="L195" s="300"/>
      <c r="M195" s="355">
        <f t="shared" si="119"/>
        <v>0</v>
      </c>
      <c r="N195" s="433"/>
      <c r="O195" s="434"/>
      <c r="P195" s="298"/>
      <c r="Q195" s="435"/>
      <c r="R195" s="436"/>
      <c r="S195" s="298"/>
      <c r="T195" s="435"/>
      <c r="U195" s="436"/>
      <c r="V195" s="298"/>
      <c r="W195" s="435"/>
      <c r="X195" s="440"/>
      <c r="Y195" s="298"/>
      <c r="AA195" s="432"/>
    </row>
    <row r="196" spans="2:27" ht="13.15" x14ac:dyDescent="0.4">
      <c r="B196" s="235"/>
      <c r="C196" s="235"/>
      <c r="D196" s="236"/>
      <c r="E196" s="303"/>
      <c r="F196" s="303"/>
      <c r="G196" s="298">
        <f t="shared" si="117"/>
        <v>0</v>
      </c>
      <c r="H196" s="238"/>
      <c r="I196" s="238"/>
      <c r="J196" s="302">
        <f t="shared" si="118"/>
        <v>0</v>
      </c>
      <c r="K196" s="315"/>
      <c r="L196" s="300"/>
      <c r="M196" s="355">
        <f t="shared" si="119"/>
        <v>0</v>
      </c>
      <c r="N196" s="433"/>
      <c r="O196" s="441"/>
      <c r="P196" s="298"/>
      <c r="Q196" s="435"/>
      <c r="R196" s="436"/>
      <c r="S196" s="298"/>
      <c r="T196" s="435"/>
      <c r="U196" s="436"/>
      <c r="V196" s="298"/>
      <c r="W196" s="435"/>
      <c r="X196" s="440"/>
      <c r="Y196" s="298"/>
      <c r="AA196" s="432" t="s">
        <v>83</v>
      </c>
    </row>
    <row r="197" spans="2:27" ht="13.15" x14ac:dyDescent="0.4">
      <c r="B197" s="235"/>
      <c r="C197" s="235"/>
      <c r="D197" s="236"/>
      <c r="E197" s="303"/>
      <c r="F197" s="303"/>
      <c r="G197" s="298">
        <f t="shared" si="117"/>
        <v>0</v>
      </c>
      <c r="H197" s="238"/>
      <c r="I197" s="238"/>
      <c r="J197" s="302">
        <f t="shared" si="118"/>
        <v>0</v>
      </c>
      <c r="K197" s="315"/>
      <c r="L197" s="300"/>
      <c r="M197" s="355">
        <f t="shared" si="119"/>
        <v>0</v>
      </c>
      <c r="N197" s="433"/>
      <c r="O197" s="420"/>
      <c r="P197" s="298"/>
      <c r="Q197" s="442"/>
      <c r="R197" s="420"/>
      <c r="S197" s="298"/>
      <c r="T197" s="442"/>
      <c r="U197" s="420"/>
      <c r="V197" s="298"/>
      <c r="W197" s="435"/>
      <c r="X197" s="440"/>
      <c r="Y197" s="298"/>
      <c r="AA197" s="432" t="s">
        <v>361</v>
      </c>
    </row>
    <row r="198" spans="2:27" ht="13.15" x14ac:dyDescent="0.4">
      <c r="B198" s="240"/>
      <c r="C198" s="235"/>
      <c r="D198" s="237"/>
      <c r="E198" s="304"/>
      <c r="F198" s="303"/>
      <c r="G198" s="298">
        <f>+E198+F198</f>
        <v>0</v>
      </c>
      <c r="H198" s="238"/>
      <c r="I198" s="238"/>
      <c r="J198" s="302">
        <f>+G198*(1-I198)</f>
        <v>0</v>
      </c>
      <c r="K198" s="304"/>
      <c r="L198" s="299"/>
      <c r="M198" s="355">
        <f>+J198-K198-L198</f>
        <v>0</v>
      </c>
      <c r="N198" s="438"/>
      <c r="O198" s="436" t="str">
        <f>IF($D198=1,+$M198,"")</f>
        <v/>
      </c>
      <c r="P198" s="298"/>
      <c r="Q198" s="435" t="str">
        <f>IF($D198=3,+$M198,"")</f>
        <v/>
      </c>
      <c r="R198" s="436" t="str">
        <f>IF($D198=4,+$M198,"")</f>
        <v/>
      </c>
      <c r="S198" s="298"/>
      <c r="T198" s="435"/>
      <c r="U198" s="436" t="str">
        <f>IF($D198=6,+$M198,"")</f>
        <v/>
      </c>
      <c r="V198" s="298"/>
      <c r="W198" s="435" t="str">
        <f>IF($D198=8,+$M198,"")</f>
        <v/>
      </c>
      <c r="X198" s="440" t="str">
        <f>IF($D198="T",+$M198,"")</f>
        <v/>
      </c>
      <c r="Y198" s="298"/>
    </row>
    <row r="199" spans="2:27" ht="13.15" x14ac:dyDescent="0.4">
      <c r="B199" s="235"/>
      <c r="C199" s="235"/>
      <c r="D199" s="236"/>
      <c r="E199" s="303"/>
      <c r="F199" s="303"/>
      <c r="G199" s="298">
        <f t="shared" ref="G199" si="120">+E199+F199</f>
        <v>0</v>
      </c>
      <c r="H199" s="238"/>
      <c r="I199" s="238"/>
      <c r="J199" s="302">
        <f t="shared" ref="J199" si="121">+G199*(1-I199)</f>
        <v>0</v>
      </c>
      <c r="K199" s="315"/>
      <c r="L199" s="300"/>
      <c r="M199" s="355">
        <f t="shared" ref="M199" si="122">+J199-K199-L199</f>
        <v>0</v>
      </c>
      <c r="N199" s="433"/>
      <c r="O199" s="434"/>
      <c r="P199" s="298"/>
      <c r="Q199" s="435"/>
      <c r="R199" s="436"/>
      <c r="S199" s="298"/>
      <c r="T199" s="435"/>
      <c r="U199" s="436"/>
      <c r="V199" s="298"/>
      <c r="W199" s="435"/>
      <c r="X199" s="440"/>
      <c r="Y199" s="298"/>
      <c r="AA199" s="432"/>
    </row>
    <row r="200" spans="2:27" ht="13.15" x14ac:dyDescent="0.4">
      <c r="B200" s="240"/>
      <c r="C200" s="235"/>
      <c r="D200" s="237"/>
      <c r="E200" s="304"/>
      <c r="F200" s="303"/>
      <c r="G200" s="298">
        <f>+E200+F200</f>
        <v>0</v>
      </c>
      <c r="H200" s="238"/>
      <c r="I200" s="238"/>
      <c r="J200" s="302">
        <f>+G200*(1-I200)</f>
        <v>0</v>
      </c>
      <c r="K200" s="304"/>
      <c r="L200" s="299"/>
      <c r="M200" s="355">
        <f>+J200-K200-L200</f>
        <v>0</v>
      </c>
      <c r="N200" s="438"/>
      <c r="O200" s="436" t="str">
        <f>IF($D200=1,+$M200,"")</f>
        <v/>
      </c>
      <c r="P200" s="298"/>
      <c r="Q200" s="435" t="str">
        <f>IF($D200=3,+$M200,"")</f>
        <v/>
      </c>
      <c r="R200" s="436" t="str">
        <f>IF($D200=4,+$M200,"")</f>
        <v/>
      </c>
      <c r="S200" s="298"/>
      <c r="T200" s="435"/>
      <c r="U200" s="436" t="str">
        <f>IF($D200=6,+$M200,"")</f>
        <v/>
      </c>
      <c r="V200" s="298"/>
      <c r="W200" s="435" t="str">
        <f>IF($D200=8,+$M200,"")</f>
        <v/>
      </c>
      <c r="X200" s="440" t="str">
        <f>IF($D200="T",+$M200,"")</f>
        <v/>
      </c>
      <c r="Y200" s="298"/>
    </row>
    <row r="201" spans="2:27" ht="13.15" x14ac:dyDescent="0.4">
      <c r="B201" s="235"/>
      <c r="C201" s="235"/>
      <c r="D201" s="236"/>
      <c r="E201" s="303"/>
      <c r="F201" s="303"/>
      <c r="G201" s="298">
        <f t="shared" si="99"/>
        <v>0</v>
      </c>
      <c r="H201" s="238"/>
      <c r="I201" s="238"/>
      <c r="J201" s="302">
        <f t="shared" si="100"/>
        <v>0</v>
      </c>
      <c r="K201" s="315"/>
      <c r="L201" s="300"/>
      <c r="M201" s="355">
        <f t="shared" si="101"/>
        <v>0</v>
      </c>
      <c r="N201" s="433"/>
      <c r="O201" s="434"/>
      <c r="P201" s="298"/>
      <c r="Q201" s="435"/>
      <c r="R201" s="436"/>
      <c r="S201" s="298"/>
      <c r="T201" s="435"/>
      <c r="U201" s="436"/>
      <c r="V201" s="298"/>
      <c r="W201" s="435"/>
      <c r="X201" s="440"/>
      <c r="Y201" s="298"/>
      <c r="AA201" s="432"/>
    </row>
    <row r="202" spans="2:27" ht="13.15" x14ac:dyDescent="0.4">
      <c r="B202" s="235"/>
      <c r="C202" s="235"/>
      <c r="D202" s="236"/>
      <c r="E202" s="303"/>
      <c r="F202" s="303"/>
      <c r="G202" s="298">
        <f t="shared" si="99"/>
        <v>0</v>
      </c>
      <c r="H202" s="238"/>
      <c r="I202" s="238"/>
      <c r="J202" s="302">
        <f t="shared" si="100"/>
        <v>0</v>
      </c>
      <c r="K202" s="315"/>
      <c r="L202" s="300"/>
      <c r="M202" s="355">
        <f t="shared" si="101"/>
        <v>0</v>
      </c>
      <c r="N202" s="433"/>
      <c r="O202" s="441"/>
      <c r="P202" s="298"/>
      <c r="Q202" s="435"/>
      <c r="R202" s="436"/>
      <c r="S202" s="298"/>
      <c r="T202" s="435"/>
      <c r="U202" s="436"/>
      <c r="V202" s="298"/>
      <c r="W202" s="435"/>
      <c r="X202" s="440"/>
      <c r="Y202" s="298"/>
      <c r="AA202" s="432" t="s">
        <v>83</v>
      </c>
    </row>
    <row r="203" spans="2:27" ht="13.15" x14ac:dyDescent="0.4">
      <c r="B203" s="235"/>
      <c r="C203" s="235"/>
      <c r="D203" s="236"/>
      <c r="E203" s="303"/>
      <c r="F203" s="303"/>
      <c r="G203" s="298">
        <f t="shared" si="99"/>
        <v>0</v>
      </c>
      <c r="H203" s="238"/>
      <c r="I203" s="238"/>
      <c r="J203" s="302">
        <f t="shared" si="100"/>
        <v>0</v>
      </c>
      <c r="K203" s="315"/>
      <c r="L203" s="300"/>
      <c r="M203" s="355">
        <f t="shared" si="101"/>
        <v>0</v>
      </c>
      <c r="N203" s="433"/>
      <c r="O203" s="420"/>
      <c r="P203" s="298"/>
      <c r="Q203" s="442"/>
      <c r="R203" s="420"/>
      <c r="S203" s="298"/>
      <c r="T203" s="442"/>
      <c r="U203" s="420"/>
      <c r="V203" s="298"/>
      <c r="W203" s="435"/>
      <c r="X203" s="440"/>
      <c r="Y203" s="298"/>
      <c r="AA203" s="432" t="s">
        <v>361</v>
      </c>
    </row>
    <row r="204" spans="2:27" ht="13.15" x14ac:dyDescent="0.4">
      <c r="B204" s="240"/>
      <c r="C204" s="235"/>
      <c r="D204" s="237"/>
      <c r="E204" s="304"/>
      <c r="F204" s="303"/>
      <c r="G204" s="298">
        <f>+E204+F204</f>
        <v>0</v>
      </c>
      <c r="H204" s="238"/>
      <c r="I204" s="238"/>
      <c r="J204" s="302">
        <f>+G204*(1-I204)</f>
        <v>0</v>
      </c>
      <c r="K204" s="304"/>
      <c r="L204" s="299"/>
      <c r="M204" s="355">
        <f>+J204-K204-L204</f>
        <v>0</v>
      </c>
      <c r="N204" s="438"/>
      <c r="O204" s="436" t="str">
        <f>IF($D204=1,+$M204,"")</f>
        <v/>
      </c>
      <c r="P204" s="298"/>
      <c r="Q204" s="435" t="str">
        <f>IF($D204=3,+$M204,"")</f>
        <v/>
      </c>
      <c r="R204" s="436" t="str">
        <f>IF($D204=4,+$M204,"")</f>
        <v/>
      </c>
      <c r="S204" s="298"/>
      <c r="T204" s="435"/>
      <c r="U204" s="436" t="str">
        <f>IF($D204=6,+$M204,"")</f>
        <v/>
      </c>
      <c r="V204" s="298"/>
      <c r="W204" s="435" t="str">
        <f>IF($D204=8,+$M204,"")</f>
        <v/>
      </c>
      <c r="X204" s="440" t="str">
        <f>IF($D204="T",+$M204,"")</f>
        <v/>
      </c>
      <c r="Y204" s="298"/>
    </row>
    <row r="205" spans="2:27" ht="13.15" x14ac:dyDescent="0.4">
      <c r="B205" s="235"/>
      <c r="C205" s="235"/>
      <c r="D205" s="236"/>
      <c r="E205" s="303"/>
      <c r="F205" s="303"/>
      <c r="G205" s="298">
        <f t="shared" ref="G205:G208" si="123">+E205+F205</f>
        <v>0</v>
      </c>
      <c r="H205" s="238"/>
      <c r="I205" s="238"/>
      <c r="J205" s="302">
        <f t="shared" ref="J205:J208" si="124">+G205*(1-I205)</f>
        <v>0</v>
      </c>
      <c r="K205" s="315"/>
      <c r="L205" s="300"/>
      <c r="M205" s="355">
        <f t="shared" ref="M205:M208" si="125">+J205-K205-L205</f>
        <v>0</v>
      </c>
      <c r="N205" s="433"/>
      <c r="O205" s="434"/>
      <c r="P205" s="298"/>
      <c r="Q205" s="435"/>
      <c r="R205" s="436"/>
      <c r="S205" s="298"/>
      <c r="T205" s="435"/>
      <c r="U205" s="436"/>
      <c r="V205" s="298"/>
      <c r="W205" s="435"/>
      <c r="X205" s="440"/>
      <c r="Y205" s="298"/>
      <c r="AA205" s="432"/>
    </row>
    <row r="206" spans="2:27" ht="13.15" x14ac:dyDescent="0.4">
      <c r="B206" s="235"/>
      <c r="C206" s="235"/>
      <c r="D206" s="236"/>
      <c r="E206" s="303"/>
      <c r="F206" s="303"/>
      <c r="G206" s="298">
        <f t="shared" si="123"/>
        <v>0</v>
      </c>
      <c r="H206" s="238"/>
      <c r="I206" s="238"/>
      <c r="J206" s="302">
        <f t="shared" si="124"/>
        <v>0</v>
      </c>
      <c r="K206" s="315"/>
      <c r="L206" s="300"/>
      <c r="M206" s="355">
        <f t="shared" si="125"/>
        <v>0</v>
      </c>
      <c r="N206" s="433"/>
      <c r="O206" s="434"/>
      <c r="P206" s="298"/>
      <c r="Q206" s="435"/>
      <c r="R206" s="436"/>
      <c r="S206" s="298"/>
      <c r="T206" s="435"/>
      <c r="U206" s="436"/>
      <c r="V206" s="298"/>
      <c r="W206" s="435"/>
      <c r="X206" s="440"/>
      <c r="Y206" s="298"/>
      <c r="AA206" s="432"/>
    </row>
    <row r="207" spans="2:27" ht="13.15" x14ac:dyDescent="0.4">
      <c r="B207" s="235"/>
      <c r="C207" s="235"/>
      <c r="D207" s="236"/>
      <c r="E207" s="303"/>
      <c r="F207" s="303"/>
      <c r="G207" s="298">
        <f t="shared" si="123"/>
        <v>0</v>
      </c>
      <c r="H207" s="238"/>
      <c r="I207" s="238"/>
      <c r="J207" s="302">
        <f t="shared" si="124"/>
        <v>0</v>
      </c>
      <c r="K207" s="315"/>
      <c r="L207" s="300"/>
      <c r="M207" s="355">
        <f t="shared" si="125"/>
        <v>0</v>
      </c>
      <c r="N207" s="433"/>
      <c r="O207" s="441"/>
      <c r="P207" s="298"/>
      <c r="Q207" s="435"/>
      <c r="R207" s="436"/>
      <c r="S207" s="298"/>
      <c r="T207" s="435"/>
      <c r="U207" s="436"/>
      <c r="V207" s="298"/>
      <c r="W207" s="435"/>
      <c r="X207" s="440"/>
      <c r="Y207" s="298"/>
      <c r="AA207" s="432" t="s">
        <v>83</v>
      </c>
    </row>
    <row r="208" spans="2:27" ht="13.15" x14ac:dyDescent="0.4">
      <c r="B208" s="235"/>
      <c r="C208" s="235"/>
      <c r="D208" s="236"/>
      <c r="E208" s="303"/>
      <c r="F208" s="303"/>
      <c r="G208" s="298">
        <f t="shared" si="123"/>
        <v>0</v>
      </c>
      <c r="H208" s="238"/>
      <c r="I208" s="238"/>
      <c r="J208" s="302">
        <f t="shared" si="124"/>
        <v>0</v>
      </c>
      <c r="K208" s="315"/>
      <c r="L208" s="300"/>
      <c r="M208" s="355">
        <f t="shared" si="125"/>
        <v>0</v>
      </c>
      <c r="N208" s="433"/>
      <c r="O208" s="420"/>
      <c r="P208" s="298"/>
      <c r="Q208" s="442"/>
      <c r="R208" s="420"/>
      <c r="S208" s="298"/>
      <c r="T208" s="442"/>
      <c r="U208" s="420"/>
      <c r="V208" s="298"/>
      <c r="W208" s="435"/>
      <c r="X208" s="440"/>
      <c r="Y208" s="298"/>
      <c r="AA208" s="432" t="s">
        <v>361</v>
      </c>
    </row>
    <row r="209" spans="2:27" ht="13.15" x14ac:dyDescent="0.4">
      <c r="B209" s="240"/>
      <c r="C209" s="235"/>
      <c r="D209" s="237"/>
      <c r="E209" s="304"/>
      <c r="F209" s="303"/>
      <c r="G209" s="298">
        <f>+E209+F209</f>
        <v>0</v>
      </c>
      <c r="H209" s="238"/>
      <c r="I209" s="238"/>
      <c r="J209" s="302">
        <f>+G209*(1-I209)</f>
        <v>0</v>
      </c>
      <c r="K209" s="304"/>
      <c r="L209" s="299"/>
      <c r="M209" s="355">
        <f>+J209-K209-L209</f>
        <v>0</v>
      </c>
      <c r="N209" s="438"/>
      <c r="O209" s="436" t="str">
        <f>IF($D209=1,+$M209,"")</f>
        <v/>
      </c>
      <c r="P209" s="298"/>
      <c r="Q209" s="435" t="str">
        <f>IF($D209=3,+$M209,"")</f>
        <v/>
      </c>
      <c r="R209" s="436" t="str">
        <f>IF($D209=4,+$M209,"")</f>
        <v/>
      </c>
      <c r="S209" s="298"/>
      <c r="T209" s="435"/>
      <c r="U209" s="436" t="str">
        <f>IF($D209=6,+$M209,"")</f>
        <v/>
      </c>
      <c r="V209" s="298"/>
      <c r="W209" s="435" t="str">
        <f>IF($D209=8,+$M209,"")</f>
        <v/>
      </c>
      <c r="X209" s="440" t="str">
        <f>IF($D209="T",+$M209,"")</f>
        <v/>
      </c>
      <c r="Y209" s="298"/>
    </row>
    <row r="210" spans="2:27" ht="13.15" x14ac:dyDescent="0.4">
      <c r="B210" s="235"/>
      <c r="C210" s="235"/>
      <c r="D210" s="236"/>
      <c r="E210" s="303"/>
      <c r="F210" s="303"/>
      <c r="G210" s="298">
        <f t="shared" ref="G210" si="126">+E210+F210</f>
        <v>0</v>
      </c>
      <c r="H210" s="238"/>
      <c r="I210" s="238"/>
      <c r="J210" s="302">
        <f t="shared" ref="J210" si="127">+G210*(1-I210)</f>
        <v>0</v>
      </c>
      <c r="K210" s="315"/>
      <c r="L210" s="300"/>
      <c r="M210" s="355">
        <f t="shared" ref="M210" si="128">+J210-K210-L210</f>
        <v>0</v>
      </c>
      <c r="N210" s="433"/>
      <c r="O210" s="434"/>
      <c r="P210" s="298"/>
      <c r="Q210" s="435"/>
      <c r="R210" s="436"/>
      <c r="S210" s="298"/>
      <c r="T210" s="435"/>
      <c r="U210" s="436"/>
      <c r="V210" s="298"/>
      <c r="W210" s="435"/>
      <c r="X210" s="440"/>
      <c r="Y210" s="298"/>
      <c r="AA210" s="432"/>
    </row>
    <row r="211" spans="2:27" ht="13.15" x14ac:dyDescent="0.4">
      <c r="B211" s="240"/>
      <c r="C211" s="235"/>
      <c r="D211" s="237"/>
      <c r="E211" s="304"/>
      <c r="F211" s="303"/>
      <c r="G211" s="298">
        <f>+E211+F211</f>
        <v>0</v>
      </c>
      <c r="H211" s="238"/>
      <c r="I211" s="238"/>
      <c r="J211" s="302">
        <f>+G211*(1-I211)</f>
        <v>0</v>
      </c>
      <c r="K211" s="304"/>
      <c r="L211" s="299"/>
      <c r="M211" s="355">
        <f>+J211-K211-L211</f>
        <v>0</v>
      </c>
      <c r="N211" s="438"/>
      <c r="O211" s="436" t="str">
        <f>IF($D211=1,+$M211,"")</f>
        <v/>
      </c>
      <c r="P211" s="298"/>
      <c r="Q211" s="435" t="str">
        <f>IF($D211=3,+$M211,"")</f>
        <v/>
      </c>
      <c r="R211" s="436" t="str">
        <f>IF($D211=4,+$M211,"")</f>
        <v/>
      </c>
      <c r="S211" s="298"/>
      <c r="T211" s="435"/>
      <c r="U211" s="436" t="str">
        <f>IF($D211=6,+$M211,"")</f>
        <v/>
      </c>
      <c r="V211" s="298"/>
      <c r="W211" s="435" t="str">
        <f>IF($D211=8,+$M211,"")</f>
        <v/>
      </c>
      <c r="X211" s="440" t="str">
        <f>IF($D211="T",+$M211,"")</f>
        <v/>
      </c>
      <c r="Y211" s="298"/>
    </row>
    <row r="212" spans="2:27" ht="13.15" x14ac:dyDescent="0.4">
      <c r="B212" s="235"/>
      <c r="C212" s="235"/>
      <c r="D212" s="236"/>
      <c r="E212" s="303"/>
      <c r="F212" s="303"/>
      <c r="G212" s="298">
        <f t="shared" ref="G212:G217" si="129">+E212+F212</f>
        <v>0</v>
      </c>
      <c r="H212" s="238"/>
      <c r="I212" s="238"/>
      <c r="J212" s="302">
        <f t="shared" ref="J212:J217" si="130">+G212*(1-I212)</f>
        <v>0</v>
      </c>
      <c r="K212" s="315"/>
      <c r="L212" s="300"/>
      <c r="M212" s="355">
        <f>+J212-K212-L212</f>
        <v>0</v>
      </c>
      <c r="N212" s="433"/>
      <c r="O212" s="434"/>
      <c r="P212" s="298"/>
      <c r="Q212" s="435"/>
      <c r="R212" s="436"/>
      <c r="S212" s="298"/>
      <c r="T212" s="435"/>
      <c r="U212" s="436"/>
      <c r="V212" s="298"/>
      <c r="W212" s="435"/>
      <c r="X212" s="440"/>
      <c r="Y212" s="298"/>
      <c r="AA212" s="432"/>
    </row>
    <row r="213" spans="2:27" ht="13.15" x14ac:dyDescent="0.4">
      <c r="B213" s="235"/>
      <c r="C213" s="235"/>
      <c r="D213" s="236"/>
      <c r="E213" s="303"/>
      <c r="F213" s="303"/>
      <c r="G213" s="298">
        <f t="shared" si="129"/>
        <v>0</v>
      </c>
      <c r="H213" s="238"/>
      <c r="I213" s="238"/>
      <c r="J213" s="302">
        <f t="shared" si="130"/>
        <v>0</v>
      </c>
      <c r="K213" s="315"/>
      <c r="L213" s="300"/>
      <c r="M213" s="355">
        <f t="shared" ref="M213:M217" si="131">+J213-K213-L213</f>
        <v>0</v>
      </c>
      <c r="N213" s="433"/>
      <c r="O213" s="434"/>
      <c r="P213" s="298"/>
      <c r="Q213" s="435"/>
      <c r="R213" s="436"/>
      <c r="S213" s="298"/>
      <c r="T213" s="435"/>
      <c r="U213" s="436"/>
      <c r="V213" s="298"/>
      <c r="W213" s="435"/>
      <c r="X213" s="440"/>
      <c r="Y213" s="298"/>
      <c r="AA213" s="432"/>
    </row>
    <row r="214" spans="2:27" ht="13.15" x14ac:dyDescent="0.4">
      <c r="B214" s="235"/>
      <c r="C214" s="235"/>
      <c r="D214" s="236"/>
      <c r="E214" s="303"/>
      <c r="F214" s="303"/>
      <c r="G214" s="298">
        <f t="shared" si="129"/>
        <v>0</v>
      </c>
      <c r="H214" s="238"/>
      <c r="I214" s="238"/>
      <c r="J214" s="302">
        <f t="shared" si="130"/>
        <v>0</v>
      </c>
      <c r="K214" s="315"/>
      <c r="L214" s="300"/>
      <c r="M214" s="355">
        <f t="shared" si="131"/>
        <v>0</v>
      </c>
      <c r="N214" s="433"/>
      <c r="O214" s="434"/>
      <c r="P214" s="298"/>
      <c r="Q214" s="435"/>
      <c r="R214" s="436"/>
      <c r="S214" s="298"/>
      <c r="T214" s="435"/>
      <c r="U214" s="436"/>
      <c r="V214" s="298"/>
      <c r="W214" s="435"/>
      <c r="X214" s="440"/>
      <c r="Y214" s="298"/>
      <c r="AA214" s="432"/>
    </row>
    <row r="215" spans="2:27" ht="13.15" x14ac:dyDescent="0.4">
      <c r="B215" s="235"/>
      <c r="C215" s="235"/>
      <c r="D215" s="236"/>
      <c r="E215" s="303"/>
      <c r="F215" s="303"/>
      <c r="G215" s="298">
        <f t="shared" si="129"/>
        <v>0</v>
      </c>
      <c r="H215" s="238"/>
      <c r="I215" s="238"/>
      <c r="J215" s="302">
        <f t="shared" si="130"/>
        <v>0</v>
      </c>
      <c r="K215" s="315"/>
      <c r="L215" s="300"/>
      <c r="M215" s="355">
        <f t="shared" si="131"/>
        <v>0</v>
      </c>
      <c r="N215" s="433"/>
      <c r="O215" s="434"/>
      <c r="P215" s="298"/>
      <c r="Q215" s="435"/>
      <c r="R215" s="436"/>
      <c r="S215" s="298"/>
      <c r="T215" s="435"/>
      <c r="U215" s="436"/>
      <c r="V215" s="298"/>
      <c r="W215" s="435"/>
      <c r="X215" s="440"/>
      <c r="Y215" s="298"/>
      <c r="AA215" s="432"/>
    </row>
    <row r="216" spans="2:27" ht="13.15" x14ac:dyDescent="0.4">
      <c r="B216" s="235"/>
      <c r="C216" s="235"/>
      <c r="D216" s="236"/>
      <c r="E216" s="303"/>
      <c r="F216" s="303"/>
      <c r="G216" s="298">
        <f t="shared" si="129"/>
        <v>0</v>
      </c>
      <c r="H216" s="238"/>
      <c r="I216" s="238"/>
      <c r="J216" s="302">
        <f t="shared" si="130"/>
        <v>0</v>
      </c>
      <c r="K216" s="315"/>
      <c r="L216" s="300"/>
      <c r="M216" s="355">
        <f t="shared" si="131"/>
        <v>0</v>
      </c>
      <c r="N216" s="433"/>
      <c r="O216" s="441"/>
      <c r="P216" s="298"/>
      <c r="Q216" s="435"/>
      <c r="R216" s="436"/>
      <c r="S216" s="298"/>
      <c r="T216" s="435"/>
      <c r="U216" s="436"/>
      <c r="V216" s="298"/>
      <c r="W216" s="435"/>
      <c r="X216" s="440"/>
      <c r="Y216" s="298"/>
      <c r="AA216" s="432" t="s">
        <v>83</v>
      </c>
    </row>
    <row r="217" spans="2:27" ht="13.15" x14ac:dyDescent="0.4">
      <c r="B217" s="235"/>
      <c r="C217" s="235"/>
      <c r="D217" s="236"/>
      <c r="E217" s="303"/>
      <c r="F217" s="303"/>
      <c r="G217" s="298">
        <f t="shared" si="129"/>
        <v>0</v>
      </c>
      <c r="H217" s="238"/>
      <c r="I217" s="238"/>
      <c r="J217" s="302">
        <f t="shared" si="130"/>
        <v>0</v>
      </c>
      <c r="K217" s="315"/>
      <c r="L217" s="300"/>
      <c r="M217" s="355">
        <f t="shared" si="131"/>
        <v>0</v>
      </c>
      <c r="N217" s="433"/>
      <c r="O217" s="420"/>
      <c r="P217" s="298"/>
      <c r="Q217" s="442"/>
      <c r="R217" s="420"/>
      <c r="S217" s="298"/>
      <c r="T217" s="442"/>
      <c r="U217" s="420"/>
      <c r="V217" s="298"/>
      <c r="W217" s="435"/>
      <c r="X217" s="440"/>
      <c r="Y217" s="298"/>
      <c r="AA217" s="432" t="s">
        <v>361</v>
      </c>
    </row>
    <row r="218" spans="2:27" ht="13.15" x14ac:dyDescent="0.4">
      <c r="B218" s="240"/>
      <c r="C218" s="235"/>
      <c r="D218" s="237"/>
      <c r="E218" s="304"/>
      <c r="F218" s="303"/>
      <c r="G218" s="298">
        <f>+E218+F218</f>
        <v>0</v>
      </c>
      <c r="H218" s="238"/>
      <c r="I218" s="238"/>
      <c r="J218" s="302">
        <f>+G218*(1-I218)</f>
        <v>0</v>
      </c>
      <c r="K218" s="304"/>
      <c r="L218" s="299"/>
      <c r="M218" s="355">
        <f>+J218-K218-L218</f>
        <v>0</v>
      </c>
      <c r="N218" s="438"/>
      <c r="O218" s="436" t="str">
        <f>IF($D218=1,+$M218,"")</f>
        <v/>
      </c>
      <c r="P218" s="298"/>
      <c r="Q218" s="435" t="str">
        <f>IF($D218=3,+$M218,"")</f>
        <v/>
      </c>
      <c r="R218" s="436" t="str">
        <f>IF($D218=4,+$M218,"")</f>
        <v/>
      </c>
      <c r="S218" s="298"/>
      <c r="T218" s="435"/>
      <c r="U218" s="436" t="str">
        <f>IF($D218=6,+$M218,"")</f>
        <v/>
      </c>
      <c r="V218" s="298"/>
      <c r="W218" s="435" t="str">
        <f>IF($D218=8,+$M218,"")</f>
        <v/>
      </c>
      <c r="X218" s="440" t="str">
        <f>IF($D218="T",+$M218,"")</f>
        <v/>
      </c>
      <c r="Y218" s="298"/>
    </row>
    <row r="219" spans="2:27" ht="13.15" x14ac:dyDescent="0.4">
      <c r="B219" s="235"/>
      <c r="C219" s="235"/>
      <c r="D219" s="236"/>
      <c r="E219" s="303"/>
      <c r="F219" s="303"/>
      <c r="G219" s="298">
        <f t="shared" ref="G219:G222" si="132">+E219+F219</f>
        <v>0</v>
      </c>
      <c r="H219" s="238"/>
      <c r="I219" s="238"/>
      <c r="J219" s="302">
        <f t="shared" ref="J219:J222" si="133">+G219*(1-I219)</f>
        <v>0</v>
      </c>
      <c r="K219" s="315"/>
      <c r="L219" s="300"/>
      <c r="M219" s="355">
        <f t="shared" ref="M219:M222" si="134">+J219-K219-L219</f>
        <v>0</v>
      </c>
      <c r="N219" s="433"/>
      <c r="O219" s="434"/>
      <c r="P219" s="298"/>
      <c r="Q219" s="435"/>
      <c r="R219" s="436"/>
      <c r="S219" s="298"/>
      <c r="T219" s="435"/>
      <c r="U219" s="436"/>
      <c r="V219" s="298"/>
      <c r="W219" s="435"/>
      <c r="X219" s="440"/>
      <c r="Y219" s="298"/>
      <c r="AA219" s="432"/>
    </row>
    <row r="220" spans="2:27" ht="13.15" x14ac:dyDescent="0.4">
      <c r="B220" s="235"/>
      <c r="C220" s="235"/>
      <c r="D220" s="236"/>
      <c r="E220" s="303"/>
      <c r="F220" s="303"/>
      <c r="G220" s="298">
        <f t="shared" si="132"/>
        <v>0</v>
      </c>
      <c r="H220" s="238"/>
      <c r="I220" s="238"/>
      <c r="J220" s="302">
        <f t="shared" si="133"/>
        <v>0</v>
      </c>
      <c r="K220" s="315"/>
      <c r="L220" s="300"/>
      <c r="M220" s="355">
        <f t="shared" si="134"/>
        <v>0</v>
      </c>
      <c r="N220" s="433"/>
      <c r="O220" s="434"/>
      <c r="P220" s="298"/>
      <c r="Q220" s="435"/>
      <c r="R220" s="436"/>
      <c r="S220" s="298"/>
      <c r="T220" s="435"/>
      <c r="U220" s="436"/>
      <c r="V220" s="298"/>
      <c r="W220" s="435"/>
      <c r="X220" s="440"/>
      <c r="Y220" s="298"/>
      <c r="AA220" s="432"/>
    </row>
    <row r="221" spans="2:27" ht="13.15" x14ac:dyDescent="0.4">
      <c r="B221" s="235"/>
      <c r="C221" s="235"/>
      <c r="D221" s="236"/>
      <c r="E221" s="303"/>
      <c r="F221" s="303"/>
      <c r="G221" s="298">
        <f t="shared" si="132"/>
        <v>0</v>
      </c>
      <c r="H221" s="238"/>
      <c r="I221" s="238"/>
      <c r="J221" s="302">
        <f t="shared" si="133"/>
        <v>0</v>
      </c>
      <c r="K221" s="315"/>
      <c r="L221" s="300"/>
      <c r="M221" s="355">
        <f t="shared" si="134"/>
        <v>0</v>
      </c>
      <c r="N221" s="433"/>
      <c r="O221" s="441"/>
      <c r="P221" s="298"/>
      <c r="Q221" s="435"/>
      <c r="R221" s="436"/>
      <c r="S221" s="298"/>
      <c r="T221" s="435"/>
      <c r="U221" s="436"/>
      <c r="V221" s="298"/>
      <c r="W221" s="435"/>
      <c r="X221" s="440"/>
      <c r="Y221" s="298"/>
      <c r="AA221" s="432" t="s">
        <v>83</v>
      </c>
    </row>
    <row r="222" spans="2:27" ht="13.15" x14ac:dyDescent="0.4">
      <c r="B222" s="235"/>
      <c r="C222" s="235"/>
      <c r="D222" s="236"/>
      <c r="E222" s="303"/>
      <c r="F222" s="303"/>
      <c r="G222" s="298">
        <f t="shared" si="132"/>
        <v>0</v>
      </c>
      <c r="H222" s="238"/>
      <c r="I222" s="238"/>
      <c r="J222" s="302">
        <f t="shared" si="133"/>
        <v>0</v>
      </c>
      <c r="K222" s="315"/>
      <c r="L222" s="300"/>
      <c r="M222" s="355">
        <f t="shared" si="134"/>
        <v>0</v>
      </c>
      <c r="N222" s="433"/>
      <c r="O222" s="420"/>
      <c r="P222" s="298"/>
      <c r="Q222" s="442"/>
      <c r="R222" s="420"/>
      <c r="S222" s="298"/>
      <c r="T222" s="442"/>
      <c r="U222" s="420"/>
      <c r="V222" s="298"/>
      <c r="W222" s="435"/>
      <c r="X222" s="440"/>
      <c r="Y222" s="298"/>
      <c r="AA222" s="432" t="s">
        <v>361</v>
      </c>
    </row>
    <row r="223" spans="2:27" ht="13.15" x14ac:dyDescent="0.4">
      <c r="B223" s="240"/>
      <c r="C223" s="235"/>
      <c r="D223" s="237"/>
      <c r="E223" s="304"/>
      <c r="F223" s="303"/>
      <c r="G223" s="298">
        <f>+E223+F223</f>
        <v>0</v>
      </c>
      <c r="H223" s="238"/>
      <c r="I223" s="238"/>
      <c r="J223" s="302">
        <f>+G223*(1-I223)</f>
        <v>0</v>
      </c>
      <c r="K223" s="304"/>
      <c r="L223" s="299"/>
      <c r="M223" s="355">
        <f>+J223-K223-L223</f>
        <v>0</v>
      </c>
      <c r="N223" s="438"/>
      <c r="O223" s="436" t="str">
        <f>IF($D223=1,+$M223,"")</f>
        <v/>
      </c>
      <c r="P223" s="298"/>
      <c r="Q223" s="435" t="str">
        <f>IF($D223=3,+$M223,"")</f>
        <v/>
      </c>
      <c r="R223" s="436" t="str">
        <f>IF($D223=4,+$M223,"")</f>
        <v/>
      </c>
      <c r="S223" s="298"/>
      <c r="T223" s="435"/>
      <c r="U223" s="436" t="str">
        <f>IF($D223=6,+$M223,"")</f>
        <v/>
      </c>
      <c r="V223" s="298"/>
      <c r="W223" s="435" t="str">
        <f>IF($D223=8,+$M223,"")</f>
        <v/>
      </c>
      <c r="X223" s="440" t="str">
        <f>IF($D223="T",+$M223,"")</f>
        <v/>
      </c>
      <c r="Y223" s="298"/>
    </row>
    <row r="224" spans="2:27" ht="13.15" x14ac:dyDescent="0.4">
      <c r="B224" s="235"/>
      <c r="C224" s="235"/>
      <c r="D224" s="236"/>
      <c r="E224" s="303"/>
      <c r="F224" s="303"/>
      <c r="G224" s="298">
        <f t="shared" ref="G224:G227" si="135">+E224+F224</f>
        <v>0</v>
      </c>
      <c r="H224" s="238"/>
      <c r="I224" s="238"/>
      <c r="J224" s="302">
        <f t="shared" ref="J224:J227" si="136">+G224*(1-I224)</f>
        <v>0</v>
      </c>
      <c r="K224" s="315"/>
      <c r="L224" s="300"/>
      <c r="M224" s="355">
        <f t="shared" ref="M224:M227" si="137">+J224-K224-L224</f>
        <v>0</v>
      </c>
      <c r="N224" s="433"/>
      <c r="O224" s="434"/>
      <c r="P224" s="298"/>
      <c r="Q224" s="435"/>
      <c r="R224" s="436"/>
      <c r="S224" s="298"/>
      <c r="T224" s="435"/>
      <c r="U224" s="436"/>
      <c r="V224" s="298"/>
      <c r="W224" s="435"/>
      <c r="X224" s="440"/>
      <c r="Y224" s="298"/>
      <c r="AA224" s="432"/>
    </row>
    <row r="225" spans="2:27" ht="13.15" x14ac:dyDescent="0.4">
      <c r="B225" s="235"/>
      <c r="C225" s="235"/>
      <c r="D225" s="236"/>
      <c r="E225" s="303"/>
      <c r="F225" s="303"/>
      <c r="G225" s="298">
        <f t="shared" si="135"/>
        <v>0</v>
      </c>
      <c r="H225" s="238"/>
      <c r="I225" s="238"/>
      <c r="J225" s="302">
        <f t="shared" si="136"/>
        <v>0</v>
      </c>
      <c r="K225" s="315"/>
      <c r="L225" s="300"/>
      <c r="M225" s="355">
        <f t="shared" si="137"/>
        <v>0</v>
      </c>
      <c r="N225" s="433"/>
      <c r="O225" s="434"/>
      <c r="P225" s="298"/>
      <c r="Q225" s="435"/>
      <c r="R225" s="436"/>
      <c r="S225" s="298"/>
      <c r="T225" s="435"/>
      <c r="U225" s="436"/>
      <c r="V225" s="298"/>
      <c r="W225" s="435"/>
      <c r="X225" s="440"/>
      <c r="Y225" s="298"/>
      <c r="AA225" s="432"/>
    </row>
    <row r="226" spans="2:27" ht="13.15" x14ac:dyDescent="0.4">
      <c r="B226" s="235"/>
      <c r="C226" s="235"/>
      <c r="D226" s="236"/>
      <c r="E226" s="303"/>
      <c r="F226" s="303"/>
      <c r="G226" s="298">
        <f t="shared" si="135"/>
        <v>0</v>
      </c>
      <c r="H226" s="238"/>
      <c r="I226" s="238"/>
      <c r="J226" s="302">
        <f t="shared" si="136"/>
        <v>0</v>
      </c>
      <c r="K226" s="315"/>
      <c r="L226" s="300"/>
      <c r="M226" s="355">
        <f t="shared" si="137"/>
        <v>0</v>
      </c>
      <c r="N226" s="433"/>
      <c r="O226" s="441"/>
      <c r="P226" s="298"/>
      <c r="Q226" s="435"/>
      <c r="R226" s="436"/>
      <c r="S226" s="298"/>
      <c r="T226" s="435"/>
      <c r="U226" s="436"/>
      <c r="V226" s="298"/>
      <c r="W226" s="435"/>
      <c r="X226" s="440"/>
      <c r="Y226" s="298"/>
      <c r="AA226" s="432" t="s">
        <v>83</v>
      </c>
    </row>
    <row r="227" spans="2:27" ht="13.15" x14ac:dyDescent="0.4">
      <c r="B227" s="235"/>
      <c r="C227" s="235"/>
      <c r="D227" s="236"/>
      <c r="E227" s="303"/>
      <c r="F227" s="303"/>
      <c r="G227" s="298">
        <f t="shared" si="135"/>
        <v>0</v>
      </c>
      <c r="H227" s="238"/>
      <c r="I227" s="238"/>
      <c r="J227" s="302">
        <f t="shared" si="136"/>
        <v>0</v>
      </c>
      <c r="K227" s="315"/>
      <c r="L227" s="300"/>
      <c r="M227" s="355">
        <f t="shared" si="137"/>
        <v>0</v>
      </c>
      <c r="N227" s="433"/>
      <c r="O227" s="420"/>
      <c r="P227" s="298"/>
      <c r="Q227" s="442"/>
      <c r="R227" s="420"/>
      <c r="S227" s="298"/>
      <c r="T227" s="442"/>
      <c r="U227" s="420"/>
      <c r="V227" s="298"/>
      <c r="W227" s="435"/>
      <c r="X227" s="440"/>
      <c r="Y227" s="298"/>
      <c r="AA227" s="432" t="s">
        <v>361</v>
      </c>
    </row>
    <row r="228" spans="2:27" ht="13.15" x14ac:dyDescent="0.4">
      <c r="B228" s="240"/>
      <c r="C228" s="235"/>
      <c r="D228" s="237"/>
      <c r="E228" s="304"/>
      <c r="F228" s="303"/>
      <c r="G228" s="298">
        <f>+E228+F228</f>
        <v>0</v>
      </c>
      <c r="H228" s="238"/>
      <c r="I228" s="238"/>
      <c r="J228" s="302">
        <f>+G228*(1-I228)</f>
        <v>0</v>
      </c>
      <c r="K228" s="304"/>
      <c r="L228" s="299"/>
      <c r="M228" s="355">
        <f>+J228-K228-L228</f>
        <v>0</v>
      </c>
      <c r="N228" s="438"/>
      <c r="O228" s="436" t="str">
        <f>IF($D228=1,+$M228,"")</f>
        <v/>
      </c>
      <c r="P228" s="298"/>
      <c r="Q228" s="435" t="str">
        <f>IF($D228=3,+$M228,"")</f>
        <v/>
      </c>
      <c r="R228" s="436" t="str">
        <f>IF($D228=4,+$M228,"")</f>
        <v/>
      </c>
      <c r="S228" s="298"/>
      <c r="T228" s="435"/>
      <c r="U228" s="436" t="str">
        <f>IF($D228=6,+$M228,"")</f>
        <v/>
      </c>
      <c r="V228" s="298"/>
      <c r="W228" s="435" t="str">
        <f>IF($D228=8,+$M228,"")</f>
        <v/>
      </c>
      <c r="X228" s="440" t="str">
        <f>IF($D228="T",+$M228,"")</f>
        <v/>
      </c>
      <c r="Y228" s="298"/>
    </row>
    <row r="229" spans="2:27" ht="13.15" x14ac:dyDescent="0.4">
      <c r="B229" s="235"/>
      <c r="C229" s="235"/>
      <c r="D229" s="236"/>
      <c r="E229" s="303"/>
      <c r="F229" s="303"/>
      <c r="G229" s="298">
        <f t="shared" ref="G229:G233" si="138">+E229+F229</f>
        <v>0</v>
      </c>
      <c r="H229" s="238"/>
      <c r="I229" s="238"/>
      <c r="J229" s="302">
        <f t="shared" ref="J229:J233" si="139">+G229*(1-I229)</f>
        <v>0</v>
      </c>
      <c r="K229" s="315"/>
      <c r="L229" s="300"/>
      <c r="M229" s="355">
        <f t="shared" ref="M229:M233" si="140">+J229-K229-L229</f>
        <v>0</v>
      </c>
      <c r="N229" s="433"/>
      <c r="O229" s="434"/>
      <c r="P229" s="298"/>
      <c r="Q229" s="435"/>
      <c r="R229" s="436"/>
      <c r="S229" s="298"/>
      <c r="T229" s="435"/>
      <c r="U229" s="436"/>
      <c r="V229" s="298"/>
      <c r="W229" s="435"/>
      <c r="X229" s="440"/>
      <c r="Y229" s="298"/>
      <c r="AA229" s="432"/>
    </row>
    <row r="230" spans="2:27" ht="13.15" x14ac:dyDescent="0.4">
      <c r="B230" s="235"/>
      <c r="C230" s="235"/>
      <c r="D230" s="236"/>
      <c r="E230" s="303"/>
      <c r="F230" s="303"/>
      <c r="G230" s="298">
        <f t="shared" si="138"/>
        <v>0</v>
      </c>
      <c r="H230" s="238"/>
      <c r="I230" s="238"/>
      <c r="J230" s="302">
        <f t="shared" si="139"/>
        <v>0</v>
      </c>
      <c r="K230" s="315"/>
      <c r="L230" s="300"/>
      <c r="M230" s="355">
        <f t="shared" si="140"/>
        <v>0</v>
      </c>
      <c r="N230" s="433"/>
      <c r="O230" s="434"/>
      <c r="P230" s="298"/>
      <c r="Q230" s="435"/>
      <c r="R230" s="436"/>
      <c r="S230" s="298"/>
      <c r="T230" s="435"/>
      <c r="U230" s="436"/>
      <c r="V230" s="298"/>
      <c r="W230" s="435"/>
      <c r="X230" s="440"/>
      <c r="Y230" s="298"/>
      <c r="AA230" s="432"/>
    </row>
    <row r="231" spans="2:27" ht="13.15" x14ac:dyDescent="0.4">
      <c r="B231" s="235"/>
      <c r="C231" s="235"/>
      <c r="D231" s="236"/>
      <c r="E231" s="303"/>
      <c r="F231" s="303"/>
      <c r="G231" s="298">
        <f t="shared" si="138"/>
        <v>0</v>
      </c>
      <c r="H231" s="238"/>
      <c r="I231" s="238"/>
      <c r="J231" s="302">
        <f t="shared" si="139"/>
        <v>0</v>
      </c>
      <c r="K231" s="315"/>
      <c r="L231" s="300"/>
      <c r="M231" s="355">
        <f t="shared" si="140"/>
        <v>0</v>
      </c>
      <c r="N231" s="433"/>
      <c r="O231" s="434"/>
      <c r="P231" s="298"/>
      <c r="Q231" s="435"/>
      <c r="R231" s="436"/>
      <c r="S231" s="298"/>
      <c r="T231" s="435"/>
      <c r="U231" s="436"/>
      <c r="V231" s="298"/>
      <c r="W231" s="435"/>
      <c r="X231" s="440"/>
      <c r="Y231" s="298"/>
      <c r="AA231" s="432"/>
    </row>
    <row r="232" spans="2:27" ht="13.15" x14ac:dyDescent="0.4">
      <c r="B232" s="235"/>
      <c r="C232" s="235"/>
      <c r="D232" s="236"/>
      <c r="E232" s="303"/>
      <c r="F232" s="303"/>
      <c r="G232" s="298">
        <f t="shared" si="138"/>
        <v>0</v>
      </c>
      <c r="H232" s="238"/>
      <c r="I232" s="238"/>
      <c r="J232" s="302">
        <f t="shared" si="139"/>
        <v>0</v>
      </c>
      <c r="K232" s="315"/>
      <c r="L232" s="300"/>
      <c r="M232" s="355">
        <f t="shared" si="140"/>
        <v>0</v>
      </c>
      <c r="N232" s="433"/>
      <c r="O232" s="441"/>
      <c r="P232" s="298"/>
      <c r="Q232" s="435"/>
      <c r="R232" s="436"/>
      <c r="S232" s="298"/>
      <c r="T232" s="435"/>
      <c r="U232" s="436"/>
      <c r="V232" s="298"/>
      <c r="W232" s="435"/>
      <c r="X232" s="440"/>
      <c r="Y232" s="298"/>
      <c r="AA232" s="432" t="s">
        <v>83</v>
      </c>
    </row>
    <row r="233" spans="2:27" ht="13.15" x14ac:dyDescent="0.4">
      <c r="B233" s="235"/>
      <c r="C233" s="235"/>
      <c r="D233" s="236"/>
      <c r="E233" s="303"/>
      <c r="F233" s="303"/>
      <c r="G233" s="298">
        <f t="shared" si="138"/>
        <v>0</v>
      </c>
      <c r="H233" s="238"/>
      <c r="I233" s="238"/>
      <c r="J233" s="302">
        <f t="shared" si="139"/>
        <v>0</v>
      </c>
      <c r="K233" s="315"/>
      <c r="L233" s="300"/>
      <c r="M233" s="355">
        <f t="shared" si="140"/>
        <v>0</v>
      </c>
      <c r="N233" s="433"/>
      <c r="O233" s="420"/>
      <c r="P233" s="298"/>
      <c r="Q233" s="442"/>
      <c r="R233" s="420"/>
      <c r="S233" s="298"/>
      <c r="T233" s="442"/>
      <c r="U233" s="420"/>
      <c r="V233" s="298"/>
      <c r="W233" s="435"/>
      <c r="X233" s="440"/>
      <c r="Y233" s="298"/>
      <c r="AA233" s="432" t="s">
        <v>361</v>
      </c>
    </row>
    <row r="234" spans="2:27" ht="13.15" x14ac:dyDescent="0.4">
      <c r="B234" s="240"/>
      <c r="C234" s="235"/>
      <c r="D234" s="237"/>
      <c r="E234" s="304"/>
      <c r="F234" s="303"/>
      <c r="G234" s="298">
        <f>+E234+F234</f>
        <v>0</v>
      </c>
      <c r="H234" s="238"/>
      <c r="I234" s="238"/>
      <c r="J234" s="302">
        <f>+G234*(1-I234)</f>
        <v>0</v>
      </c>
      <c r="K234" s="304"/>
      <c r="L234" s="299"/>
      <c r="M234" s="355">
        <f>+J234-K234-L234</f>
        <v>0</v>
      </c>
      <c r="N234" s="438"/>
      <c r="O234" s="436" t="str">
        <f>IF($D234=1,+$M234,"")</f>
        <v/>
      </c>
      <c r="P234" s="298"/>
      <c r="Q234" s="435" t="str">
        <f>IF($D234=3,+$M234,"")</f>
        <v/>
      </c>
      <c r="R234" s="436" t="str">
        <f>IF($D234=4,+$M234,"")</f>
        <v/>
      </c>
      <c r="S234" s="298"/>
      <c r="T234" s="435"/>
      <c r="U234" s="436" t="str">
        <f>IF($D234=6,+$M234,"")</f>
        <v/>
      </c>
      <c r="V234" s="298"/>
      <c r="W234" s="435" t="str">
        <f>IF($D234=8,+$M234,"")</f>
        <v/>
      </c>
      <c r="X234" s="440" t="str">
        <f>IF($D234="T",+$M234,"")</f>
        <v/>
      </c>
      <c r="Y234" s="298"/>
    </row>
    <row r="235" spans="2:27" ht="13.15" x14ac:dyDescent="0.4">
      <c r="B235" s="235"/>
      <c r="C235" s="235"/>
      <c r="D235" s="236"/>
      <c r="E235" s="303"/>
      <c r="F235" s="303"/>
      <c r="G235" s="298">
        <f t="shared" ref="G235" si="141">+E235+F235</f>
        <v>0</v>
      </c>
      <c r="H235" s="238"/>
      <c r="I235" s="238"/>
      <c r="J235" s="302">
        <f t="shared" ref="J235" si="142">+G235*(1-I235)</f>
        <v>0</v>
      </c>
      <c r="K235" s="315"/>
      <c r="L235" s="300"/>
      <c r="M235" s="355">
        <f t="shared" ref="M235" si="143">+J235-K235-L235</f>
        <v>0</v>
      </c>
      <c r="N235" s="433"/>
      <c r="O235" s="434"/>
      <c r="P235" s="298"/>
      <c r="Q235" s="435"/>
      <c r="R235" s="436"/>
      <c r="S235" s="298"/>
      <c r="T235" s="435"/>
      <c r="U235" s="436"/>
      <c r="V235" s="298"/>
      <c r="W235" s="435"/>
      <c r="X235" s="440"/>
      <c r="Y235" s="298"/>
      <c r="AA235" s="432"/>
    </row>
    <row r="236" spans="2:27" ht="13.15" x14ac:dyDescent="0.4">
      <c r="B236" s="240"/>
      <c r="C236" s="235"/>
      <c r="D236" s="237"/>
      <c r="E236" s="304"/>
      <c r="F236" s="303"/>
      <c r="G236" s="298">
        <f>+E236+F236</f>
        <v>0</v>
      </c>
      <c r="H236" s="238"/>
      <c r="I236" s="238"/>
      <c r="J236" s="302">
        <f>+G236*(1-I236)</f>
        <v>0</v>
      </c>
      <c r="K236" s="304"/>
      <c r="L236" s="299"/>
      <c r="M236" s="355">
        <f>+J236-K236-L236</f>
        <v>0</v>
      </c>
      <c r="N236" s="438"/>
      <c r="O236" s="436" t="str">
        <f>IF($D236=1,+$M236,"")</f>
        <v/>
      </c>
      <c r="P236" s="298"/>
      <c r="Q236" s="435" t="str">
        <f>IF($D236=3,+$M236,"")</f>
        <v/>
      </c>
      <c r="R236" s="436" t="str">
        <f>IF($D236=4,+$M236,"")</f>
        <v/>
      </c>
      <c r="S236" s="298"/>
      <c r="T236" s="435"/>
      <c r="U236" s="436" t="str">
        <f>IF($D236=6,+$M236,"")</f>
        <v/>
      </c>
      <c r="V236" s="298"/>
      <c r="W236" s="435" t="str">
        <f>IF($D236=8,+$M236,"")</f>
        <v/>
      </c>
      <c r="X236" s="440" t="str">
        <f>IF($D236="T",+$M236,"")</f>
        <v/>
      </c>
      <c r="Y236" s="298"/>
    </row>
    <row r="237" spans="2:27" ht="13.15" x14ac:dyDescent="0.4">
      <c r="B237" s="235"/>
      <c r="C237" s="235"/>
      <c r="D237" s="236"/>
      <c r="E237" s="303"/>
      <c r="F237" s="303"/>
      <c r="G237" s="298">
        <f t="shared" ref="G237:G242" si="144">+E237+F237</f>
        <v>0</v>
      </c>
      <c r="H237" s="238"/>
      <c r="I237" s="238"/>
      <c r="J237" s="302">
        <f t="shared" ref="J237:J242" si="145">+G237*(1-I237)</f>
        <v>0</v>
      </c>
      <c r="K237" s="315"/>
      <c r="L237" s="300"/>
      <c r="M237" s="355">
        <f>+J237-K237-L237</f>
        <v>0</v>
      </c>
      <c r="N237" s="433"/>
      <c r="O237" s="434"/>
      <c r="P237" s="298"/>
      <c r="Q237" s="435"/>
      <c r="R237" s="436"/>
      <c r="S237" s="298"/>
      <c r="T237" s="435"/>
      <c r="U237" s="436"/>
      <c r="V237" s="298"/>
      <c r="W237" s="435"/>
      <c r="X237" s="440"/>
      <c r="Y237" s="298"/>
      <c r="AA237" s="432"/>
    </row>
    <row r="238" spans="2:27" ht="13.15" x14ac:dyDescent="0.4">
      <c r="B238" s="235"/>
      <c r="C238" s="235"/>
      <c r="D238" s="236"/>
      <c r="E238" s="303"/>
      <c r="F238" s="303"/>
      <c r="G238" s="298">
        <f t="shared" si="144"/>
        <v>0</v>
      </c>
      <c r="H238" s="238"/>
      <c r="I238" s="238"/>
      <c r="J238" s="302">
        <f t="shared" si="145"/>
        <v>0</v>
      </c>
      <c r="K238" s="315"/>
      <c r="L238" s="300"/>
      <c r="M238" s="355">
        <f t="shared" ref="M238:M242" si="146">+J238-K238-L238</f>
        <v>0</v>
      </c>
      <c r="N238" s="433"/>
      <c r="O238" s="434"/>
      <c r="P238" s="298"/>
      <c r="Q238" s="435"/>
      <c r="R238" s="436"/>
      <c r="S238" s="298"/>
      <c r="T238" s="435"/>
      <c r="U238" s="436"/>
      <c r="V238" s="298"/>
      <c r="W238" s="435"/>
      <c r="X238" s="440"/>
      <c r="Y238" s="298"/>
      <c r="AA238" s="432"/>
    </row>
    <row r="239" spans="2:27" ht="13.15" x14ac:dyDescent="0.4">
      <c r="B239" s="235"/>
      <c r="C239" s="235"/>
      <c r="D239" s="236"/>
      <c r="E239" s="303"/>
      <c r="F239" s="303"/>
      <c r="G239" s="298">
        <f t="shared" si="144"/>
        <v>0</v>
      </c>
      <c r="H239" s="238"/>
      <c r="I239" s="238"/>
      <c r="J239" s="302">
        <f t="shared" si="145"/>
        <v>0</v>
      </c>
      <c r="K239" s="315"/>
      <c r="L239" s="300"/>
      <c r="M239" s="355">
        <f t="shared" si="146"/>
        <v>0</v>
      </c>
      <c r="N239" s="433"/>
      <c r="O239" s="434"/>
      <c r="P239" s="298"/>
      <c r="Q239" s="435"/>
      <c r="R239" s="436"/>
      <c r="S239" s="298"/>
      <c r="T239" s="435"/>
      <c r="U239" s="436"/>
      <c r="V239" s="298"/>
      <c r="W239" s="435"/>
      <c r="X239" s="440"/>
      <c r="Y239" s="298"/>
      <c r="AA239" s="432"/>
    </row>
    <row r="240" spans="2:27" ht="13.15" x14ac:dyDescent="0.4">
      <c r="B240" s="235"/>
      <c r="C240" s="235"/>
      <c r="D240" s="236"/>
      <c r="E240" s="303"/>
      <c r="F240" s="303"/>
      <c r="G240" s="298">
        <f t="shared" si="144"/>
        <v>0</v>
      </c>
      <c r="H240" s="238"/>
      <c r="I240" s="238"/>
      <c r="J240" s="302">
        <f t="shared" si="145"/>
        <v>0</v>
      </c>
      <c r="K240" s="315"/>
      <c r="L240" s="300"/>
      <c r="M240" s="355">
        <f t="shared" si="146"/>
        <v>0</v>
      </c>
      <c r="N240" s="433"/>
      <c r="O240" s="434"/>
      <c r="P240" s="298"/>
      <c r="Q240" s="435"/>
      <c r="R240" s="436"/>
      <c r="S240" s="298"/>
      <c r="T240" s="435"/>
      <c r="U240" s="436"/>
      <c r="V240" s="298"/>
      <c r="W240" s="435"/>
      <c r="X240" s="440"/>
      <c r="Y240" s="298"/>
      <c r="AA240" s="432"/>
    </row>
    <row r="241" spans="2:27" ht="13.15" x14ac:dyDescent="0.4">
      <c r="B241" s="235"/>
      <c r="C241" s="235"/>
      <c r="D241" s="236"/>
      <c r="E241" s="303"/>
      <c r="F241" s="303"/>
      <c r="G241" s="298">
        <f t="shared" si="144"/>
        <v>0</v>
      </c>
      <c r="H241" s="238"/>
      <c r="I241" s="238"/>
      <c r="J241" s="302">
        <f t="shared" si="145"/>
        <v>0</v>
      </c>
      <c r="K241" s="315"/>
      <c r="L241" s="300"/>
      <c r="M241" s="355">
        <f t="shared" si="146"/>
        <v>0</v>
      </c>
      <c r="N241" s="433"/>
      <c r="O241" s="441"/>
      <c r="P241" s="298"/>
      <c r="Q241" s="435"/>
      <c r="R241" s="436"/>
      <c r="S241" s="298"/>
      <c r="T241" s="435"/>
      <c r="U241" s="436"/>
      <c r="V241" s="298"/>
      <c r="W241" s="435"/>
      <c r="X241" s="440"/>
      <c r="Y241" s="298"/>
      <c r="AA241" s="432" t="s">
        <v>83</v>
      </c>
    </row>
    <row r="242" spans="2:27" ht="13.15" x14ac:dyDescent="0.4">
      <c r="B242" s="235"/>
      <c r="C242" s="235"/>
      <c r="D242" s="236"/>
      <c r="E242" s="303"/>
      <c r="F242" s="303"/>
      <c r="G242" s="298">
        <f t="shared" si="144"/>
        <v>0</v>
      </c>
      <c r="H242" s="238"/>
      <c r="I242" s="238"/>
      <c r="J242" s="302">
        <f t="shared" si="145"/>
        <v>0</v>
      </c>
      <c r="K242" s="315"/>
      <c r="L242" s="300"/>
      <c r="M242" s="355">
        <f t="shared" si="146"/>
        <v>0</v>
      </c>
      <c r="N242" s="433"/>
      <c r="O242" s="420"/>
      <c r="P242" s="298"/>
      <c r="Q242" s="442"/>
      <c r="R242" s="420"/>
      <c r="S242" s="298"/>
      <c r="T242" s="442"/>
      <c r="U242" s="420"/>
      <c r="V242" s="298"/>
      <c r="W242" s="435"/>
      <c r="X242" s="440"/>
      <c r="Y242" s="298"/>
      <c r="AA242" s="432" t="s">
        <v>361</v>
      </c>
    </row>
    <row r="243" spans="2:27" ht="13.15" x14ac:dyDescent="0.4">
      <c r="B243" s="240"/>
      <c r="C243" s="235"/>
      <c r="D243" s="237"/>
      <c r="E243" s="304"/>
      <c r="F243" s="303"/>
      <c r="G243" s="298">
        <f>+E243+F243</f>
        <v>0</v>
      </c>
      <c r="H243" s="238"/>
      <c r="I243" s="238"/>
      <c r="J243" s="302">
        <f>+G243*(1-I243)</f>
        <v>0</v>
      </c>
      <c r="K243" s="304"/>
      <c r="L243" s="299"/>
      <c r="M243" s="355">
        <f>+J243-K243-L243</f>
        <v>0</v>
      </c>
      <c r="N243" s="438"/>
      <c r="O243" s="436" t="str">
        <f>IF($D243=1,+$M243,"")</f>
        <v/>
      </c>
      <c r="P243" s="298"/>
      <c r="Q243" s="435" t="str">
        <f>IF($D243=3,+$M243,"")</f>
        <v/>
      </c>
      <c r="R243" s="436" t="str">
        <f>IF($D243=4,+$M243,"")</f>
        <v/>
      </c>
      <c r="S243" s="298"/>
      <c r="T243" s="435"/>
      <c r="U243" s="436" t="str">
        <f>IF($D243=6,+$M243,"")</f>
        <v/>
      </c>
      <c r="V243" s="298"/>
      <c r="W243" s="435" t="str">
        <f>IF($D243=8,+$M243,"")</f>
        <v/>
      </c>
      <c r="X243" s="440" t="str">
        <f>IF($D243="T",+$M243,"")</f>
        <v/>
      </c>
      <c r="Y243" s="298"/>
    </row>
    <row r="244" spans="2:27" ht="13.15" x14ac:dyDescent="0.4">
      <c r="B244" s="235"/>
      <c r="C244" s="235"/>
      <c r="D244" s="236"/>
      <c r="E244" s="303"/>
      <c r="F244" s="303"/>
      <c r="G244" s="298">
        <f t="shared" ref="G244:G247" si="147">+E244+F244</f>
        <v>0</v>
      </c>
      <c r="H244" s="238"/>
      <c r="I244" s="238"/>
      <c r="J244" s="302">
        <f t="shared" ref="J244:J247" si="148">+G244*(1-I244)</f>
        <v>0</v>
      </c>
      <c r="K244" s="315"/>
      <c r="L244" s="300"/>
      <c r="M244" s="355">
        <f t="shared" ref="M244:M247" si="149">+J244-K244-L244</f>
        <v>0</v>
      </c>
      <c r="N244" s="433"/>
      <c r="O244" s="434"/>
      <c r="P244" s="298"/>
      <c r="Q244" s="435"/>
      <c r="R244" s="436"/>
      <c r="S244" s="298"/>
      <c r="T244" s="435"/>
      <c r="U244" s="436"/>
      <c r="V244" s="298"/>
      <c r="W244" s="435"/>
      <c r="X244" s="440"/>
      <c r="Y244" s="298"/>
      <c r="AA244" s="432"/>
    </row>
    <row r="245" spans="2:27" ht="13.15" x14ac:dyDescent="0.4">
      <c r="B245" s="235"/>
      <c r="C245" s="235"/>
      <c r="D245" s="236"/>
      <c r="E245" s="303"/>
      <c r="F245" s="303"/>
      <c r="G245" s="298">
        <f t="shared" si="147"/>
        <v>0</v>
      </c>
      <c r="H245" s="238"/>
      <c r="I245" s="238"/>
      <c r="J245" s="302">
        <f t="shared" si="148"/>
        <v>0</v>
      </c>
      <c r="K245" s="315"/>
      <c r="L245" s="300"/>
      <c r="M245" s="355">
        <f t="shared" si="149"/>
        <v>0</v>
      </c>
      <c r="N245" s="433"/>
      <c r="O245" s="434"/>
      <c r="P245" s="298"/>
      <c r="Q245" s="435"/>
      <c r="R245" s="436"/>
      <c r="S245" s="298"/>
      <c r="T245" s="435"/>
      <c r="U245" s="436"/>
      <c r="V245" s="298"/>
      <c r="W245" s="435"/>
      <c r="X245" s="440"/>
      <c r="Y245" s="298"/>
      <c r="AA245" s="432"/>
    </row>
    <row r="246" spans="2:27" ht="13.15" x14ac:dyDescent="0.4">
      <c r="B246" s="235"/>
      <c r="C246" s="235"/>
      <c r="D246" s="236"/>
      <c r="E246" s="303"/>
      <c r="F246" s="303"/>
      <c r="G246" s="298">
        <f t="shared" si="147"/>
        <v>0</v>
      </c>
      <c r="H246" s="238"/>
      <c r="I246" s="238"/>
      <c r="J246" s="302">
        <f t="shared" si="148"/>
        <v>0</v>
      </c>
      <c r="K246" s="315"/>
      <c r="L246" s="300"/>
      <c r="M246" s="355">
        <f t="shared" si="149"/>
        <v>0</v>
      </c>
      <c r="N246" s="433"/>
      <c r="O246" s="441"/>
      <c r="P246" s="298"/>
      <c r="Q246" s="435"/>
      <c r="R246" s="436"/>
      <c r="S246" s="298"/>
      <c r="T246" s="435"/>
      <c r="U246" s="436"/>
      <c r="V246" s="298"/>
      <c r="W246" s="435"/>
      <c r="X246" s="440"/>
      <c r="Y246" s="298"/>
      <c r="AA246" s="432" t="s">
        <v>83</v>
      </c>
    </row>
    <row r="247" spans="2:27" ht="13.15" x14ac:dyDescent="0.4">
      <c r="B247" s="235"/>
      <c r="C247" s="235"/>
      <c r="D247" s="236"/>
      <c r="E247" s="303"/>
      <c r="F247" s="303"/>
      <c r="G247" s="298">
        <f t="shared" si="147"/>
        <v>0</v>
      </c>
      <c r="H247" s="238"/>
      <c r="I247" s="238"/>
      <c r="J247" s="302">
        <f t="shared" si="148"/>
        <v>0</v>
      </c>
      <c r="K247" s="315"/>
      <c r="L247" s="300"/>
      <c r="M247" s="355">
        <f t="shared" si="149"/>
        <v>0</v>
      </c>
      <c r="N247" s="433"/>
      <c r="O247" s="420"/>
      <c r="P247" s="298"/>
      <c r="Q247" s="442"/>
      <c r="R247" s="420"/>
      <c r="S247" s="298"/>
      <c r="T247" s="442"/>
      <c r="U247" s="420"/>
      <c r="V247" s="298"/>
      <c r="W247" s="435"/>
      <c r="X247" s="440"/>
      <c r="Y247" s="298"/>
      <c r="AA247" s="432" t="s">
        <v>361</v>
      </c>
    </row>
    <row r="248" spans="2:27" ht="13.15" x14ac:dyDescent="0.4">
      <c r="B248" s="240"/>
      <c r="C248" s="235"/>
      <c r="D248" s="237"/>
      <c r="E248" s="304"/>
      <c r="F248" s="303"/>
      <c r="G248" s="298">
        <f>+E248+F248</f>
        <v>0</v>
      </c>
      <c r="H248" s="238"/>
      <c r="I248" s="238"/>
      <c r="J248" s="302">
        <f>+G248*(1-I248)</f>
        <v>0</v>
      </c>
      <c r="K248" s="304"/>
      <c r="L248" s="299"/>
      <c r="M248" s="355">
        <f>+J248-K248-L248</f>
        <v>0</v>
      </c>
      <c r="N248" s="438"/>
      <c r="O248" s="436" t="str">
        <f>IF($D248=1,+$M248,"")</f>
        <v/>
      </c>
      <c r="P248" s="298"/>
      <c r="Q248" s="435" t="str">
        <f>IF($D248=3,+$M248,"")</f>
        <v/>
      </c>
      <c r="R248" s="436" t="str">
        <f>IF($D248=4,+$M248,"")</f>
        <v/>
      </c>
      <c r="S248" s="298"/>
      <c r="T248" s="435"/>
      <c r="U248" s="436" t="str">
        <f>IF($D248=6,+$M248,"")</f>
        <v/>
      </c>
      <c r="V248" s="298"/>
      <c r="W248" s="435" t="str">
        <f>IF($D248=8,+$M248,"")</f>
        <v/>
      </c>
      <c r="X248" s="440" t="str">
        <f>IF($D248="T",+$M248,"")</f>
        <v/>
      </c>
      <c r="Y248" s="298"/>
    </row>
    <row r="249" spans="2:27" ht="13.15" x14ac:dyDescent="0.4">
      <c r="B249" s="235"/>
      <c r="C249" s="235"/>
      <c r="D249" s="236"/>
      <c r="E249" s="303"/>
      <c r="F249" s="303"/>
      <c r="G249" s="298">
        <f t="shared" ref="G249:G252" si="150">+E249+F249</f>
        <v>0</v>
      </c>
      <c r="H249" s="238"/>
      <c r="I249" s="238"/>
      <c r="J249" s="302">
        <f t="shared" ref="J249:J252" si="151">+G249*(1-I249)</f>
        <v>0</v>
      </c>
      <c r="K249" s="315"/>
      <c r="L249" s="300"/>
      <c r="M249" s="355">
        <f t="shared" ref="M249:M252" si="152">+J249-K249-L249</f>
        <v>0</v>
      </c>
      <c r="N249" s="433"/>
      <c r="O249" s="434"/>
      <c r="P249" s="298"/>
      <c r="Q249" s="435"/>
      <c r="R249" s="436"/>
      <c r="S249" s="298"/>
      <c r="T249" s="435"/>
      <c r="U249" s="436"/>
      <c r="V249" s="298"/>
      <c r="W249" s="435"/>
      <c r="X249" s="440"/>
      <c r="Y249" s="298"/>
      <c r="AA249" s="432"/>
    </row>
    <row r="250" spans="2:27" ht="13.15" x14ac:dyDescent="0.4">
      <c r="B250" s="235"/>
      <c r="C250" s="235"/>
      <c r="D250" s="236"/>
      <c r="E250" s="303"/>
      <c r="F250" s="303"/>
      <c r="G250" s="298">
        <f t="shared" si="150"/>
        <v>0</v>
      </c>
      <c r="H250" s="238"/>
      <c r="I250" s="238"/>
      <c r="J250" s="302">
        <f t="shared" si="151"/>
        <v>0</v>
      </c>
      <c r="K250" s="315"/>
      <c r="L250" s="300"/>
      <c r="M250" s="355">
        <f t="shared" si="152"/>
        <v>0</v>
      </c>
      <c r="N250" s="433"/>
      <c r="O250" s="434"/>
      <c r="P250" s="298"/>
      <c r="Q250" s="435"/>
      <c r="R250" s="436"/>
      <c r="S250" s="298"/>
      <c r="T250" s="435"/>
      <c r="U250" s="436"/>
      <c r="V250" s="298"/>
      <c r="W250" s="435"/>
      <c r="X250" s="440"/>
      <c r="Y250" s="298"/>
      <c r="AA250" s="432"/>
    </row>
    <row r="251" spans="2:27" ht="13.15" x14ac:dyDescent="0.4">
      <c r="B251" s="235"/>
      <c r="C251" s="235"/>
      <c r="D251" s="236"/>
      <c r="E251" s="303"/>
      <c r="F251" s="303"/>
      <c r="G251" s="298">
        <f t="shared" si="150"/>
        <v>0</v>
      </c>
      <c r="H251" s="238"/>
      <c r="I251" s="238"/>
      <c r="J251" s="302">
        <f t="shared" si="151"/>
        <v>0</v>
      </c>
      <c r="K251" s="315"/>
      <c r="L251" s="300"/>
      <c r="M251" s="355">
        <f t="shared" si="152"/>
        <v>0</v>
      </c>
      <c r="N251" s="433"/>
      <c r="O251" s="441"/>
      <c r="P251" s="298"/>
      <c r="Q251" s="435"/>
      <c r="R251" s="436"/>
      <c r="S251" s="298"/>
      <c r="T251" s="435"/>
      <c r="U251" s="436"/>
      <c r="V251" s="298"/>
      <c r="W251" s="435"/>
      <c r="X251" s="440"/>
      <c r="Y251" s="298"/>
      <c r="AA251" s="432" t="s">
        <v>83</v>
      </c>
    </row>
    <row r="252" spans="2:27" ht="13.15" x14ac:dyDescent="0.4">
      <c r="B252" s="235"/>
      <c r="C252" s="235"/>
      <c r="D252" s="236"/>
      <c r="E252" s="303"/>
      <c r="F252" s="303"/>
      <c r="G252" s="298">
        <f t="shared" si="150"/>
        <v>0</v>
      </c>
      <c r="H252" s="238"/>
      <c r="I252" s="238"/>
      <c r="J252" s="302">
        <f t="shared" si="151"/>
        <v>0</v>
      </c>
      <c r="K252" s="315"/>
      <c r="L252" s="300"/>
      <c r="M252" s="355">
        <f t="shared" si="152"/>
        <v>0</v>
      </c>
      <c r="N252" s="433"/>
      <c r="O252" s="420"/>
      <c r="P252" s="298"/>
      <c r="Q252" s="442"/>
      <c r="R252" s="420"/>
      <c r="S252" s="298"/>
      <c r="T252" s="442"/>
      <c r="U252" s="420"/>
      <c r="V252" s="298"/>
      <c r="W252" s="435"/>
      <c r="X252" s="440"/>
      <c r="Y252" s="298"/>
      <c r="AA252" s="432" t="s">
        <v>361</v>
      </c>
    </row>
    <row r="253" spans="2:27" ht="13.15" x14ac:dyDescent="0.4">
      <c r="B253" s="240"/>
      <c r="C253" s="235"/>
      <c r="D253" s="237"/>
      <c r="E253" s="304"/>
      <c r="F253" s="303"/>
      <c r="G253" s="298">
        <f>+E253+F253</f>
        <v>0</v>
      </c>
      <c r="H253" s="238"/>
      <c r="I253" s="238"/>
      <c r="J253" s="302">
        <f>+G253*(1-I253)</f>
        <v>0</v>
      </c>
      <c r="K253" s="304"/>
      <c r="L253" s="299"/>
      <c r="M253" s="355">
        <f>+J253-K253-L253</f>
        <v>0</v>
      </c>
      <c r="N253" s="438"/>
      <c r="O253" s="436" t="str">
        <f>IF($D253=1,+$M253,"")</f>
        <v/>
      </c>
      <c r="P253" s="298"/>
      <c r="Q253" s="435" t="str">
        <f>IF($D253=3,+$M253,"")</f>
        <v/>
      </c>
      <c r="R253" s="436" t="str">
        <f>IF($D253=4,+$M253,"")</f>
        <v/>
      </c>
      <c r="S253" s="298"/>
      <c r="T253" s="435"/>
      <c r="U253" s="436" t="str">
        <f>IF($D253=6,+$M253,"")</f>
        <v/>
      </c>
      <c r="V253" s="298"/>
      <c r="W253" s="435" t="str">
        <f>IF($D253=8,+$M253,"")</f>
        <v/>
      </c>
      <c r="X253" s="440" t="str">
        <f>IF($D253="T",+$M253,"")</f>
        <v/>
      </c>
      <c r="Y253" s="298"/>
    </row>
    <row r="254" spans="2:27" ht="13.15" x14ac:dyDescent="0.4">
      <c r="B254" s="235"/>
      <c r="C254" s="235"/>
      <c r="D254" s="236"/>
      <c r="E254" s="303"/>
      <c r="F254" s="303"/>
      <c r="G254" s="298">
        <f t="shared" ref="G254" si="153">+E254+F254</f>
        <v>0</v>
      </c>
      <c r="H254" s="238"/>
      <c r="I254" s="238"/>
      <c r="J254" s="302">
        <f t="shared" ref="J254" si="154">+G254*(1-I254)</f>
        <v>0</v>
      </c>
      <c r="K254" s="315"/>
      <c r="L254" s="300"/>
      <c r="M254" s="355">
        <f t="shared" ref="M254" si="155">+J254-K254-L254</f>
        <v>0</v>
      </c>
      <c r="N254" s="433"/>
      <c r="O254" s="434"/>
      <c r="P254" s="298"/>
      <c r="Q254" s="435"/>
      <c r="R254" s="436"/>
      <c r="S254" s="298"/>
      <c r="T254" s="435"/>
      <c r="U254" s="436"/>
      <c r="V254" s="298"/>
      <c r="W254" s="435"/>
      <c r="X254" s="440"/>
      <c r="Y254" s="298"/>
      <c r="AA254" s="432"/>
    </row>
    <row r="255" spans="2:27" ht="13.15" x14ac:dyDescent="0.4">
      <c r="B255" s="240"/>
      <c r="C255" s="235"/>
      <c r="D255" s="237"/>
      <c r="E255" s="304"/>
      <c r="F255" s="303"/>
      <c r="G255" s="298">
        <f>+E255+F255</f>
        <v>0</v>
      </c>
      <c r="H255" s="238"/>
      <c r="I255" s="238"/>
      <c r="J255" s="302">
        <f>+G255*(1-I255)</f>
        <v>0</v>
      </c>
      <c r="K255" s="304"/>
      <c r="L255" s="299"/>
      <c r="M255" s="355">
        <f>+J255-K255-L255</f>
        <v>0</v>
      </c>
      <c r="N255" s="438"/>
      <c r="O255" s="436" t="str">
        <f>IF($D255=1,+$M255,"")</f>
        <v/>
      </c>
      <c r="P255" s="298"/>
      <c r="Q255" s="435" t="str">
        <f>IF($D255=3,+$M255,"")</f>
        <v/>
      </c>
      <c r="R255" s="436" t="str">
        <f>IF($D255=4,+$M255,"")</f>
        <v/>
      </c>
      <c r="S255" s="298"/>
      <c r="T255" s="435"/>
      <c r="U255" s="436" t="str">
        <f>IF($D255=6,+$M255,"")</f>
        <v/>
      </c>
      <c r="V255" s="298"/>
      <c r="W255" s="435" t="str">
        <f>IF($D255=8,+$M255,"")</f>
        <v/>
      </c>
      <c r="X255" s="440" t="str">
        <f>IF($D255="T",+$M255,"")</f>
        <v/>
      </c>
      <c r="Y255" s="298"/>
    </row>
    <row r="256" spans="2:27" ht="13.15" x14ac:dyDescent="0.4">
      <c r="B256" s="235"/>
      <c r="C256" s="235"/>
      <c r="D256" s="236"/>
      <c r="E256" s="303"/>
      <c r="F256" s="303"/>
      <c r="G256" s="298">
        <f t="shared" ref="G256:G261" si="156">+E256+F256</f>
        <v>0</v>
      </c>
      <c r="H256" s="238"/>
      <c r="I256" s="238"/>
      <c r="J256" s="302">
        <f t="shared" ref="J256:J261" si="157">+G256*(1-I256)</f>
        <v>0</v>
      </c>
      <c r="K256" s="315"/>
      <c r="L256" s="300"/>
      <c r="M256" s="355">
        <f>+J256-K256-L256</f>
        <v>0</v>
      </c>
      <c r="N256" s="433"/>
      <c r="O256" s="434"/>
      <c r="P256" s="298"/>
      <c r="Q256" s="435"/>
      <c r="R256" s="436"/>
      <c r="S256" s="298"/>
      <c r="T256" s="435"/>
      <c r="U256" s="436"/>
      <c r="V256" s="298"/>
      <c r="W256" s="435"/>
      <c r="X256" s="440"/>
      <c r="Y256" s="298"/>
      <c r="AA256" s="432"/>
    </row>
    <row r="257" spans="2:27" ht="13.15" x14ac:dyDescent="0.4">
      <c r="B257" s="235"/>
      <c r="C257" s="235"/>
      <c r="D257" s="236"/>
      <c r="E257" s="303"/>
      <c r="F257" s="303"/>
      <c r="G257" s="298">
        <f t="shared" si="156"/>
        <v>0</v>
      </c>
      <c r="H257" s="238"/>
      <c r="I257" s="238"/>
      <c r="J257" s="302">
        <f t="shared" si="157"/>
        <v>0</v>
      </c>
      <c r="K257" s="315"/>
      <c r="L257" s="300"/>
      <c r="M257" s="355">
        <f t="shared" ref="M257:M261" si="158">+J257-K257-L257</f>
        <v>0</v>
      </c>
      <c r="N257" s="433"/>
      <c r="O257" s="434"/>
      <c r="P257" s="298"/>
      <c r="Q257" s="435"/>
      <c r="R257" s="436"/>
      <c r="S257" s="298"/>
      <c r="T257" s="435"/>
      <c r="U257" s="436"/>
      <c r="V257" s="298"/>
      <c r="W257" s="435"/>
      <c r="X257" s="440"/>
      <c r="Y257" s="298"/>
      <c r="AA257" s="432"/>
    </row>
    <row r="258" spans="2:27" ht="13.15" x14ac:dyDescent="0.4">
      <c r="B258" s="235"/>
      <c r="C258" s="235"/>
      <c r="D258" s="236"/>
      <c r="E258" s="303"/>
      <c r="F258" s="303"/>
      <c r="G258" s="298">
        <f t="shared" si="156"/>
        <v>0</v>
      </c>
      <c r="H258" s="238"/>
      <c r="I258" s="238"/>
      <c r="J258" s="302">
        <f t="shared" si="157"/>
        <v>0</v>
      </c>
      <c r="K258" s="315"/>
      <c r="L258" s="300"/>
      <c r="M258" s="355">
        <f t="shared" si="158"/>
        <v>0</v>
      </c>
      <c r="N258" s="433"/>
      <c r="O258" s="434"/>
      <c r="P258" s="298"/>
      <c r="Q258" s="435"/>
      <c r="R258" s="436"/>
      <c r="S258" s="298"/>
      <c r="T258" s="435"/>
      <c r="U258" s="436"/>
      <c r="V258" s="298"/>
      <c r="W258" s="435"/>
      <c r="X258" s="440"/>
      <c r="Y258" s="298"/>
      <c r="AA258" s="432"/>
    </row>
    <row r="259" spans="2:27" ht="13.15" x14ac:dyDescent="0.4">
      <c r="B259" s="235"/>
      <c r="C259" s="235"/>
      <c r="D259" s="236"/>
      <c r="E259" s="303"/>
      <c r="F259" s="303"/>
      <c r="G259" s="298">
        <f t="shared" si="156"/>
        <v>0</v>
      </c>
      <c r="H259" s="238"/>
      <c r="I259" s="238"/>
      <c r="J259" s="302">
        <f t="shared" si="157"/>
        <v>0</v>
      </c>
      <c r="K259" s="315"/>
      <c r="L259" s="300"/>
      <c r="M259" s="355">
        <f t="shared" si="158"/>
        <v>0</v>
      </c>
      <c r="N259" s="433"/>
      <c r="O259" s="434"/>
      <c r="P259" s="298"/>
      <c r="Q259" s="435"/>
      <c r="R259" s="436"/>
      <c r="S259" s="298"/>
      <c r="T259" s="435"/>
      <c r="U259" s="436"/>
      <c r="V259" s="298"/>
      <c r="W259" s="435"/>
      <c r="X259" s="440"/>
      <c r="Y259" s="298"/>
      <c r="AA259" s="432"/>
    </row>
    <row r="260" spans="2:27" ht="13.15" x14ac:dyDescent="0.4">
      <c r="B260" s="235"/>
      <c r="C260" s="235"/>
      <c r="D260" s="236"/>
      <c r="E260" s="303"/>
      <c r="F260" s="303"/>
      <c r="G260" s="298">
        <f t="shared" si="156"/>
        <v>0</v>
      </c>
      <c r="H260" s="238"/>
      <c r="I260" s="238"/>
      <c r="J260" s="302">
        <f t="shared" si="157"/>
        <v>0</v>
      </c>
      <c r="K260" s="315"/>
      <c r="L260" s="300"/>
      <c r="M260" s="355">
        <f t="shared" si="158"/>
        <v>0</v>
      </c>
      <c r="N260" s="433"/>
      <c r="O260" s="441"/>
      <c r="P260" s="298"/>
      <c r="Q260" s="435"/>
      <c r="R260" s="436"/>
      <c r="S260" s="298"/>
      <c r="T260" s="435"/>
      <c r="U260" s="436"/>
      <c r="V260" s="298"/>
      <c r="W260" s="435"/>
      <c r="X260" s="440"/>
      <c r="Y260" s="298"/>
      <c r="AA260" s="432" t="s">
        <v>83</v>
      </c>
    </row>
    <row r="261" spans="2:27" ht="13.15" x14ac:dyDescent="0.4">
      <c r="B261" s="235"/>
      <c r="C261" s="235"/>
      <c r="D261" s="236"/>
      <c r="E261" s="303"/>
      <c r="F261" s="303"/>
      <c r="G261" s="298">
        <f t="shared" si="156"/>
        <v>0</v>
      </c>
      <c r="H261" s="238"/>
      <c r="I261" s="238"/>
      <c r="J261" s="302">
        <f t="shared" si="157"/>
        <v>0</v>
      </c>
      <c r="K261" s="315"/>
      <c r="L261" s="300"/>
      <c r="M261" s="355">
        <f t="shared" si="158"/>
        <v>0</v>
      </c>
      <c r="N261" s="433"/>
      <c r="O261" s="420"/>
      <c r="P261" s="298"/>
      <c r="Q261" s="442"/>
      <c r="R261" s="420"/>
      <c r="S261" s="298"/>
      <c r="T261" s="442"/>
      <c r="U261" s="420"/>
      <c r="V261" s="298"/>
      <c r="W261" s="435"/>
      <c r="X261" s="440"/>
      <c r="Y261" s="298"/>
      <c r="AA261" s="432" t="s">
        <v>361</v>
      </c>
    </row>
    <row r="262" spans="2:27" ht="13.15" x14ac:dyDescent="0.4">
      <c r="B262" s="240"/>
      <c r="C262" s="235"/>
      <c r="D262" s="237"/>
      <c r="E262" s="304"/>
      <c r="F262" s="303"/>
      <c r="G262" s="298">
        <f>+E262+F262</f>
        <v>0</v>
      </c>
      <c r="H262" s="238"/>
      <c r="I262" s="238"/>
      <c r="J262" s="302">
        <f>+G262*(1-I262)</f>
        <v>0</v>
      </c>
      <c r="K262" s="304"/>
      <c r="L262" s="299"/>
      <c r="M262" s="355">
        <f>+J262-K262-L262</f>
        <v>0</v>
      </c>
      <c r="N262" s="438"/>
      <c r="O262" s="436" t="str">
        <f>IF($D262=1,+$M262,"")</f>
        <v/>
      </c>
      <c r="P262" s="298"/>
      <c r="Q262" s="435" t="str">
        <f>IF($D262=3,+$M262,"")</f>
        <v/>
      </c>
      <c r="R262" s="436" t="str">
        <f>IF($D262=4,+$M262,"")</f>
        <v/>
      </c>
      <c r="S262" s="298"/>
      <c r="T262" s="435"/>
      <c r="U262" s="436" t="str">
        <f>IF($D262=6,+$M262,"")</f>
        <v/>
      </c>
      <c r="V262" s="298"/>
      <c r="W262" s="435" t="str">
        <f>IF($D262=8,+$M262,"")</f>
        <v/>
      </c>
      <c r="X262" s="440" t="str">
        <f>IF($D262="T",+$M262,"")</f>
        <v/>
      </c>
      <c r="Y262" s="298"/>
    </row>
    <row r="263" spans="2:27" ht="13.15" x14ac:dyDescent="0.4">
      <c r="B263" s="235"/>
      <c r="C263" s="235"/>
      <c r="D263" s="236"/>
      <c r="E263" s="303"/>
      <c r="F263" s="303"/>
      <c r="G263" s="298">
        <f t="shared" ref="G263:G266" si="159">+E263+F263</f>
        <v>0</v>
      </c>
      <c r="H263" s="238"/>
      <c r="I263" s="238"/>
      <c r="J263" s="302">
        <f t="shared" ref="J263:J266" si="160">+G263*(1-I263)</f>
        <v>0</v>
      </c>
      <c r="K263" s="315"/>
      <c r="L263" s="300"/>
      <c r="M263" s="355">
        <f t="shared" ref="M263:M266" si="161">+J263-K263-L263</f>
        <v>0</v>
      </c>
      <c r="N263" s="433"/>
      <c r="O263" s="434"/>
      <c r="P263" s="298"/>
      <c r="Q263" s="435"/>
      <c r="R263" s="436"/>
      <c r="S263" s="298"/>
      <c r="T263" s="435"/>
      <c r="U263" s="436"/>
      <c r="V263" s="298"/>
      <c r="W263" s="435"/>
      <c r="X263" s="440"/>
      <c r="Y263" s="298"/>
      <c r="AA263" s="432"/>
    </row>
    <row r="264" spans="2:27" ht="13.15" x14ac:dyDescent="0.4">
      <c r="B264" s="235"/>
      <c r="C264" s="235"/>
      <c r="D264" s="236"/>
      <c r="E264" s="303"/>
      <c r="F264" s="303"/>
      <c r="G264" s="298">
        <f t="shared" si="159"/>
        <v>0</v>
      </c>
      <c r="H264" s="238"/>
      <c r="I264" s="238"/>
      <c r="J264" s="302">
        <f t="shared" si="160"/>
        <v>0</v>
      </c>
      <c r="K264" s="315"/>
      <c r="L264" s="300"/>
      <c r="M264" s="355">
        <f t="shared" si="161"/>
        <v>0</v>
      </c>
      <c r="N264" s="433"/>
      <c r="O264" s="434"/>
      <c r="P264" s="298"/>
      <c r="Q264" s="435"/>
      <c r="R264" s="436"/>
      <c r="S264" s="298"/>
      <c r="T264" s="435"/>
      <c r="U264" s="436"/>
      <c r="V264" s="298"/>
      <c r="W264" s="435"/>
      <c r="X264" s="440"/>
      <c r="Y264" s="298"/>
      <c r="AA264" s="432"/>
    </row>
    <row r="265" spans="2:27" ht="13.15" x14ac:dyDescent="0.4">
      <c r="B265" s="235"/>
      <c r="C265" s="235"/>
      <c r="D265" s="236"/>
      <c r="E265" s="303"/>
      <c r="F265" s="303"/>
      <c r="G265" s="298">
        <f t="shared" si="159"/>
        <v>0</v>
      </c>
      <c r="H265" s="238"/>
      <c r="I265" s="238"/>
      <c r="J265" s="302">
        <f t="shared" si="160"/>
        <v>0</v>
      </c>
      <c r="K265" s="315"/>
      <c r="L265" s="300"/>
      <c r="M265" s="355">
        <f t="shared" si="161"/>
        <v>0</v>
      </c>
      <c r="N265" s="433"/>
      <c r="O265" s="441"/>
      <c r="P265" s="298"/>
      <c r="Q265" s="435"/>
      <c r="R265" s="436"/>
      <c r="S265" s="298"/>
      <c r="T265" s="435"/>
      <c r="U265" s="436"/>
      <c r="V265" s="298"/>
      <c r="W265" s="435"/>
      <c r="X265" s="440"/>
      <c r="Y265" s="298"/>
      <c r="AA265" s="432" t="s">
        <v>83</v>
      </c>
    </row>
    <row r="266" spans="2:27" ht="13.15" x14ac:dyDescent="0.4">
      <c r="B266" s="235"/>
      <c r="C266" s="235"/>
      <c r="D266" s="236"/>
      <c r="E266" s="303"/>
      <c r="F266" s="303"/>
      <c r="G266" s="298">
        <f t="shared" si="159"/>
        <v>0</v>
      </c>
      <c r="H266" s="238"/>
      <c r="I266" s="238"/>
      <c r="J266" s="302">
        <f t="shared" si="160"/>
        <v>0</v>
      </c>
      <c r="K266" s="315"/>
      <c r="L266" s="300"/>
      <c r="M266" s="355">
        <f t="shared" si="161"/>
        <v>0</v>
      </c>
      <c r="N266" s="433"/>
      <c r="O266" s="420"/>
      <c r="P266" s="298"/>
      <c r="Q266" s="442"/>
      <c r="R266" s="420"/>
      <c r="S266" s="298"/>
      <c r="T266" s="442"/>
      <c r="U266" s="420"/>
      <c r="V266" s="298"/>
      <c r="W266" s="435"/>
      <c r="X266" s="440"/>
      <c r="Y266" s="298"/>
      <c r="AA266" s="432" t="s">
        <v>361</v>
      </c>
    </row>
    <row r="267" spans="2:27" ht="13.15" x14ac:dyDescent="0.4">
      <c r="B267" s="240"/>
      <c r="C267" s="235"/>
      <c r="D267" s="237"/>
      <c r="E267" s="304"/>
      <c r="F267" s="303"/>
      <c r="G267" s="298">
        <f>+E267+F267</f>
        <v>0</v>
      </c>
      <c r="H267" s="238"/>
      <c r="I267" s="238"/>
      <c r="J267" s="302">
        <f>+G267*(1-I267)</f>
        <v>0</v>
      </c>
      <c r="K267" s="304"/>
      <c r="L267" s="299"/>
      <c r="M267" s="355">
        <f>+J267-K267-L267</f>
        <v>0</v>
      </c>
      <c r="N267" s="438"/>
      <c r="O267" s="436" t="str">
        <f>IF($D267=1,+$M267,"")</f>
        <v/>
      </c>
      <c r="P267" s="298"/>
      <c r="Q267" s="435" t="str">
        <f>IF($D267=3,+$M267,"")</f>
        <v/>
      </c>
      <c r="R267" s="436" t="str">
        <f>IF($D267=4,+$M267,"")</f>
        <v/>
      </c>
      <c r="S267" s="298"/>
      <c r="T267" s="435"/>
      <c r="U267" s="436" t="str">
        <f>IF($D267=6,+$M267,"")</f>
        <v/>
      </c>
      <c r="V267" s="298"/>
      <c r="W267" s="435" t="str">
        <f>IF($D267=8,+$M267,"")</f>
        <v/>
      </c>
      <c r="X267" s="440" t="str">
        <f>IF($D267="T",+$M267,"")</f>
        <v/>
      </c>
      <c r="Y267" s="298"/>
    </row>
    <row r="268" spans="2:27" ht="13.15" x14ac:dyDescent="0.4">
      <c r="B268" s="235"/>
      <c r="C268" s="235"/>
      <c r="D268" s="236"/>
      <c r="E268" s="303"/>
      <c r="F268" s="303"/>
      <c r="G268" s="298">
        <f t="shared" ref="G268:G271" si="162">+E268+F268</f>
        <v>0</v>
      </c>
      <c r="H268" s="238"/>
      <c r="I268" s="238"/>
      <c r="J268" s="302">
        <f t="shared" ref="J268:J271" si="163">+G268*(1-I268)</f>
        <v>0</v>
      </c>
      <c r="K268" s="315"/>
      <c r="L268" s="300"/>
      <c r="M268" s="355">
        <f t="shared" ref="M268:M271" si="164">+J268-K268-L268</f>
        <v>0</v>
      </c>
      <c r="N268" s="433"/>
      <c r="O268" s="434"/>
      <c r="P268" s="298"/>
      <c r="Q268" s="435"/>
      <c r="R268" s="436"/>
      <c r="S268" s="298"/>
      <c r="T268" s="435"/>
      <c r="U268" s="436"/>
      <c r="V268" s="298"/>
      <c r="W268" s="435"/>
      <c r="X268" s="440"/>
      <c r="Y268" s="298"/>
      <c r="AA268" s="432"/>
    </row>
    <row r="269" spans="2:27" ht="13.15" x14ac:dyDescent="0.4">
      <c r="B269" s="235"/>
      <c r="C269" s="235"/>
      <c r="D269" s="236"/>
      <c r="E269" s="303"/>
      <c r="F269" s="303"/>
      <c r="G269" s="298">
        <f t="shared" si="162"/>
        <v>0</v>
      </c>
      <c r="H269" s="238"/>
      <c r="I269" s="238"/>
      <c r="J269" s="302">
        <f t="shared" si="163"/>
        <v>0</v>
      </c>
      <c r="K269" s="315"/>
      <c r="L269" s="300"/>
      <c r="M269" s="355">
        <f t="shared" si="164"/>
        <v>0</v>
      </c>
      <c r="N269" s="433"/>
      <c r="O269" s="434"/>
      <c r="P269" s="298"/>
      <c r="Q269" s="435"/>
      <c r="R269" s="436"/>
      <c r="S269" s="298"/>
      <c r="T269" s="435"/>
      <c r="U269" s="436"/>
      <c r="V269" s="298"/>
      <c r="W269" s="435"/>
      <c r="X269" s="440"/>
      <c r="Y269" s="298"/>
      <c r="AA269" s="432"/>
    </row>
    <row r="270" spans="2:27" ht="13.15" x14ac:dyDescent="0.4">
      <c r="B270" s="235"/>
      <c r="C270" s="235"/>
      <c r="D270" s="236"/>
      <c r="E270" s="303"/>
      <c r="F270" s="303"/>
      <c r="G270" s="298">
        <f t="shared" si="162"/>
        <v>0</v>
      </c>
      <c r="H270" s="238"/>
      <c r="I270" s="238"/>
      <c r="J270" s="302">
        <f t="shared" si="163"/>
        <v>0</v>
      </c>
      <c r="K270" s="315"/>
      <c r="L270" s="300"/>
      <c r="M270" s="355">
        <f t="shared" si="164"/>
        <v>0</v>
      </c>
      <c r="N270" s="433"/>
      <c r="O270" s="441"/>
      <c r="P270" s="298"/>
      <c r="Q270" s="435"/>
      <c r="R270" s="436"/>
      <c r="S270" s="298"/>
      <c r="T270" s="435"/>
      <c r="U270" s="436"/>
      <c r="V270" s="298"/>
      <c r="W270" s="435"/>
      <c r="X270" s="440"/>
      <c r="Y270" s="298"/>
      <c r="AA270" s="432" t="s">
        <v>83</v>
      </c>
    </row>
    <row r="271" spans="2:27" ht="13.15" x14ac:dyDescent="0.4">
      <c r="B271" s="235"/>
      <c r="C271" s="235"/>
      <c r="D271" s="236"/>
      <c r="E271" s="303"/>
      <c r="F271" s="303"/>
      <c r="G271" s="298">
        <f t="shared" si="162"/>
        <v>0</v>
      </c>
      <c r="H271" s="238"/>
      <c r="I271" s="238"/>
      <c r="J271" s="302">
        <f t="shared" si="163"/>
        <v>0</v>
      </c>
      <c r="K271" s="315"/>
      <c r="L271" s="300"/>
      <c r="M271" s="355">
        <f t="shared" si="164"/>
        <v>0</v>
      </c>
      <c r="N271" s="433"/>
      <c r="O271" s="420"/>
      <c r="P271" s="298"/>
      <c r="Q271" s="442"/>
      <c r="R271" s="420"/>
      <c r="S271" s="298"/>
      <c r="T271" s="442"/>
      <c r="U271" s="420"/>
      <c r="V271" s="298"/>
      <c r="W271" s="435"/>
      <c r="X271" s="440"/>
      <c r="Y271" s="298"/>
      <c r="AA271" s="432" t="s">
        <v>361</v>
      </c>
    </row>
    <row r="272" spans="2:27" ht="13.15" x14ac:dyDescent="0.4">
      <c r="B272" s="240"/>
      <c r="C272" s="235"/>
      <c r="D272" s="237"/>
      <c r="E272" s="304"/>
      <c r="F272" s="303"/>
      <c r="G272" s="298">
        <f>+E272+F272</f>
        <v>0</v>
      </c>
      <c r="H272" s="238"/>
      <c r="I272" s="238"/>
      <c r="J272" s="302">
        <f>+G272*(1-I272)</f>
        <v>0</v>
      </c>
      <c r="K272" s="304"/>
      <c r="L272" s="299"/>
      <c r="M272" s="355">
        <f>+J272-K272-L272</f>
        <v>0</v>
      </c>
      <c r="N272" s="438"/>
      <c r="O272" s="436" t="str">
        <f>IF($D272=1,+$M272,"")</f>
        <v/>
      </c>
      <c r="P272" s="298"/>
      <c r="Q272" s="435" t="str">
        <f>IF($D272=3,+$M272,"")</f>
        <v/>
      </c>
      <c r="R272" s="436" t="str">
        <f>IF($D272=4,+$M272,"")</f>
        <v/>
      </c>
      <c r="S272" s="298"/>
      <c r="T272" s="435"/>
      <c r="U272" s="436" t="str">
        <f>IF($D272=6,+$M272,"")</f>
        <v/>
      </c>
      <c r="V272" s="298"/>
      <c r="W272" s="435" t="str">
        <f>IF($D272=8,+$M272,"")</f>
        <v/>
      </c>
      <c r="X272" s="440" t="str">
        <f>IF($D272="T",+$M272,"")</f>
        <v/>
      </c>
      <c r="Y272" s="298"/>
    </row>
    <row r="273" spans="2:27" ht="13.15" x14ac:dyDescent="0.4">
      <c r="B273" s="235"/>
      <c r="C273" s="235"/>
      <c r="D273" s="236"/>
      <c r="E273" s="303"/>
      <c r="F273" s="303"/>
      <c r="G273" s="298">
        <f t="shared" ref="G273" si="165">+E273+F273</f>
        <v>0</v>
      </c>
      <c r="H273" s="238"/>
      <c r="I273" s="238"/>
      <c r="J273" s="302">
        <f t="shared" ref="J273" si="166">+G273*(1-I273)</f>
        <v>0</v>
      </c>
      <c r="K273" s="315"/>
      <c r="L273" s="300"/>
      <c r="M273" s="355">
        <f t="shared" ref="M273" si="167">+J273-K273-L273</f>
        <v>0</v>
      </c>
      <c r="N273" s="433"/>
      <c r="O273" s="434"/>
      <c r="P273" s="298"/>
      <c r="Q273" s="435"/>
      <c r="R273" s="436"/>
      <c r="S273" s="298"/>
      <c r="T273" s="435"/>
      <c r="U273" s="436"/>
      <c r="V273" s="298"/>
      <c r="W273" s="435"/>
      <c r="X273" s="440"/>
      <c r="Y273" s="298"/>
      <c r="AA273" s="432"/>
    </row>
    <row r="274" spans="2:27" ht="13.15" x14ac:dyDescent="0.4">
      <c r="B274" s="240"/>
      <c r="C274" s="235"/>
      <c r="D274" s="237"/>
      <c r="E274" s="304"/>
      <c r="F274" s="303"/>
      <c r="G274" s="298">
        <f>+E274+F274</f>
        <v>0</v>
      </c>
      <c r="H274" s="238"/>
      <c r="I274" s="238"/>
      <c r="J274" s="302">
        <f>+G274*(1-I274)</f>
        <v>0</v>
      </c>
      <c r="K274" s="304"/>
      <c r="L274" s="299"/>
      <c r="M274" s="355">
        <f>+J274-K274-L274</f>
        <v>0</v>
      </c>
      <c r="N274" s="438"/>
      <c r="O274" s="436" t="str">
        <f>IF($D274=1,+$M274,"")</f>
        <v/>
      </c>
      <c r="P274" s="298"/>
      <c r="Q274" s="435" t="str">
        <f>IF($D274=3,+$M274,"")</f>
        <v/>
      </c>
      <c r="R274" s="436" t="str">
        <f>IF($D274=4,+$M274,"")</f>
        <v/>
      </c>
      <c r="S274" s="298"/>
      <c r="T274" s="435"/>
      <c r="U274" s="436" t="str">
        <f>IF($D274=6,+$M274,"")</f>
        <v/>
      </c>
      <c r="V274" s="298"/>
      <c r="W274" s="435" t="str">
        <f>IF($D274=8,+$M274,"")</f>
        <v/>
      </c>
      <c r="X274" s="440" t="str">
        <f>IF($D274="T",+$M274,"")</f>
        <v/>
      </c>
      <c r="Y274" s="298"/>
    </row>
    <row r="275" spans="2:27" ht="13.15" x14ac:dyDescent="0.4">
      <c r="B275" s="235"/>
      <c r="C275" s="235"/>
      <c r="D275" s="236"/>
      <c r="E275" s="303"/>
      <c r="F275" s="303"/>
      <c r="G275" s="298">
        <f t="shared" ref="G275:G280" si="168">+E275+F275</f>
        <v>0</v>
      </c>
      <c r="H275" s="238"/>
      <c r="I275" s="238"/>
      <c r="J275" s="302">
        <f t="shared" ref="J275:J280" si="169">+G275*(1-I275)</f>
        <v>0</v>
      </c>
      <c r="K275" s="315"/>
      <c r="L275" s="300"/>
      <c r="M275" s="355">
        <f>+J275-K275-L275</f>
        <v>0</v>
      </c>
      <c r="N275" s="433"/>
      <c r="O275" s="434"/>
      <c r="P275" s="298"/>
      <c r="Q275" s="435"/>
      <c r="R275" s="436"/>
      <c r="S275" s="298"/>
      <c r="T275" s="435"/>
      <c r="U275" s="436"/>
      <c r="V275" s="298"/>
      <c r="W275" s="435"/>
      <c r="X275" s="440"/>
      <c r="Y275" s="298"/>
      <c r="AA275" s="432"/>
    </row>
    <row r="276" spans="2:27" ht="13.15" x14ac:dyDescent="0.4">
      <c r="B276" s="235"/>
      <c r="C276" s="235"/>
      <c r="D276" s="236"/>
      <c r="E276" s="303"/>
      <c r="F276" s="303"/>
      <c r="G276" s="298">
        <f t="shared" si="168"/>
        <v>0</v>
      </c>
      <c r="H276" s="238"/>
      <c r="I276" s="238"/>
      <c r="J276" s="302">
        <f t="shared" si="169"/>
        <v>0</v>
      </c>
      <c r="K276" s="315"/>
      <c r="L276" s="300"/>
      <c r="M276" s="355">
        <f t="shared" ref="M276:M280" si="170">+J276-K276-L276</f>
        <v>0</v>
      </c>
      <c r="N276" s="433"/>
      <c r="O276" s="434"/>
      <c r="P276" s="298"/>
      <c r="Q276" s="435"/>
      <c r="R276" s="436"/>
      <c r="S276" s="298"/>
      <c r="T276" s="435"/>
      <c r="U276" s="436"/>
      <c r="V276" s="298"/>
      <c r="W276" s="435"/>
      <c r="X276" s="440"/>
      <c r="Y276" s="298"/>
      <c r="AA276" s="432"/>
    </row>
    <row r="277" spans="2:27" ht="13.15" x14ac:dyDescent="0.4">
      <c r="B277" s="235"/>
      <c r="C277" s="235"/>
      <c r="D277" s="236"/>
      <c r="E277" s="303"/>
      <c r="F277" s="303"/>
      <c r="G277" s="298">
        <f t="shared" si="168"/>
        <v>0</v>
      </c>
      <c r="H277" s="238"/>
      <c r="I277" s="238"/>
      <c r="J277" s="302">
        <f t="shared" si="169"/>
        <v>0</v>
      </c>
      <c r="K277" s="315"/>
      <c r="L277" s="300"/>
      <c r="M277" s="355">
        <f t="shared" si="170"/>
        <v>0</v>
      </c>
      <c r="N277" s="433"/>
      <c r="O277" s="434"/>
      <c r="P277" s="298"/>
      <c r="Q277" s="435"/>
      <c r="R277" s="436"/>
      <c r="S277" s="298"/>
      <c r="T277" s="435"/>
      <c r="U277" s="436"/>
      <c r="V277" s="298"/>
      <c r="W277" s="435"/>
      <c r="X277" s="440"/>
      <c r="Y277" s="298"/>
      <c r="AA277" s="432"/>
    </row>
    <row r="278" spans="2:27" ht="13.15" x14ac:dyDescent="0.4">
      <c r="B278" s="235"/>
      <c r="C278" s="235"/>
      <c r="D278" s="236"/>
      <c r="E278" s="303"/>
      <c r="F278" s="303"/>
      <c r="G278" s="298">
        <f t="shared" si="168"/>
        <v>0</v>
      </c>
      <c r="H278" s="238"/>
      <c r="I278" s="238"/>
      <c r="J278" s="302">
        <f t="shared" si="169"/>
        <v>0</v>
      </c>
      <c r="K278" s="315"/>
      <c r="L278" s="300"/>
      <c r="M278" s="355">
        <f t="shared" si="170"/>
        <v>0</v>
      </c>
      <c r="N278" s="433"/>
      <c r="O278" s="434"/>
      <c r="P278" s="298"/>
      <c r="Q278" s="435"/>
      <c r="R278" s="436"/>
      <c r="S278" s="298"/>
      <c r="T278" s="435"/>
      <c r="U278" s="436"/>
      <c r="V278" s="298"/>
      <c r="W278" s="435"/>
      <c r="X278" s="440"/>
      <c r="Y278" s="298"/>
      <c r="AA278" s="432"/>
    </row>
    <row r="279" spans="2:27" ht="13.15" x14ac:dyDescent="0.4">
      <c r="B279" s="235"/>
      <c r="C279" s="235"/>
      <c r="D279" s="236"/>
      <c r="E279" s="303"/>
      <c r="F279" s="303"/>
      <c r="G279" s="298">
        <f t="shared" si="168"/>
        <v>0</v>
      </c>
      <c r="H279" s="238"/>
      <c r="I279" s="238"/>
      <c r="J279" s="302">
        <f t="shared" si="169"/>
        <v>0</v>
      </c>
      <c r="K279" s="315"/>
      <c r="L279" s="300"/>
      <c r="M279" s="355">
        <f t="shared" si="170"/>
        <v>0</v>
      </c>
      <c r="N279" s="433"/>
      <c r="O279" s="441"/>
      <c r="P279" s="298"/>
      <c r="Q279" s="435"/>
      <c r="R279" s="436"/>
      <c r="S279" s="298"/>
      <c r="T279" s="435"/>
      <c r="U279" s="436"/>
      <c r="V279" s="298"/>
      <c r="W279" s="435"/>
      <c r="X279" s="440"/>
      <c r="Y279" s="298"/>
      <c r="AA279" s="432" t="s">
        <v>83</v>
      </c>
    </row>
    <row r="280" spans="2:27" ht="13.15" x14ac:dyDescent="0.4">
      <c r="B280" s="235"/>
      <c r="C280" s="235"/>
      <c r="D280" s="236"/>
      <c r="E280" s="303"/>
      <c r="F280" s="303"/>
      <c r="G280" s="298">
        <f t="shared" si="168"/>
        <v>0</v>
      </c>
      <c r="H280" s="238"/>
      <c r="I280" s="238"/>
      <c r="J280" s="302">
        <f t="shared" si="169"/>
        <v>0</v>
      </c>
      <c r="K280" s="315"/>
      <c r="L280" s="300"/>
      <c r="M280" s="355">
        <f t="shared" si="170"/>
        <v>0</v>
      </c>
      <c r="N280" s="433"/>
      <c r="O280" s="420"/>
      <c r="P280" s="298"/>
      <c r="Q280" s="442"/>
      <c r="R280" s="420"/>
      <c r="S280" s="298"/>
      <c r="T280" s="442"/>
      <c r="U280" s="420"/>
      <c r="V280" s="298"/>
      <c r="W280" s="435"/>
      <c r="X280" s="440"/>
      <c r="Y280" s="298"/>
      <c r="AA280" s="432" t="s">
        <v>361</v>
      </c>
    </row>
    <row r="281" spans="2:27" ht="13.15" x14ac:dyDescent="0.4">
      <c r="B281" s="240"/>
      <c r="C281" s="235"/>
      <c r="D281" s="237"/>
      <c r="E281" s="304"/>
      <c r="F281" s="303"/>
      <c r="G281" s="298">
        <f>+E281+F281</f>
        <v>0</v>
      </c>
      <c r="H281" s="238"/>
      <c r="I281" s="238"/>
      <c r="J281" s="302">
        <f>+G281*(1-I281)</f>
        <v>0</v>
      </c>
      <c r="K281" s="304"/>
      <c r="L281" s="299"/>
      <c r="M281" s="355">
        <f>+J281-K281-L281</f>
        <v>0</v>
      </c>
      <c r="N281" s="438"/>
      <c r="O281" s="436" t="str">
        <f>IF($D281=1,+$M281,"")</f>
        <v/>
      </c>
      <c r="P281" s="298"/>
      <c r="Q281" s="435" t="str">
        <f>IF($D281=3,+$M281,"")</f>
        <v/>
      </c>
      <c r="R281" s="436" t="str">
        <f>IF($D281=4,+$M281,"")</f>
        <v/>
      </c>
      <c r="S281" s="298"/>
      <c r="T281" s="435"/>
      <c r="U281" s="436" t="str">
        <f>IF($D281=6,+$M281,"")</f>
        <v/>
      </c>
      <c r="V281" s="298"/>
      <c r="W281" s="435" t="str">
        <f>IF($D281=8,+$M281,"")</f>
        <v/>
      </c>
      <c r="X281" s="440" t="str">
        <f>IF($D281="T",+$M281,"")</f>
        <v/>
      </c>
      <c r="Y281" s="298"/>
    </row>
    <row r="282" spans="2:27" ht="13.15" x14ac:dyDescent="0.4">
      <c r="B282" s="235"/>
      <c r="C282" s="235"/>
      <c r="D282" s="236"/>
      <c r="E282" s="303"/>
      <c r="F282" s="303"/>
      <c r="G282" s="298">
        <f t="shared" ref="G282:G285" si="171">+E282+F282</f>
        <v>0</v>
      </c>
      <c r="H282" s="238"/>
      <c r="I282" s="238"/>
      <c r="J282" s="302">
        <f t="shared" ref="J282:J285" si="172">+G282*(1-I282)</f>
        <v>0</v>
      </c>
      <c r="K282" s="315"/>
      <c r="L282" s="300"/>
      <c r="M282" s="355">
        <f t="shared" ref="M282:M285" si="173">+J282-K282-L282</f>
        <v>0</v>
      </c>
      <c r="N282" s="433"/>
      <c r="O282" s="434"/>
      <c r="P282" s="298"/>
      <c r="Q282" s="435"/>
      <c r="R282" s="436"/>
      <c r="S282" s="298"/>
      <c r="T282" s="435"/>
      <c r="U282" s="436"/>
      <c r="V282" s="298"/>
      <c r="W282" s="435"/>
      <c r="X282" s="440"/>
      <c r="Y282" s="298"/>
      <c r="AA282" s="432"/>
    </row>
    <row r="283" spans="2:27" ht="13.15" x14ac:dyDescent="0.4">
      <c r="B283" s="235"/>
      <c r="C283" s="235"/>
      <c r="D283" s="236"/>
      <c r="E283" s="303"/>
      <c r="F283" s="303"/>
      <c r="G283" s="298">
        <f t="shared" si="171"/>
        <v>0</v>
      </c>
      <c r="H283" s="238"/>
      <c r="I283" s="238"/>
      <c r="J283" s="302">
        <f t="shared" si="172"/>
        <v>0</v>
      </c>
      <c r="K283" s="315"/>
      <c r="L283" s="300"/>
      <c r="M283" s="355">
        <f t="shared" si="173"/>
        <v>0</v>
      </c>
      <c r="N283" s="433"/>
      <c r="O283" s="434"/>
      <c r="P283" s="298"/>
      <c r="Q283" s="435"/>
      <c r="R283" s="436"/>
      <c r="S283" s="298"/>
      <c r="T283" s="435"/>
      <c r="U283" s="436"/>
      <c r="V283" s="298"/>
      <c r="W283" s="435"/>
      <c r="X283" s="440"/>
      <c r="Y283" s="298"/>
      <c r="AA283" s="432"/>
    </row>
    <row r="284" spans="2:27" ht="13.15" x14ac:dyDescent="0.4">
      <c r="B284" s="235"/>
      <c r="C284" s="235"/>
      <c r="D284" s="236"/>
      <c r="E284" s="303"/>
      <c r="F284" s="303"/>
      <c r="G284" s="298">
        <f t="shared" si="171"/>
        <v>0</v>
      </c>
      <c r="H284" s="238"/>
      <c r="I284" s="238"/>
      <c r="J284" s="302">
        <f t="shared" si="172"/>
        <v>0</v>
      </c>
      <c r="K284" s="315"/>
      <c r="L284" s="300"/>
      <c r="M284" s="355">
        <f t="shared" si="173"/>
        <v>0</v>
      </c>
      <c r="N284" s="433"/>
      <c r="O284" s="441"/>
      <c r="P284" s="298"/>
      <c r="Q284" s="435"/>
      <c r="R284" s="436"/>
      <c r="S284" s="298"/>
      <c r="T284" s="435"/>
      <c r="U284" s="436"/>
      <c r="V284" s="298"/>
      <c r="W284" s="435"/>
      <c r="X284" s="440"/>
      <c r="Y284" s="298"/>
      <c r="AA284" s="432" t="s">
        <v>83</v>
      </c>
    </row>
    <row r="285" spans="2:27" ht="13.15" x14ac:dyDescent="0.4">
      <c r="B285" s="235"/>
      <c r="C285" s="235"/>
      <c r="D285" s="236"/>
      <c r="E285" s="303"/>
      <c r="F285" s="303"/>
      <c r="G285" s="298">
        <f t="shared" si="171"/>
        <v>0</v>
      </c>
      <c r="H285" s="238"/>
      <c r="I285" s="238"/>
      <c r="J285" s="302">
        <f t="shared" si="172"/>
        <v>0</v>
      </c>
      <c r="K285" s="315"/>
      <c r="L285" s="300"/>
      <c r="M285" s="355">
        <f t="shared" si="173"/>
        <v>0</v>
      </c>
      <c r="N285" s="433"/>
      <c r="O285" s="420"/>
      <c r="P285" s="298"/>
      <c r="Q285" s="442"/>
      <c r="R285" s="420"/>
      <c r="S285" s="298"/>
      <c r="T285" s="442"/>
      <c r="U285" s="420"/>
      <c r="V285" s="298"/>
      <c r="W285" s="435"/>
      <c r="X285" s="440"/>
      <c r="Y285" s="298"/>
      <c r="AA285" s="432" t="s">
        <v>361</v>
      </c>
    </row>
    <row r="286" spans="2:27" ht="13.15" x14ac:dyDescent="0.4">
      <c r="B286" s="240"/>
      <c r="C286" s="235"/>
      <c r="D286" s="237"/>
      <c r="E286" s="304"/>
      <c r="F286" s="303"/>
      <c r="G286" s="298">
        <f>+E286+F286</f>
        <v>0</v>
      </c>
      <c r="H286" s="238"/>
      <c r="I286" s="238"/>
      <c r="J286" s="302">
        <f>+G286*(1-I286)</f>
        <v>0</v>
      </c>
      <c r="K286" s="304"/>
      <c r="L286" s="299"/>
      <c r="M286" s="355">
        <f>+J286-K286-L286</f>
        <v>0</v>
      </c>
      <c r="N286" s="438"/>
      <c r="O286" s="436" t="str">
        <f>IF($D286=1,+$M286,"")</f>
        <v/>
      </c>
      <c r="P286" s="298"/>
      <c r="Q286" s="435" t="str">
        <f>IF($D286=3,+$M286,"")</f>
        <v/>
      </c>
      <c r="R286" s="436" t="str">
        <f>IF($D286=4,+$M286,"")</f>
        <v/>
      </c>
      <c r="S286" s="298"/>
      <c r="T286" s="435"/>
      <c r="U286" s="436" t="str">
        <f>IF($D286=6,+$M286,"")</f>
        <v/>
      </c>
      <c r="V286" s="298"/>
      <c r="W286" s="435" t="str">
        <f>IF($D286=8,+$M286,"")</f>
        <v/>
      </c>
      <c r="X286" s="440" t="str">
        <f>IF($D286="T",+$M286,"")</f>
        <v/>
      </c>
      <c r="Y286" s="298"/>
    </row>
    <row r="287" spans="2:27" ht="13.15" x14ac:dyDescent="0.4">
      <c r="B287" s="235"/>
      <c r="C287" s="235"/>
      <c r="D287" s="236"/>
      <c r="E287" s="303"/>
      <c r="F287" s="303"/>
      <c r="G287" s="298">
        <f t="shared" ref="G287:G290" si="174">+E287+F287</f>
        <v>0</v>
      </c>
      <c r="H287" s="238"/>
      <c r="I287" s="238"/>
      <c r="J287" s="302">
        <f t="shared" ref="J287:J290" si="175">+G287*(1-I287)</f>
        <v>0</v>
      </c>
      <c r="K287" s="315"/>
      <c r="L287" s="300"/>
      <c r="M287" s="355">
        <f t="shared" ref="M287:M290" si="176">+J287-K287-L287</f>
        <v>0</v>
      </c>
      <c r="N287" s="433"/>
      <c r="O287" s="434"/>
      <c r="P287" s="298"/>
      <c r="Q287" s="435"/>
      <c r="R287" s="436"/>
      <c r="S287" s="298"/>
      <c r="T287" s="435"/>
      <c r="U287" s="436"/>
      <c r="V287" s="298"/>
      <c r="W287" s="435"/>
      <c r="X287" s="440"/>
      <c r="Y287" s="298"/>
      <c r="AA287" s="432"/>
    </row>
    <row r="288" spans="2:27" ht="13.15" x14ac:dyDescent="0.4">
      <c r="B288" s="235"/>
      <c r="C288" s="235"/>
      <c r="D288" s="236"/>
      <c r="E288" s="303"/>
      <c r="F288" s="303"/>
      <c r="G288" s="298">
        <f t="shared" si="174"/>
        <v>0</v>
      </c>
      <c r="H288" s="238"/>
      <c r="I288" s="238"/>
      <c r="J288" s="302">
        <f t="shared" si="175"/>
        <v>0</v>
      </c>
      <c r="K288" s="315"/>
      <c r="L288" s="300"/>
      <c r="M288" s="355">
        <f t="shared" si="176"/>
        <v>0</v>
      </c>
      <c r="N288" s="433"/>
      <c r="O288" s="434"/>
      <c r="P288" s="298"/>
      <c r="Q288" s="435"/>
      <c r="R288" s="436"/>
      <c r="S288" s="298"/>
      <c r="T288" s="435"/>
      <c r="U288" s="436"/>
      <c r="V288" s="298"/>
      <c r="W288" s="435"/>
      <c r="X288" s="440"/>
      <c r="Y288" s="298"/>
      <c r="AA288" s="432"/>
    </row>
    <row r="289" spans="2:27" ht="13.15" x14ac:dyDescent="0.4">
      <c r="B289" s="235"/>
      <c r="C289" s="235"/>
      <c r="D289" s="236"/>
      <c r="E289" s="303"/>
      <c r="F289" s="303"/>
      <c r="G289" s="298">
        <f t="shared" si="174"/>
        <v>0</v>
      </c>
      <c r="H289" s="238"/>
      <c r="I289" s="238"/>
      <c r="J289" s="302">
        <f t="shared" si="175"/>
        <v>0</v>
      </c>
      <c r="K289" s="315"/>
      <c r="L289" s="300"/>
      <c r="M289" s="355">
        <f t="shared" si="176"/>
        <v>0</v>
      </c>
      <c r="N289" s="433"/>
      <c r="O289" s="441"/>
      <c r="P289" s="298"/>
      <c r="Q289" s="435"/>
      <c r="R289" s="436"/>
      <c r="S289" s="298"/>
      <c r="T289" s="435"/>
      <c r="U289" s="436"/>
      <c r="V289" s="298"/>
      <c r="W289" s="435"/>
      <c r="X289" s="440"/>
      <c r="Y289" s="298"/>
      <c r="AA289" s="432" t="s">
        <v>83</v>
      </c>
    </row>
    <row r="290" spans="2:27" ht="13.15" x14ac:dyDescent="0.4">
      <c r="B290" s="235"/>
      <c r="C290" s="235"/>
      <c r="D290" s="236"/>
      <c r="E290" s="303"/>
      <c r="F290" s="303"/>
      <c r="G290" s="298">
        <f t="shared" si="174"/>
        <v>0</v>
      </c>
      <c r="H290" s="238"/>
      <c r="I290" s="238"/>
      <c r="J290" s="302">
        <f t="shared" si="175"/>
        <v>0</v>
      </c>
      <c r="K290" s="315"/>
      <c r="L290" s="300"/>
      <c r="M290" s="355">
        <f t="shared" si="176"/>
        <v>0</v>
      </c>
      <c r="N290" s="433"/>
      <c r="O290" s="420"/>
      <c r="P290" s="298"/>
      <c r="Q290" s="442"/>
      <c r="R290" s="420"/>
      <c r="S290" s="298"/>
      <c r="T290" s="442"/>
      <c r="U290" s="420"/>
      <c r="V290" s="298"/>
      <c r="W290" s="435"/>
      <c r="X290" s="440"/>
      <c r="Y290" s="298"/>
      <c r="AA290" s="432" t="s">
        <v>361</v>
      </c>
    </row>
    <row r="291" spans="2:27" ht="13.15" x14ac:dyDescent="0.4">
      <c r="B291" s="240"/>
      <c r="C291" s="235"/>
      <c r="D291" s="237"/>
      <c r="E291" s="304"/>
      <c r="F291" s="303"/>
      <c r="G291" s="298">
        <f>+E291+F291</f>
        <v>0</v>
      </c>
      <c r="H291" s="238"/>
      <c r="I291" s="238"/>
      <c r="J291" s="302">
        <f>+G291*(1-I291)</f>
        <v>0</v>
      </c>
      <c r="K291" s="304"/>
      <c r="L291" s="299"/>
      <c r="M291" s="355">
        <f>+J291-K291-L291</f>
        <v>0</v>
      </c>
      <c r="N291" s="438"/>
      <c r="O291" s="436" t="str">
        <f>IF($D291=1,+$M291,"")</f>
        <v/>
      </c>
      <c r="P291" s="298"/>
      <c r="Q291" s="435" t="str">
        <f>IF($D291=3,+$M291,"")</f>
        <v/>
      </c>
      <c r="R291" s="436" t="str">
        <f>IF($D291=4,+$M291,"")</f>
        <v/>
      </c>
      <c r="S291" s="298"/>
      <c r="T291" s="435"/>
      <c r="U291" s="436" t="str">
        <f>IF($D291=6,+$M291,"")</f>
        <v/>
      </c>
      <c r="V291" s="298"/>
      <c r="W291" s="435" t="str">
        <f>IF($D291=8,+$M291,"")</f>
        <v/>
      </c>
      <c r="X291" s="440" t="str">
        <f>IF($D291="T",+$M291,"")</f>
        <v/>
      </c>
      <c r="Y291" s="298"/>
    </row>
    <row r="292" spans="2:27" ht="13.15" x14ac:dyDescent="0.4">
      <c r="B292" s="235"/>
      <c r="C292" s="235"/>
      <c r="D292" s="236"/>
      <c r="E292" s="303"/>
      <c r="F292" s="303"/>
      <c r="G292" s="298">
        <f t="shared" ref="G292" si="177">+E292+F292</f>
        <v>0</v>
      </c>
      <c r="H292" s="238"/>
      <c r="I292" s="238"/>
      <c r="J292" s="302">
        <f t="shared" ref="J292" si="178">+G292*(1-I292)</f>
        <v>0</v>
      </c>
      <c r="K292" s="315"/>
      <c r="L292" s="300"/>
      <c r="M292" s="355">
        <f t="shared" ref="M292" si="179">+J292-K292-L292</f>
        <v>0</v>
      </c>
      <c r="N292" s="433"/>
      <c r="O292" s="434"/>
      <c r="P292" s="298"/>
      <c r="Q292" s="435"/>
      <c r="R292" s="436"/>
      <c r="S292" s="298"/>
      <c r="T292" s="435"/>
      <c r="U292" s="436"/>
      <c r="V292" s="298"/>
      <c r="W292" s="435"/>
      <c r="X292" s="440"/>
      <c r="Y292" s="298"/>
      <c r="AA292" s="432"/>
    </row>
    <row r="293" spans="2:27" ht="13.15" x14ac:dyDescent="0.4">
      <c r="B293" s="240"/>
      <c r="C293" s="235"/>
      <c r="D293" s="237"/>
      <c r="E293" s="304"/>
      <c r="F293" s="303"/>
      <c r="G293" s="298">
        <f>+E293+F293</f>
        <v>0</v>
      </c>
      <c r="H293" s="238"/>
      <c r="I293" s="238"/>
      <c r="J293" s="302">
        <f>+G293*(1-I293)</f>
        <v>0</v>
      </c>
      <c r="K293" s="304"/>
      <c r="L293" s="299"/>
      <c r="M293" s="355">
        <f>+J293-K293-L293</f>
        <v>0</v>
      </c>
      <c r="N293" s="438"/>
      <c r="O293" s="436" t="str">
        <f>IF($D293=1,+$M293,"")</f>
        <v/>
      </c>
      <c r="P293" s="298"/>
      <c r="Q293" s="435" t="str">
        <f>IF($D293=3,+$M293,"")</f>
        <v/>
      </c>
      <c r="R293" s="436" t="str">
        <f>IF($D293=4,+$M293,"")</f>
        <v/>
      </c>
      <c r="S293" s="298"/>
      <c r="T293" s="435"/>
      <c r="U293" s="436" t="str">
        <f>IF($D293=6,+$M293,"")</f>
        <v/>
      </c>
      <c r="V293" s="298"/>
      <c r="W293" s="435" t="str">
        <f>IF($D293=8,+$M293,"")</f>
        <v/>
      </c>
      <c r="X293" s="440" t="str">
        <f>IF($D293="T",+$M293,"")</f>
        <v/>
      </c>
      <c r="Y293" s="298"/>
    </row>
    <row r="294" spans="2:27" ht="13.15" x14ac:dyDescent="0.4">
      <c r="B294" s="235"/>
      <c r="C294" s="235"/>
      <c r="D294" s="236"/>
      <c r="E294" s="303"/>
      <c r="F294" s="303"/>
      <c r="G294" s="298">
        <f t="shared" ref="G294:G298" si="180">+E294+F294</f>
        <v>0</v>
      </c>
      <c r="H294" s="238"/>
      <c r="I294" s="238"/>
      <c r="J294" s="302">
        <f t="shared" ref="J294:J298" si="181">+G294*(1-I294)</f>
        <v>0</v>
      </c>
      <c r="K294" s="315"/>
      <c r="L294" s="300"/>
      <c r="M294" s="355">
        <f t="shared" ref="M294:M298" si="182">+J294-K294-L294</f>
        <v>0</v>
      </c>
      <c r="N294" s="433"/>
      <c r="O294" s="434"/>
      <c r="P294" s="298"/>
      <c r="Q294" s="435"/>
      <c r="R294" s="436"/>
      <c r="S294" s="298"/>
      <c r="T294" s="435"/>
      <c r="U294" s="436"/>
      <c r="V294" s="298"/>
      <c r="W294" s="435"/>
      <c r="X294" s="440"/>
      <c r="Y294" s="298"/>
      <c r="AA294" s="432"/>
    </row>
    <row r="295" spans="2:27" ht="13.15" x14ac:dyDescent="0.4">
      <c r="B295" s="235"/>
      <c r="C295" s="235"/>
      <c r="D295" s="236"/>
      <c r="E295" s="303"/>
      <c r="F295" s="303"/>
      <c r="G295" s="298">
        <f t="shared" si="180"/>
        <v>0</v>
      </c>
      <c r="H295" s="238"/>
      <c r="I295" s="238"/>
      <c r="J295" s="302">
        <f t="shared" si="181"/>
        <v>0</v>
      </c>
      <c r="K295" s="315"/>
      <c r="L295" s="300"/>
      <c r="M295" s="355">
        <f t="shared" si="182"/>
        <v>0</v>
      </c>
      <c r="N295" s="433"/>
      <c r="O295" s="434"/>
      <c r="P295" s="298"/>
      <c r="Q295" s="435"/>
      <c r="R295" s="436"/>
      <c r="S295" s="298"/>
      <c r="T295" s="435"/>
      <c r="U295" s="436"/>
      <c r="V295" s="298"/>
      <c r="W295" s="435"/>
      <c r="X295" s="440"/>
      <c r="Y295" s="298"/>
      <c r="AA295" s="432"/>
    </row>
    <row r="296" spans="2:27" ht="13.15" x14ac:dyDescent="0.4">
      <c r="B296" s="235"/>
      <c r="C296" s="235"/>
      <c r="D296" s="236"/>
      <c r="E296" s="303"/>
      <c r="F296" s="303"/>
      <c r="G296" s="298">
        <f t="shared" si="180"/>
        <v>0</v>
      </c>
      <c r="H296" s="238"/>
      <c r="I296" s="238"/>
      <c r="J296" s="302">
        <f t="shared" si="181"/>
        <v>0</v>
      </c>
      <c r="K296" s="315"/>
      <c r="L296" s="300"/>
      <c r="M296" s="355">
        <f t="shared" si="182"/>
        <v>0</v>
      </c>
      <c r="N296" s="433"/>
      <c r="O296" s="434"/>
      <c r="P296" s="298"/>
      <c r="Q296" s="435"/>
      <c r="R296" s="436"/>
      <c r="S296" s="298"/>
      <c r="T296" s="435"/>
      <c r="U296" s="436"/>
      <c r="V296" s="298"/>
      <c r="W296" s="435"/>
      <c r="X296" s="440"/>
      <c r="Y296" s="298"/>
      <c r="AA296" s="432"/>
    </row>
    <row r="297" spans="2:27" ht="13.15" x14ac:dyDescent="0.4">
      <c r="B297" s="235"/>
      <c r="C297" s="235"/>
      <c r="D297" s="236"/>
      <c r="E297" s="303"/>
      <c r="F297" s="303"/>
      <c r="G297" s="298">
        <f t="shared" si="180"/>
        <v>0</v>
      </c>
      <c r="H297" s="238"/>
      <c r="I297" s="238"/>
      <c r="J297" s="302">
        <f t="shared" si="181"/>
        <v>0</v>
      </c>
      <c r="K297" s="315"/>
      <c r="L297" s="300"/>
      <c r="M297" s="355">
        <f t="shared" si="182"/>
        <v>0</v>
      </c>
      <c r="N297" s="433"/>
      <c r="O297" s="441"/>
      <c r="P297" s="298"/>
      <c r="Q297" s="435"/>
      <c r="R297" s="436"/>
      <c r="S297" s="298"/>
      <c r="T297" s="435"/>
      <c r="U297" s="436"/>
      <c r="V297" s="298"/>
      <c r="W297" s="435"/>
      <c r="X297" s="440"/>
      <c r="Y297" s="298"/>
      <c r="AA297" s="432" t="s">
        <v>83</v>
      </c>
    </row>
    <row r="298" spans="2:27" ht="13.15" x14ac:dyDescent="0.4">
      <c r="B298" s="235"/>
      <c r="C298" s="235"/>
      <c r="D298" s="236"/>
      <c r="E298" s="303"/>
      <c r="F298" s="303"/>
      <c r="G298" s="298">
        <f t="shared" si="180"/>
        <v>0</v>
      </c>
      <c r="H298" s="238"/>
      <c r="I298" s="238"/>
      <c r="J298" s="302">
        <f t="shared" si="181"/>
        <v>0</v>
      </c>
      <c r="K298" s="315"/>
      <c r="L298" s="300"/>
      <c r="M298" s="355">
        <f t="shared" si="182"/>
        <v>0</v>
      </c>
      <c r="N298" s="433"/>
      <c r="O298" s="420"/>
      <c r="P298" s="298"/>
      <c r="Q298" s="442"/>
      <c r="R298" s="420"/>
      <c r="S298" s="298"/>
      <c r="T298" s="442"/>
      <c r="U298" s="420"/>
      <c r="V298" s="298"/>
      <c r="W298" s="435"/>
      <c r="X298" s="440"/>
      <c r="Y298" s="298"/>
      <c r="AA298" s="432" t="s">
        <v>361</v>
      </c>
    </row>
    <row r="299" spans="2:27" ht="13.15" x14ac:dyDescent="0.4">
      <c r="B299" s="240"/>
      <c r="C299" s="235"/>
      <c r="D299" s="237"/>
      <c r="E299" s="304"/>
      <c r="F299" s="303"/>
      <c r="G299" s="298">
        <f>+E299+F299</f>
        <v>0</v>
      </c>
      <c r="H299" s="238"/>
      <c r="I299" s="238"/>
      <c r="J299" s="302">
        <f>+G299*(1-I299)</f>
        <v>0</v>
      </c>
      <c r="K299" s="304"/>
      <c r="L299" s="299"/>
      <c r="M299" s="355">
        <f>+J299-K299-L299</f>
        <v>0</v>
      </c>
      <c r="N299" s="438"/>
      <c r="O299" s="436" t="str">
        <f>IF($D299=1,+$M299,"")</f>
        <v/>
      </c>
      <c r="P299" s="298"/>
      <c r="Q299" s="435" t="str">
        <f>IF($D299=3,+$M299,"")</f>
        <v/>
      </c>
      <c r="R299" s="436" t="str">
        <f>IF($D299=4,+$M299,"")</f>
        <v/>
      </c>
      <c r="S299" s="298"/>
      <c r="T299" s="435"/>
      <c r="U299" s="436" t="str">
        <f>IF($D299=6,+$M299,"")</f>
        <v/>
      </c>
      <c r="V299" s="298"/>
      <c r="W299" s="435" t="str">
        <f>IF($D299=8,+$M299,"")</f>
        <v/>
      </c>
      <c r="X299" s="440" t="str">
        <f>IF($D299="T",+$M299,"")</f>
        <v/>
      </c>
      <c r="Y299" s="298"/>
    </row>
    <row r="300" spans="2:27" ht="13.15" x14ac:dyDescent="0.4">
      <c r="B300" s="235"/>
      <c r="C300" s="235"/>
      <c r="D300" s="236"/>
      <c r="E300" s="303"/>
      <c r="F300" s="303"/>
      <c r="G300" s="298">
        <f t="shared" ref="G300:G303" si="183">+E300+F300</f>
        <v>0</v>
      </c>
      <c r="H300" s="238"/>
      <c r="I300" s="238"/>
      <c r="J300" s="302">
        <f t="shared" ref="J300:J303" si="184">+G300*(1-I300)</f>
        <v>0</v>
      </c>
      <c r="K300" s="315"/>
      <c r="L300" s="300"/>
      <c r="M300" s="355">
        <f t="shared" ref="M300:M303" si="185">+J300-K300-L300</f>
        <v>0</v>
      </c>
      <c r="N300" s="433"/>
      <c r="O300" s="434"/>
      <c r="P300" s="298"/>
      <c r="Q300" s="435"/>
      <c r="R300" s="436"/>
      <c r="S300" s="298"/>
      <c r="T300" s="435"/>
      <c r="U300" s="436"/>
      <c r="V300" s="298"/>
      <c r="W300" s="435"/>
      <c r="X300" s="440"/>
      <c r="Y300" s="298"/>
      <c r="AA300" s="432"/>
    </row>
    <row r="301" spans="2:27" ht="13.15" x14ac:dyDescent="0.4">
      <c r="B301" s="235"/>
      <c r="C301" s="235"/>
      <c r="D301" s="236"/>
      <c r="E301" s="303"/>
      <c r="F301" s="303"/>
      <c r="G301" s="298">
        <f t="shared" si="183"/>
        <v>0</v>
      </c>
      <c r="H301" s="238"/>
      <c r="I301" s="238"/>
      <c r="J301" s="302">
        <f t="shared" si="184"/>
        <v>0</v>
      </c>
      <c r="K301" s="315"/>
      <c r="L301" s="300"/>
      <c r="M301" s="355">
        <f t="shared" si="185"/>
        <v>0</v>
      </c>
      <c r="N301" s="433"/>
      <c r="O301" s="434"/>
      <c r="P301" s="298"/>
      <c r="Q301" s="435"/>
      <c r="R301" s="436"/>
      <c r="S301" s="298"/>
      <c r="T301" s="435"/>
      <c r="U301" s="436"/>
      <c r="V301" s="298"/>
      <c r="W301" s="435"/>
      <c r="X301" s="440"/>
      <c r="Y301" s="298"/>
      <c r="AA301" s="432"/>
    </row>
    <row r="302" spans="2:27" ht="13.15" x14ac:dyDescent="0.4">
      <c r="B302" s="235"/>
      <c r="C302" s="235"/>
      <c r="D302" s="236"/>
      <c r="E302" s="303"/>
      <c r="F302" s="303"/>
      <c r="G302" s="298">
        <f t="shared" si="183"/>
        <v>0</v>
      </c>
      <c r="H302" s="238"/>
      <c r="I302" s="238"/>
      <c r="J302" s="302">
        <f t="shared" si="184"/>
        <v>0</v>
      </c>
      <c r="K302" s="315"/>
      <c r="L302" s="300"/>
      <c r="M302" s="355">
        <f t="shared" si="185"/>
        <v>0</v>
      </c>
      <c r="N302" s="433"/>
      <c r="O302" s="441"/>
      <c r="P302" s="298"/>
      <c r="Q302" s="435"/>
      <c r="R302" s="436"/>
      <c r="S302" s="298"/>
      <c r="T302" s="435"/>
      <c r="U302" s="436"/>
      <c r="V302" s="298"/>
      <c r="W302" s="435"/>
      <c r="X302" s="440"/>
      <c r="Y302" s="298"/>
      <c r="AA302" s="432" t="s">
        <v>83</v>
      </c>
    </row>
    <row r="303" spans="2:27" ht="13.15" x14ac:dyDescent="0.4">
      <c r="B303" s="235"/>
      <c r="C303" s="235"/>
      <c r="D303" s="236"/>
      <c r="E303" s="303"/>
      <c r="F303" s="303"/>
      <c r="G303" s="298">
        <f t="shared" si="183"/>
        <v>0</v>
      </c>
      <c r="H303" s="238"/>
      <c r="I303" s="238"/>
      <c r="J303" s="302">
        <f t="shared" si="184"/>
        <v>0</v>
      </c>
      <c r="K303" s="315"/>
      <c r="L303" s="300"/>
      <c r="M303" s="355">
        <f t="shared" si="185"/>
        <v>0</v>
      </c>
      <c r="N303" s="433"/>
      <c r="O303" s="420"/>
      <c r="P303" s="298"/>
      <c r="Q303" s="442"/>
      <c r="R303" s="420"/>
      <c r="S303" s="298"/>
      <c r="T303" s="442"/>
      <c r="U303" s="420"/>
      <c r="V303" s="298"/>
      <c r="W303" s="435"/>
      <c r="X303" s="440"/>
      <c r="Y303" s="298"/>
      <c r="AA303" s="432" t="s">
        <v>361</v>
      </c>
    </row>
    <row r="304" spans="2:27" ht="13.15" x14ac:dyDescent="0.4">
      <c r="B304" s="240"/>
      <c r="C304" s="235"/>
      <c r="D304" s="237"/>
      <c r="E304" s="304"/>
      <c r="F304" s="303"/>
      <c r="G304" s="298">
        <f>+E304+F304</f>
        <v>0</v>
      </c>
      <c r="H304" s="238"/>
      <c r="I304" s="238"/>
      <c r="J304" s="302">
        <f>+G304*(1-I304)</f>
        <v>0</v>
      </c>
      <c r="K304" s="304"/>
      <c r="L304" s="299"/>
      <c r="M304" s="355">
        <f>+J304-K304-L304</f>
        <v>0</v>
      </c>
      <c r="N304" s="438"/>
      <c r="O304" s="436" t="str">
        <f>IF($D304=1,+$M304,"")</f>
        <v/>
      </c>
      <c r="P304" s="298"/>
      <c r="Q304" s="435" t="str">
        <f>IF($D304=3,+$M304,"")</f>
        <v/>
      </c>
      <c r="R304" s="436" t="str">
        <f>IF($D304=4,+$M304,"")</f>
        <v/>
      </c>
      <c r="S304" s="298"/>
      <c r="T304" s="435"/>
      <c r="U304" s="436" t="str">
        <f>IF($D304=6,+$M304,"")</f>
        <v/>
      </c>
      <c r="V304" s="298"/>
      <c r="W304" s="435" t="str">
        <f>IF($D304=8,+$M304,"")</f>
        <v/>
      </c>
      <c r="X304" s="440" t="str">
        <f>IF($D304="T",+$M304,"")</f>
        <v/>
      </c>
      <c r="Y304" s="298"/>
    </row>
    <row r="305" spans="2:27" ht="13.15" x14ac:dyDescent="0.4">
      <c r="B305" s="235"/>
      <c r="C305" s="235"/>
      <c r="D305" s="236"/>
      <c r="E305" s="303"/>
      <c r="F305" s="303"/>
      <c r="G305" s="298">
        <f t="shared" ref="G305:G308" si="186">+E305+F305</f>
        <v>0</v>
      </c>
      <c r="H305" s="238"/>
      <c r="I305" s="238"/>
      <c r="J305" s="302">
        <f t="shared" ref="J305:J308" si="187">+G305*(1-I305)</f>
        <v>0</v>
      </c>
      <c r="K305" s="315"/>
      <c r="L305" s="300"/>
      <c r="M305" s="355">
        <f t="shared" ref="M305:M308" si="188">+J305-K305-L305</f>
        <v>0</v>
      </c>
      <c r="N305" s="433"/>
      <c r="O305" s="434"/>
      <c r="P305" s="298"/>
      <c r="Q305" s="435"/>
      <c r="R305" s="436"/>
      <c r="S305" s="298"/>
      <c r="T305" s="435"/>
      <c r="U305" s="436"/>
      <c r="V305" s="298"/>
      <c r="W305" s="435"/>
      <c r="X305" s="440"/>
      <c r="Y305" s="298"/>
      <c r="AA305" s="432"/>
    </row>
    <row r="306" spans="2:27" ht="13.15" x14ac:dyDescent="0.4">
      <c r="B306" s="235"/>
      <c r="C306" s="235"/>
      <c r="D306" s="236"/>
      <c r="E306" s="303"/>
      <c r="F306" s="303"/>
      <c r="G306" s="298">
        <f t="shared" si="186"/>
        <v>0</v>
      </c>
      <c r="H306" s="238"/>
      <c r="I306" s="238"/>
      <c r="J306" s="302">
        <f t="shared" si="187"/>
        <v>0</v>
      </c>
      <c r="K306" s="315"/>
      <c r="L306" s="300"/>
      <c r="M306" s="355">
        <f t="shared" si="188"/>
        <v>0</v>
      </c>
      <c r="N306" s="433"/>
      <c r="O306" s="434"/>
      <c r="P306" s="298"/>
      <c r="Q306" s="435"/>
      <c r="R306" s="436"/>
      <c r="S306" s="298"/>
      <c r="T306" s="435"/>
      <c r="U306" s="436"/>
      <c r="V306" s="298"/>
      <c r="W306" s="435"/>
      <c r="X306" s="440"/>
      <c r="Y306" s="298"/>
      <c r="AA306" s="432"/>
    </row>
    <row r="307" spans="2:27" ht="13.15" x14ac:dyDescent="0.4">
      <c r="B307" s="235"/>
      <c r="C307" s="235"/>
      <c r="D307" s="236"/>
      <c r="E307" s="303"/>
      <c r="F307" s="303"/>
      <c r="G307" s="298">
        <f t="shared" si="186"/>
        <v>0</v>
      </c>
      <c r="H307" s="238"/>
      <c r="I307" s="238"/>
      <c r="J307" s="302">
        <f t="shared" si="187"/>
        <v>0</v>
      </c>
      <c r="K307" s="315"/>
      <c r="L307" s="300"/>
      <c r="M307" s="355">
        <f t="shared" si="188"/>
        <v>0</v>
      </c>
      <c r="N307" s="433"/>
      <c r="O307" s="441"/>
      <c r="P307" s="298"/>
      <c r="Q307" s="435"/>
      <c r="R307" s="436"/>
      <c r="S307" s="298"/>
      <c r="T307" s="435"/>
      <c r="U307" s="436"/>
      <c r="V307" s="298"/>
      <c r="W307" s="435"/>
      <c r="X307" s="440"/>
      <c r="Y307" s="298"/>
      <c r="AA307" s="432" t="s">
        <v>83</v>
      </c>
    </row>
    <row r="308" spans="2:27" ht="13.15" x14ac:dyDescent="0.4">
      <c r="B308" s="235"/>
      <c r="C308" s="235"/>
      <c r="D308" s="236"/>
      <c r="E308" s="303"/>
      <c r="F308" s="303"/>
      <c r="G308" s="298">
        <f t="shared" si="186"/>
        <v>0</v>
      </c>
      <c r="H308" s="238"/>
      <c r="I308" s="238"/>
      <c r="J308" s="302">
        <f t="shared" si="187"/>
        <v>0</v>
      </c>
      <c r="K308" s="315"/>
      <c r="L308" s="300"/>
      <c r="M308" s="355">
        <f t="shared" si="188"/>
        <v>0</v>
      </c>
      <c r="N308" s="433"/>
      <c r="O308" s="420"/>
      <c r="P308" s="298"/>
      <c r="Q308" s="442"/>
      <c r="R308" s="420"/>
      <c r="S308" s="298"/>
      <c r="T308" s="442"/>
      <c r="U308" s="420"/>
      <c r="V308" s="298"/>
      <c r="W308" s="435"/>
      <c r="X308" s="440"/>
      <c r="Y308" s="298"/>
      <c r="AA308" s="432" t="s">
        <v>361</v>
      </c>
    </row>
    <row r="309" spans="2:27" ht="13.15" x14ac:dyDescent="0.4">
      <c r="B309" s="240"/>
      <c r="C309" s="235"/>
      <c r="D309" s="237"/>
      <c r="E309" s="304"/>
      <c r="F309" s="303"/>
      <c r="G309" s="298">
        <f>+E309+F309</f>
        <v>0</v>
      </c>
      <c r="H309" s="238"/>
      <c r="I309" s="238"/>
      <c r="J309" s="302">
        <f>+G309*(1-I309)</f>
        <v>0</v>
      </c>
      <c r="K309" s="304"/>
      <c r="L309" s="299"/>
      <c r="M309" s="355">
        <f>+J309-K309-L309</f>
        <v>0</v>
      </c>
      <c r="N309" s="438"/>
      <c r="O309" s="436" t="str">
        <f>IF($D309=1,+$M309,"")</f>
        <v/>
      </c>
      <c r="P309" s="298"/>
      <c r="Q309" s="435" t="str">
        <f>IF($D309=3,+$M309,"")</f>
        <v/>
      </c>
      <c r="R309" s="436" t="str">
        <f>IF($D309=4,+$M309,"")</f>
        <v/>
      </c>
      <c r="S309" s="298"/>
      <c r="T309" s="435"/>
      <c r="U309" s="436" t="str">
        <f>IF($D309=6,+$M309,"")</f>
        <v/>
      </c>
      <c r="V309" s="298"/>
      <c r="W309" s="435" t="str">
        <f>IF($D309=8,+$M309,"")</f>
        <v/>
      </c>
      <c r="X309" s="440" t="str">
        <f>IF($D309="T",+$M309,"")</f>
        <v/>
      </c>
      <c r="Y309" s="298"/>
    </row>
    <row r="310" spans="2:27" ht="13.15" x14ac:dyDescent="0.4">
      <c r="B310" s="235"/>
      <c r="C310" s="235"/>
      <c r="D310" s="236"/>
      <c r="E310" s="303"/>
      <c r="F310" s="303"/>
      <c r="G310" s="298">
        <f t="shared" ref="G310" si="189">+E310+F310</f>
        <v>0</v>
      </c>
      <c r="H310" s="238"/>
      <c r="I310" s="238"/>
      <c r="J310" s="302">
        <f t="shared" ref="J310" si="190">+G310*(1-I310)</f>
        <v>0</v>
      </c>
      <c r="K310" s="315"/>
      <c r="L310" s="300"/>
      <c r="M310" s="355">
        <f t="shared" ref="M310" si="191">+J310-K310-L310</f>
        <v>0</v>
      </c>
      <c r="N310" s="433"/>
      <c r="O310" s="434"/>
      <c r="P310" s="298"/>
      <c r="Q310" s="435"/>
      <c r="R310" s="436"/>
      <c r="S310" s="298"/>
      <c r="T310" s="435"/>
      <c r="U310" s="436"/>
      <c r="V310" s="298"/>
      <c r="W310" s="435"/>
      <c r="X310" s="440"/>
      <c r="Y310" s="298"/>
      <c r="AA310" s="432"/>
    </row>
    <row r="311" spans="2:27" ht="13.15" x14ac:dyDescent="0.4">
      <c r="B311" s="240"/>
      <c r="C311" s="235"/>
      <c r="D311" s="237"/>
      <c r="E311" s="304"/>
      <c r="F311" s="303"/>
      <c r="G311" s="298">
        <f>+E311+F311</f>
        <v>0</v>
      </c>
      <c r="H311" s="238"/>
      <c r="I311" s="238"/>
      <c r="J311" s="302">
        <f>+G311*(1-I311)</f>
        <v>0</v>
      </c>
      <c r="K311" s="304"/>
      <c r="L311" s="299"/>
      <c r="M311" s="355">
        <f>+J311-K311-L311</f>
        <v>0</v>
      </c>
      <c r="N311" s="438"/>
      <c r="O311" s="436" t="str">
        <f>IF($D311=1,+$M311,"")</f>
        <v/>
      </c>
      <c r="P311" s="298"/>
      <c r="Q311" s="435" t="str">
        <f>IF($D311=3,+$M311,"")</f>
        <v/>
      </c>
      <c r="R311" s="436" t="str">
        <f>IF($D311=4,+$M311,"")</f>
        <v/>
      </c>
      <c r="S311" s="298"/>
      <c r="T311" s="435"/>
      <c r="U311" s="436" t="str">
        <f>IF($D311=6,+$M311,"")</f>
        <v/>
      </c>
      <c r="V311" s="298"/>
      <c r="W311" s="435" t="str">
        <f>IF($D311=8,+$M311,"")</f>
        <v/>
      </c>
      <c r="X311" s="440" t="str">
        <f>IF($D311="T",+$M311,"")</f>
        <v/>
      </c>
      <c r="Y311" s="298"/>
    </row>
    <row r="312" spans="2:27" ht="13.15" x14ac:dyDescent="0.4">
      <c r="B312" s="235"/>
      <c r="C312" s="235"/>
      <c r="D312" s="236"/>
      <c r="E312" s="303"/>
      <c r="F312" s="303"/>
      <c r="G312" s="298">
        <f t="shared" ref="G312:G317" si="192">+E312+F312</f>
        <v>0</v>
      </c>
      <c r="H312" s="238"/>
      <c r="I312" s="238"/>
      <c r="J312" s="302">
        <f t="shared" ref="J312:J317" si="193">+G312*(1-I312)</f>
        <v>0</v>
      </c>
      <c r="K312" s="315"/>
      <c r="L312" s="300"/>
      <c r="M312" s="355">
        <f>+J312-K312-L312</f>
        <v>0</v>
      </c>
      <c r="N312" s="433"/>
      <c r="O312" s="434"/>
      <c r="P312" s="298"/>
      <c r="Q312" s="435"/>
      <c r="R312" s="436"/>
      <c r="S312" s="298"/>
      <c r="T312" s="435"/>
      <c r="U312" s="436"/>
      <c r="V312" s="298"/>
      <c r="W312" s="435"/>
      <c r="X312" s="440"/>
      <c r="Y312" s="298"/>
      <c r="AA312" s="432"/>
    </row>
    <row r="313" spans="2:27" ht="13.15" x14ac:dyDescent="0.4">
      <c r="B313" s="235"/>
      <c r="C313" s="235"/>
      <c r="D313" s="236"/>
      <c r="E313" s="303"/>
      <c r="F313" s="303"/>
      <c r="G313" s="298">
        <f t="shared" si="192"/>
        <v>0</v>
      </c>
      <c r="H313" s="238"/>
      <c r="I313" s="238"/>
      <c r="J313" s="302">
        <f t="shared" si="193"/>
        <v>0</v>
      </c>
      <c r="K313" s="315"/>
      <c r="L313" s="300"/>
      <c r="M313" s="355">
        <f t="shared" ref="M313:M317" si="194">+J313-K313-L313</f>
        <v>0</v>
      </c>
      <c r="N313" s="433"/>
      <c r="O313" s="434"/>
      <c r="P313" s="298"/>
      <c r="Q313" s="435"/>
      <c r="R313" s="436"/>
      <c r="S313" s="298"/>
      <c r="T313" s="435"/>
      <c r="U313" s="436"/>
      <c r="V313" s="298"/>
      <c r="W313" s="435"/>
      <c r="X313" s="440"/>
      <c r="Y313" s="298"/>
      <c r="AA313" s="432"/>
    </row>
    <row r="314" spans="2:27" ht="13.15" x14ac:dyDescent="0.4">
      <c r="B314" s="235"/>
      <c r="C314" s="235"/>
      <c r="D314" s="236"/>
      <c r="E314" s="303"/>
      <c r="F314" s="303"/>
      <c r="G314" s="298">
        <f t="shared" si="192"/>
        <v>0</v>
      </c>
      <c r="H314" s="238"/>
      <c r="I314" s="238"/>
      <c r="J314" s="302">
        <f t="shared" si="193"/>
        <v>0</v>
      </c>
      <c r="K314" s="315"/>
      <c r="L314" s="300"/>
      <c r="M314" s="355">
        <f t="shared" si="194"/>
        <v>0</v>
      </c>
      <c r="N314" s="433"/>
      <c r="O314" s="434"/>
      <c r="P314" s="298"/>
      <c r="Q314" s="435"/>
      <c r="R314" s="436"/>
      <c r="S314" s="298"/>
      <c r="T314" s="435"/>
      <c r="U314" s="436"/>
      <c r="V314" s="298"/>
      <c r="W314" s="435"/>
      <c r="X314" s="440"/>
      <c r="Y314" s="298"/>
      <c r="AA314" s="432"/>
    </row>
    <row r="315" spans="2:27" ht="13.15" x14ac:dyDescent="0.4">
      <c r="B315" s="235"/>
      <c r="C315" s="235"/>
      <c r="D315" s="236"/>
      <c r="E315" s="303"/>
      <c r="F315" s="303"/>
      <c r="G315" s="298">
        <f t="shared" si="192"/>
        <v>0</v>
      </c>
      <c r="H315" s="238"/>
      <c r="I315" s="238"/>
      <c r="J315" s="302">
        <f t="shared" si="193"/>
        <v>0</v>
      </c>
      <c r="K315" s="315"/>
      <c r="L315" s="300"/>
      <c r="M315" s="355">
        <f t="shared" si="194"/>
        <v>0</v>
      </c>
      <c r="N315" s="433"/>
      <c r="O315" s="434"/>
      <c r="P315" s="298"/>
      <c r="Q315" s="435"/>
      <c r="R315" s="436"/>
      <c r="S315" s="298"/>
      <c r="T315" s="435"/>
      <c r="U315" s="436"/>
      <c r="V315" s="298"/>
      <c r="W315" s="435"/>
      <c r="X315" s="440"/>
      <c r="Y315" s="298"/>
      <c r="AA315" s="432"/>
    </row>
    <row r="316" spans="2:27" ht="13.15" x14ac:dyDescent="0.4">
      <c r="B316" s="235"/>
      <c r="C316" s="235"/>
      <c r="D316" s="236"/>
      <c r="E316" s="303"/>
      <c r="F316" s="303"/>
      <c r="G316" s="298">
        <f t="shared" si="192"/>
        <v>0</v>
      </c>
      <c r="H316" s="238"/>
      <c r="I316" s="238"/>
      <c r="J316" s="302">
        <f t="shared" si="193"/>
        <v>0</v>
      </c>
      <c r="K316" s="315"/>
      <c r="L316" s="300"/>
      <c r="M316" s="355">
        <f t="shared" si="194"/>
        <v>0</v>
      </c>
      <c r="N316" s="433"/>
      <c r="O316" s="441"/>
      <c r="P316" s="298"/>
      <c r="Q316" s="435"/>
      <c r="R316" s="436"/>
      <c r="S316" s="298"/>
      <c r="T316" s="435"/>
      <c r="U316" s="436"/>
      <c r="V316" s="298"/>
      <c r="W316" s="435"/>
      <c r="X316" s="440"/>
      <c r="Y316" s="298"/>
      <c r="AA316" s="432" t="s">
        <v>83</v>
      </c>
    </row>
    <row r="317" spans="2:27" ht="13.15" x14ac:dyDescent="0.4">
      <c r="B317" s="235"/>
      <c r="C317" s="235"/>
      <c r="D317" s="236"/>
      <c r="E317" s="303"/>
      <c r="F317" s="303"/>
      <c r="G317" s="298">
        <f t="shared" si="192"/>
        <v>0</v>
      </c>
      <c r="H317" s="238"/>
      <c r="I317" s="238"/>
      <c r="J317" s="302">
        <f t="shared" si="193"/>
        <v>0</v>
      </c>
      <c r="K317" s="315"/>
      <c r="L317" s="300"/>
      <c r="M317" s="355">
        <f t="shared" si="194"/>
        <v>0</v>
      </c>
      <c r="N317" s="433"/>
      <c r="O317" s="420"/>
      <c r="P317" s="298"/>
      <c r="Q317" s="442"/>
      <c r="R317" s="420"/>
      <c r="S317" s="298"/>
      <c r="T317" s="442"/>
      <c r="U317" s="420"/>
      <c r="V317" s="298"/>
      <c r="W317" s="435"/>
      <c r="X317" s="440"/>
      <c r="Y317" s="298"/>
      <c r="AA317" s="432" t="s">
        <v>361</v>
      </c>
    </row>
    <row r="318" spans="2:27" ht="13.15" x14ac:dyDescent="0.4">
      <c r="B318" s="240"/>
      <c r="C318" s="235"/>
      <c r="D318" s="237"/>
      <c r="E318" s="304"/>
      <c r="F318" s="303"/>
      <c r="G318" s="298">
        <f>+E318+F318</f>
        <v>0</v>
      </c>
      <c r="H318" s="238"/>
      <c r="I318" s="238"/>
      <c r="J318" s="302">
        <f>+G318*(1-I318)</f>
        <v>0</v>
      </c>
      <c r="K318" s="304"/>
      <c r="L318" s="299"/>
      <c r="M318" s="355">
        <f>+J318-K318-L318</f>
        <v>0</v>
      </c>
      <c r="N318" s="438"/>
      <c r="O318" s="436" t="str">
        <f>IF($D318=1,+$M318,"")</f>
        <v/>
      </c>
      <c r="P318" s="298"/>
      <c r="Q318" s="435" t="str">
        <f>IF($D318=3,+$M318,"")</f>
        <v/>
      </c>
      <c r="R318" s="436" t="str">
        <f>IF($D318=4,+$M318,"")</f>
        <v/>
      </c>
      <c r="S318" s="298"/>
      <c r="T318" s="435"/>
      <c r="U318" s="436" t="str">
        <f>IF($D318=6,+$M318,"")</f>
        <v/>
      </c>
      <c r="V318" s="298"/>
      <c r="W318" s="435" t="str">
        <f>IF($D318=8,+$M318,"")</f>
        <v/>
      </c>
      <c r="X318" s="440" t="str">
        <f>IF($D318="T",+$M318,"")</f>
        <v/>
      </c>
      <c r="Y318" s="298"/>
    </row>
    <row r="319" spans="2:27" ht="13.15" x14ac:dyDescent="0.4">
      <c r="B319" s="235"/>
      <c r="C319" s="235"/>
      <c r="D319" s="236"/>
      <c r="E319" s="303"/>
      <c r="F319" s="303"/>
      <c r="G319" s="298">
        <f t="shared" ref="G319:G322" si="195">+E319+F319</f>
        <v>0</v>
      </c>
      <c r="H319" s="238"/>
      <c r="I319" s="238"/>
      <c r="J319" s="302">
        <f t="shared" ref="J319:J322" si="196">+G319*(1-I319)</f>
        <v>0</v>
      </c>
      <c r="K319" s="315"/>
      <c r="L319" s="300"/>
      <c r="M319" s="355">
        <f t="shared" ref="M319:M322" si="197">+J319-K319-L319</f>
        <v>0</v>
      </c>
      <c r="N319" s="433"/>
      <c r="O319" s="434"/>
      <c r="P319" s="298"/>
      <c r="Q319" s="435"/>
      <c r="R319" s="436"/>
      <c r="S319" s="298"/>
      <c r="T319" s="435"/>
      <c r="U319" s="436"/>
      <c r="V319" s="298"/>
      <c r="W319" s="435"/>
      <c r="X319" s="440"/>
      <c r="Y319" s="298"/>
      <c r="AA319" s="432"/>
    </row>
    <row r="320" spans="2:27" ht="13.15" x14ac:dyDescent="0.4">
      <c r="B320" s="235"/>
      <c r="C320" s="235"/>
      <c r="D320" s="236"/>
      <c r="E320" s="303"/>
      <c r="F320" s="303"/>
      <c r="G320" s="298">
        <f t="shared" si="195"/>
        <v>0</v>
      </c>
      <c r="H320" s="238"/>
      <c r="I320" s="238"/>
      <c r="J320" s="302">
        <f t="shared" si="196"/>
        <v>0</v>
      </c>
      <c r="K320" s="315"/>
      <c r="L320" s="300"/>
      <c r="M320" s="355">
        <f t="shared" si="197"/>
        <v>0</v>
      </c>
      <c r="N320" s="433"/>
      <c r="O320" s="434"/>
      <c r="P320" s="298"/>
      <c r="Q320" s="435"/>
      <c r="R320" s="436"/>
      <c r="S320" s="298"/>
      <c r="T320" s="435"/>
      <c r="U320" s="436"/>
      <c r="V320" s="298"/>
      <c r="W320" s="435"/>
      <c r="X320" s="440"/>
      <c r="Y320" s="298"/>
      <c r="AA320" s="432"/>
    </row>
    <row r="321" spans="2:27" ht="13.15" x14ac:dyDescent="0.4">
      <c r="B321" s="235"/>
      <c r="C321" s="235"/>
      <c r="D321" s="236"/>
      <c r="E321" s="303"/>
      <c r="F321" s="303"/>
      <c r="G321" s="298">
        <f t="shared" si="195"/>
        <v>0</v>
      </c>
      <c r="H321" s="238"/>
      <c r="I321" s="238"/>
      <c r="J321" s="302">
        <f t="shared" si="196"/>
        <v>0</v>
      </c>
      <c r="K321" s="315"/>
      <c r="L321" s="300"/>
      <c r="M321" s="355">
        <f t="shared" si="197"/>
        <v>0</v>
      </c>
      <c r="N321" s="433"/>
      <c r="O321" s="441"/>
      <c r="P321" s="298"/>
      <c r="Q321" s="435"/>
      <c r="R321" s="436"/>
      <c r="S321" s="298"/>
      <c r="T321" s="435"/>
      <c r="U321" s="436"/>
      <c r="V321" s="298"/>
      <c r="W321" s="435"/>
      <c r="X321" s="440"/>
      <c r="Y321" s="298"/>
      <c r="AA321" s="432" t="s">
        <v>83</v>
      </c>
    </row>
    <row r="322" spans="2:27" ht="13.15" x14ac:dyDescent="0.4">
      <c r="B322" s="235"/>
      <c r="C322" s="235"/>
      <c r="D322" s="236"/>
      <c r="E322" s="303"/>
      <c r="F322" s="303"/>
      <c r="G322" s="298">
        <f t="shared" si="195"/>
        <v>0</v>
      </c>
      <c r="H322" s="238"/>
      <c r="I322" s="238"/>
      <c r="J322" s="302">
        <f t="shared" si="196"/>
        <v>0</v>
      </c>
      <c r="K322" s="315"/>
      <c r="L322" s="300"/>
      <c r="M322" s="355">
        <f t="shared" si="197"/>
        <v>0</v>
      </c>
      <c r="N322" s="433"/>
      <c r="O322" s="420"/>
      <c r="P322" s="298"/>
      <c r="Q322" s="442"/>
      <c r="R322" s="420"/>
      <c r="S322" s="298"/>
      <c r="T322" s="442"/>
      <c r="U322" s="420"/>
      <c r="V322" s="298"/>
      <c r="W322" s="435"/>
      <c r="X322" s="440"/>
      <c r="Y322" s="298"/>
      <c r="AA322" s="432" t="s">
        <v>361</v>
      </c>
    </row>
    <row r="323" spans="2:27" ht="13.15" x14ac:dyDescent="0.4">
      <c r="B323" s="240"/>
      <c r="C323" s="235"/>
      <c r="D323" s="237"/>
      <c r="E323" s="304"/>
      <c r="F323" s="303"/>
      <c r="G323" s="298">
        <f>+E323+F323</f>
        <v>0</v>
      </c>
      <c r="H323" s="238"/>
      <c r="I323" s="238"/>
      <c r="J323" s="302">
        <f>+G323*(1-I323)</f>
        <v>0</v>
      </c>
      <c r="K323" s="304"/>
      <c r="L323" s="299"/>
      <c r="M323" s="355">
        <f>+J323-K323-L323</f>
        <v>0</v>
      </c>
      <c r="N323" s="438"/>
      <c r="O323" s="436" t="str">
        <f>IF($D323=1,+$M323,"")</f>
        <v/>
      </c>
      <c r="P323" s="298"/>
      <c r="Q323" s="435" t="str">
        <f>IF($D323=3,+$M323,"")</f>
        <v/>
      </c>
      <c r="R323" s="436" t="str">
        <f>IF($D323=4,+$M323,"")</f>
        <v/>
      </c>
      <c r="S323" s="298"/>
      <c r="T323" s="435"/>
      <c r="U323" s="436" t="str">
        <f>IF($D323=6,+$M323,"")</f>
        <v/>
      </c>
      <c r="V323" s="298"/>
      <c r="W323" s="435" t="str">
        <f>IF($D323=8,+$M323,"")</f>
        <v/>
      </c>
      <c r="X323" s="440" t="str">
        <f>IF($D323="T",+$M323,"")</f>
        <v/>
      </c>
      <c r="Y323" s="298"/>
    </row>
    <row r="324" spans="2:27" ht="13.15" x14ac:dyDescent="0.4">
      <c r="B324" s="235"/>
      <c r="C324" s="235"/>
      <c r="D324" s="236"/>
      <c r="E324" s="303"/>
      <c r="F324" s="303"/>
      <c r="G324" s="298">
        <f t="shared" ref="G324:G327" si="198">+E324+F324</f>
        <v>0</v>
      </c>
      <c r="H324" s="238"/>
      <c r="I324" s="238"/>
      <c r="J324" s="302">
        <f t="shared" ref="J324:J327" si="199">+G324*(1-I324)</f>
        <v>0</v>
      </c>
      <c r="K324" s="315"/>
      <c r="L324" s="300"/>
      <c r="M324" s="355">
        <f t="shared" ref="M324:M327" si="200">+J324-K324-L324</f>
        <v>0</v>
      </c>
      <c r="N324" s="433"/>
      <c r="O324" s="434"/>
      <c r="P324" s="298"/>
      <c r="Q324" s="435"/>
      <c r="R324" s="436"/>
      <c r="S324" s="298"/>
      <c r="T324" s="435"/>
      <c r="U324" s="436"/>
      <c r="V324" s="298"/>
      <c r="W324" s="435"/>
      <c r="X324" s="440"/>
      <c r="Y324" s="298"/>
      <c r="AA324" s="432"/>
    </row>
    <row r="325" spans="2:27" ht="13.15" x14ac:dyDescent="0.4">
      <c r="B325" s="235"/>
      <c r="C325" s="235"/>
      <c r="D325" s="236"/>
      <c r="E325" s="303"/>
      <c r="F325" s="303"/>
      <c r="G325" s="298">
        <f t="shared" si="198"/>
        <v>0</v>
      </c>
      <c r="H325" s="238"/>
      <c r="I325" s="238"/>
      <c r="J325" s="302">
        <f t="shared" si="199"/>
        <v>0</v>
      </c>
      <c r="K325" s="315"/>
      <c r="L325" s="300"/>
      <c r="M325" s="355">
        <f t="shared" si="200"/>
        <v>0</v>
      </c>
      <c r="N325" s="433"/>
      <c r="O325" s="434"/>
      <c r="P325" s="298"/>
      <c r="Q325" s="435"/>
      <c r="R325" s="436"/>
      <c r="S325" s="298"/>
      <c r="T325" s="435"/>
      <c r="U325" s="436"/>
      <c r="V325" s="298"/>
      <c r="W325" s="435"/>
      <c r="X325" s="440"/>
      <c r="Y325" s="298"/>
      <c r="AA325" s="432"/>
    </row>
    <row r="326" spans="2:27" ht="13.15" x14ac:dyDescent="0.4">
      <c r="B326" s="235"/>
      <c r="C326" s="235"/>
      <c r="D326" s="236"/>
      <c r="E326" s="303"/>
      <c r="F326" s="303"/>
      <c r="G326" s="298">
        <f t="shared" si="198"/>
        <v>0</v>
      </c>
      <c r="H326" s="238"/>
      <c r="I326" s="238"/>
      <c r="J326" s="302">
        <f t="shared" si="199"/>
        <v>0</v>
      </c>
      <c r="K326" s="315"/>
      <c r="L326" s="300"/>
      <c r="M326" s="355">
        <f t="shared" si="200"/>
        <v>0</v>
      </c>
      <c r="N326" s="433"/>
      <c r="O326" s="441"/>
      <c r="P326" s="298"/>
      <c r="Q326" s="435"/>
      <c r="R326" s="436"/>
      <c r="S326" s="298"/>
      <c r="T326" s="435"/>
      <c r="U326" s="436"/>
      <c r="V326" s="298"/>
      <c r="W326" s="435"/>
      <c r="X326" s="440"/>
      <c r="Y326" s="298"/>
      <c r="AA326" s="432" t="s">
        <v>83</v>
      </c>
    </row>
    <row r="327" spans="2:27" ht="13.15" x14ac:dyDescent="0.4">
      <c r="B327" s="235"/>
      <c r="C327" s="235"/>
      <c r="D327" s="236"/>
      <c r="E327" s="303"/>
      <c r="F327" s="303"/>
      <c r="G327" s="298">
        <f t="shared" si="198"/>
        <v>0</v>
      </c>
      <c r="H327" s="238"/>
      <c r="I327" s="238"/>
      <c r="J327" s="302">
        <f t="shared" si="199"/>
        <v>0</v>
      </c>
      <c r="K327" s="315"/>
      <c r="L327" s="300"/>
      <c r="M327" s="355">
        <f t="shared" si="200"/>
        <v>0</v>
      </c>
      <c r="N327" s="433"/>
      <c r="O327" s="420"/>
      <c r="P327" s="298"/>
      <c r="Q327" s="442"/>
      <c r="R327" s="420"/>
      <c r="S327" s="298"/>
      <c r="T327" s="442"/>
      <c r="U327" s="420"/>
      <c r="V327" s="298"/>
      <c r="W327" s="435"/>
      <c r="X327" s="440"/>
      <c r="Y327" s="298"/>
      <c r="AA327" s="432" t="s">
        <v>361</v>
      </c>
    </row>
    <row r="328" spans="2:27" ht="13.15" x14ac:dyDescent="0.4">
      <c r="B328" s="240"/>
      <c r="C328" s="235"/>
      <c r="D328" s="237"/>
      <c r="E328" s="304"/>
      <c r="F328" s="303"/>
      <c r="G328" s="298">
        <f>+E328+F328</f>
        <v>0</v>
      </c>
      <c r="H328" s="238"/>
      <c r="I328" s="238"/>
      <c r="J328" s="302">
        <f>+G328*(1-I328)</f>
        <v>0</v>
      </c>
      <c r="K328" s="304"/>
      <c r="L328" s="299"/>
      <c r="M328" s="355">
        <f>+J328-K328-L328</f>
        <v>0</v>
      </c>
      <c r="N328" s="438"/>
      <c r="O328" s="436" t="str">
        <f>IF($D328=1,+$M328,"")</f>
        <v/>
      </c>
      <c r="P328" s="298"/>
      <c r="Q328" s="435" t="str">
        <f>IF($D328=3,+$M328,"")</f>
        <v/>
      </c>
      <c r="R328" s="436" t="str">
        <f>IF($D328=4,+$M328,"")</f>
        <v/>
      </c>
      <c r="S328" s="298"/>
      <c r="T328" s="435"/>
      <c r="U328" s="436" t="str">
        <f>IF($D328=6,+$M328,"")</f>
        <v/>
      </c>
      <c r="V328" s="298"/>
      <c r="W328" s="435" t="str">
        <f>IF($D328=8,+$M328,"")</f>
        <v/>
      </c>
      <c r="X328" s="440" t="str">
        <f>IF($D328="T",+$M328,"")</f>
        <v/>
      </c>
      <c r="Y328" s="298"/>
    </row>
    <row r="329" spans="2:27" ht="13.15" x14ac:dyDescent="0.4">
      <c r="B329" s="235"/>
      <c r="C329" s="235"/>
      <c r="D329" s="236"/>
      <c r="E329" s="303"/>
      <c r="F329" s="303"/>
      <c r="G329" s="298">
        <f t="shared" ref="G329" si="201">+E329+F329</f>
        <v>0</v>
      </c>
      <c r="H329" s="238"/>
      <c r="I329" s="238"/>
      <c r="J329" s="302">
        <f t="shared" ref="J329" si="202">+G329*(1-I329)</f>
        <v>0</v>
      </c>
      <c r="K329" s="315"/>
      <c r="L329" s="300"/>
      <c r="M329" s="355">
        <f t="shared" ref="M329" si="203">+J329-K329-L329</f>
        <v>0</v>
      </c>
      <c r="N329" s="433"/>
      <c r="O329" s="434"/>
      <c r="P329" s="298"/>
      <c r="Q329" s="435"/>
      <c r="R329" s="436"/>
      <c r="S329" s="298"/>
      <c r="T329" s="435"/>
      <c r="U329" s="436"/>
      <c r="V329" s="298"/>
      <c r="W329" s="435"/>
      <c r="X329" s="440"/>
      <c r="Y329" s="298"/>
      <c r="AA329" s="432"/>
    </row>
    <row r="330" spans="2:27" ht="13.15" x14ac:dyDescent="0.4">
      <c r="B330" s="240"/>
      <c r="C330" s="235"/>
      <c r="D330" s="237"/>
      <c r="E330" s="304"/>
      <c r="F330" s="303"/>
      <c r="G330" s="298">
        <f>+E330+F330</f>
        <v>0</v>
      </c>
      <c r="H330" s="238"/>
      <c r="I330" s="238"/>
      <c r="J330" s="302">
        <f>+G330*(1-I330)</f>
        <v>0</v>
      </c>
      <c r="K330" s="304"/>
      <c r="L330" s="299"/>
      <c r="M330" s="355">
        <f>+J330-K330-L330</f>
        <v>0</v>
      </c>
      <c r="N330" s="438"/>
      <c r="O330" s="436" t="str">
        <f>IF($D330=1,+$M330,"")</f>
        <v/>
      </c>
      <c r="P330" s="298"/>
      <c r="Q330" s="435" t="str">
        <f>IF($D330=3,+$M330,"")</f>
        <v/>
      </c>
      <c r="R330" s="436" t="str">
        <f>IF($D330=4,+$M330,"")</f>
        <v/>
      </c>
      <c r="S330" s="298"/>
      <c r="T330" s="435"/>
      <c r="U330" s="436" t="str">
        <f>IF($D330=6,+$M330,"")</f>
        <v/>
      </c>
      <c r="V330" s="298"/>
      <c r="W330" s="435" t="str">
        <f>IF($D330=8,+$M330,"")</f>
        <v/>
      </c>
      <c r="X330" s="440" t="str">
        <f>IF($D330="T",+$M330,"")</f>
        <v/>
      </c>
      <c r="Y330" s="298"/>
    </row>
    <row r="331" spans="2:27" ht="13.15" x14ac:dyDescent="0.4">
      <c r="B331" s="235"/>
      <c r="C331" s="235"/>
      <c r="D331" s="236"/>
      <c r="E331" s="303"/>
      <c r="F331" s="303"/>
      <c r="G331" s="298">
        <f t="shared" ref="G331" si="204">+E331+F331</f>
        <v>0</v>
      </c>
      <c r="H331" s="238"/>
      <c r="I331" s="238"/>
      <c r="J331" s="302">
        <f t="shared" ref="J331" si="205">+G331*(1-I331)</f>
        <v>0</v>
      </c>
      <c r="K331" s="315"/>
      <c r="L331" s="300"/>
      <c r="M331" s="355">
        <f t="shared" ref="M331" si="206">+J331-K331-L331</f>
        <v>0</v>
      </c>
      <c r="N331" s="433"/>
      <c r="O331" s="434"/>
      <c r="P331" s="298"/>
      <c r="Q331" s="435"/>
      <c r="R331" s="436"/>
      <c r="S331" s="298"/>
      <c r="T331" s="435"/>
      <c r="U331" s="436"/>
      <c r="V331" s="298"/>
      <c r="W331" s="435"/>
      <c r="X331" s="440"/>
      <c r="Y331" s="298"/>
      <c r="AA331" s="432"/>
    </row>
    <row r="332" spans="2:27" ht="13.15" x14ac:dyDescent="0.4">
      <c r="B332" s="240"/>
      <c r="C332" s="235"/>
      <c r="D332" s="237"/>
      <c r="E332" s="304"/>
      <c r="F332" s="303"/>
      <c r="G332" s="298">
        <f>+E332+F332</f>
        <v>0</v>
      </c>
      <c r="H332" s="238"/>
      <c r="I332" s="238"/>
      <c r="J332" s="302">
        <f>+G332*(1-I332)</f>
        <v>0</v>
      </c>
      <c r="K332" s="304"/>
      <c r="L332" s="299"/>
      <c r="M332" s="355">
        <f>+J332-K332-L332</f>
        <v>0</v>
      </c>
      <c r="N332" s="438"/>
      <c r="O332" s="436" t="str">
        <f>IF($D332=1,+$M332,"")</f>
        <v/>
      </c>
      <c r="P332" s="298"/>
      <c r="Q332" s="435" t="str">
        <f>IF($D332=3,+$M332,"")</f>
        <v/>
      </c>
      <c r="R332" s="436" t="str">
        <f>IF($D332=4,+$M332,"")</f>
        <v/>
      </c>
      <c r="S332" s="298"/>
      <c r="T332" s="435"/>
      <c r="U332" s="436" t="str">
        <f>IF($D332=6,+$M332,"")</f>
        <v/>
      </c>
      <c r="V332" s="298"/>
      <c r="W332" s="435" t="str">
        <f>IF($D332=8,+$M332,"")</f>
        <v/>
      </c>
      <c r="X332" s="440" t="str">
        <f>IF($D332="T",+$M332,"")</f>
        <v/>
      </c>
      <c r="Y332" s="298"/>
    </row>
    <row r="333" spans="2:27" ht="13.15" x14ac:dyDescent="0.4">
      <c r="B333" s="240"/>
      <c r="C333" s="235"/>
      <c r="D333" s="237"/>
      <c r="E333" s="304"/>
      <c r="F333" s="303"/>
      <c r="G333" s="298">
        <f>+E333+F333</f>
        <v>0</v>
      </c>
      <c r="H333" s="238"/>
      <c r="I333" s="238"/>
      <c r="J333" s="302">
        <f>+G333*(1-I333)</f>
        <v>0</v>
      </c>
      <c r="K333" s="304"/>
      <c r="L333" s="299"/>
      <c r="M333" s="355">
        <f>+J333-K333-L333</f>
        <v>0</v>
      </c>
      <c r="N333" s="438"/>
      <c r="O333" s="436" t="str">
        <f>IF($D333=1,+$M333,"")</f>
        <v/>
      </c>
      <c r="P333" s="298"/>
      <c r="Q333" s="435" t="str">
        <f>IF($D333=3,+$M333,"")</f>
        <v/>
      </c>
      <c r="R333" s="436" t="str">
        <f>IF($D333=4,+$M333,"")</f>
        <v/>
      </c>
      <c r="S333" s="298"/>
      <c r="T333" s="435"/>
      <c r="U333" s="436" t="str">
        <f>IF($D333=6,+$M333,"")</f>
        <v/>
      </c>
      <c r="V333" s="298"/>
      <c r="W333" s="435" t="str">
        <f>IF($D333=8,+$M333,"")</f>
        <v/>
      </c>
      <c r="X333" s="440" t="str">
        <f>IF($D333="T",+$M333,"")</f>
        <v/>
      </c>
      <c r="Y333" s="298"/>
    </row>
    <row r="334" spans="2:27" ht="26.65" thickBot="1" x14ac:dyDescent="0.45">
      <c r="C334" s="8"/>
      <c r="D334" s="443"/>
      <c r="E334" s="301">
        <f>SUM(E4:E333)</f>
        <v>0</v>
      </c>
      <c r="F334" s="301">
        <f>SUM(F4:F333)</f>
        <v>0</v>
      </c>
      <c r="G334" s="301">
        <f>SUM(G4:G333)</f>
        <v>0</v>
      </c>
      <c r="H334" s="444"/>
      <c r="I334" s="444"/>
      <c r="J334" s="301">
        <f>SUM(J4:J333)</f>
        <v>0</v>
      </c>
      <c r="K334" s="301">
        <f>SUM(K4:K333)</f>
        <v>0</v>
      </c>
      <c r="L334" s="301">
        <f>SUM(L4:L333)</f>
        <v>0</v>
      </c>
      <c r="M334" s="301">
        <f>SUM(M4:M333)</f>
        <v>0</v>
      </c>
      <c r="N334" s="445"/>
      <c r="O334" s="446" t="s">
        <v>362</v>
      </c>
      <c r="P334" s="301">
        <f>SUM(P4:P30)</f>
        <v>0</v>
      </c>
      <c r="Q334" s="447">
        <f>SUM(Q4:Q333)</f>
        <v>0</v>
      </c>
      <c r="R334" s="446" t="s">
        <v>363</v>
      </c>
      <c r="S334" s="301">
        <f>SUM(S4:S333)</f>
        <v>0</v>
      </c>
      <c r="T334" s="447"/>
      <c r="U334" s="446" t="s">
        <v>364</v>
      </c>
      <c r="V334" s="301">
        <f>SUM(V4:V333)</f>
        <v>0</v>
      </c>
      <c r="W334" s="447">
        <f>SUM(W4:W333)</f>
        <v>0</v>
      </c>
      <c r="X334" s="448" t="s">
        <v>365</v>
      </c>
      <c r="Y334" s="356">
        <f>SUM(Y4:Y333)</f>
        <v>0</v>
      </c>
    </row>
    <row r="335" spans="2:27" ht="13.5" thickTop="1" x14ac:dyDescent="0.4">
      <c r="B335" s="8"/>
      <c r="C335" s="8"/>
      <c r="D335" s="443"/>
      <c r="E335" s="449"/>
      <c r="F335" s="449"/>
      <c r="G335" s="419"/>
      <c r="H335" s="450"/>
      <c r="I335" s="450"/>
      <c r="J335" s="451"/>
      <c r="K335" s="1161" t="s">
        <v>366</v>
      </c>
      <c r="L335" s="1161"/>
      <c r="M335" s="354">
        <f>+M334-X335</f>
        <v>0</v>
      </c>
      <c r="N335" s="452"/>
    </row>
    <row r="336" spans="2:27" ht="13.15" x14ac:dyDescent="0.4">
      <c r="B336" s="416" t="s">
        <v>367</v>
      </c>
      <c r="C336" s="453"/>
      <c r="G336" s="419"/>
      <c r="J336" s="420"/>
      <c r="N336" s="420"/>
    </row>
    <row r="337" spans="1:33" ht="13.15" thickBot="1" x14ac:dyDescent="0.4">
      <c r="B337" s="453" t="s">
        <v>368</v>
      </c>
      <c r="C337" s="453"/>
      <c r="G337" s="419"/>
      <c r="J337" s="420"/>
      <c r="N337" s="420"/>
    </row>
    <row r="338" spans="1:33" ht="26.25" x14ac:dyDescent="0.4">
      <c r="B338" s="454" t="s">
        <v>369</v>
      </c>
      <c r="C338" s="455" t="s">
        <v>331</v>
      </c>
      <c r="D338" s="5"/>
      <c r="E338" s="77"/>
      <c r="F338" s="77"/>
      <c r="G338" s="420"/>
      <c r="H338" s="418"/>
      <c r="I338" s="418"/>
      <c r="J338" s="418"/>
      <c r="K338" s="420"/>
      <c r="N338" s="418"/>
      <c r="AE338" s="77"/>
      <c r="AF338" s="77"/>
      <c r="AG338" s="77"/>
    </row>
    <row r="339" spans="1:33" ht="13.15" x14ac:dyDescent="0.4">
      <c r="A339" s="456"/>
      <c r="B339" s="457" t="s">
        <v>346</v>
      </c>
      <c r="C339" s="458">
        <v>1</v>
      </c>
      <c r="E339" s="77"/>
      <c r="F339" s="77"/>
      <c r="G339" s="420"/>
      <c r="H339" s="418"/>
      <c r="I339" s="418"/>
      <c r="J339" s="418"/>
      <c r="K339" s="420"/>
      <c r="N339" s="418"/>
      <c r="AE339" s="77"/>
      <c r="AF339" s="77"/>
      <c r="AG339" s="77"/>
    </row>
    <row r="340" spans="1:33" x14ac:dyDescent="0.35">
      <c r="A340" s="459"/>
      <c r="B340" s="457" t="s">
        <v>351</v>
      </c>
      <c r="C340" s="458">
        <v>2</v>
      </c>
      <c r="E340" s="77"/>
      <c r="F340" s="77"/>
      <c r="G340" s="420"/>
      <c r="H340" s="418"/>
      <c r="I340" s="418"/>
      <c r="J340" s="418"/>
      <c r="K340" s="420"/>
      <c r="N340" s="418"/>
      <c r="AE340" s="77"/>
      <c r="AF340" s="77"/>
      <c r="AG340" s="77"/>
    </row>
    <row r="341" spans="1:33" x14ac:dyDescent="0.35">
      <c r="A341" s="459"/>
      <c r="B341" s="457" t="s">
        <v>353</v>
      </c>
      <c r="C341" s="458">
        <v>3</v>
      </c>
      <c r="E341" s="77"/>
      <c r="F341" s="77"/>
      <c r="G341" s="420"/>
      <c r="H341" s="418"/>
      <c r="I341" s="418"/>
      <c r="J341" s="418"/>
      <c r="K341" s="420"/>
      <c r="N341" s="418"/>
      <c r="AE341" s="77"/>
      <c r="AF341" s="77"/>
      <c r="AG341" s="77"/>
    </row>
    <row r="342" spans="1:33" x14ac:dyDescent="0.35">
      <c r="A342" s="459"/>
      <c r="B342" s="457" t="s">
        <v>355</v>
      </c>
      <c r="C342" s="458">
        <v>4</v>
      </c>
      <c r="E342" s="77"/>
      <c r="F342" s="77"/>
      <c r="H342" s="418"/>
      <c r="I342" s="418"/>
      <c r="J342" s="418"/>
      <c r="K342" s="77"/>
      <c r="N342" s="418"/>
      <c r="AE342" s="77"/>
      <c r="AF342" s="77"/>
      <c r="AG342" s="77"/>
    </row>
    <row r="343" spans="1:33" x14ac:dyDescent="0.35">
      <c r="A343" s="459"/>
      <c r="B343" s="457" t="s">
        <v>356</v>
      </c>
      <c r="C343" s="458">
        <v>5</v>
      </c>
      <c r="E343" s="77"/>
      <c r="F343" s="77"/>
      <c r="H343" s="418"/>
      <c r="I343" s="418"/>
      <c r="J343" s="418"/>
      <c r="K343" s="77"/>
      <c r="N343" s="418"/>
      <c r="AE343" s="77"/>
      <c r="AF343" s="77"/>
      <c r="AG343" s="77"/>
    </row>
    <row r="344" spans="1:33" x14ac:dyDescent="0.35">
      <c r="A344" s="459"/>
      <c r="B344" s="457" t="s">
        <v>357</v>
      </c>
      <c r="C344" s="458">
        <v>6</v>
      </c>
      <c r="E344" s="77"/>
      <c r="F344" s="77"/>
      <c r="H344" s="418"/>
      <c r="I344" s="418"/>
      <c r="J344" s="418"/>
      <c r="K344" s="77"/>
      <c r="N344" s="418"/>
      <c r="AE344" s="77"/>
      <c r="AF344" s="77"/>
      <c r="AG344" s="77"/>
    </row>
    <row r="345" spans="1:33" x14ac:dyDescent="0.35">
      <c r="A345" s="459"/>
      <c r="B345" s="457" t="s">
        <v>358</v>
      </c>
      <c r="C345" s="458">
        <v>7</v>
      </c>
      <c r="E345" s="460"/>
      <c r="F345" s="460"/>
    </row>
    <row r="346" spans="1:33" x14ac:dyDescent="0.35">
      <c r="A346" s="459"/>
      <c r="B346" s="457" t="s">
        <v>359</v>
      </c>
      <c r="C346" s="458">
        <v>8</v>
      </c>
    </row>
    <row r="347" spans="1:33" ht="13.15" x14ac:dyDescent="0.4">
      <c r="A347" s="461"/>
      <c r="B347" s="457" t="s">
        <v>360</v>
      </c>
      <c r="C347" s="458">
        <v>9</v>
      </c>
    </row>
    <row r="348" spans="1:33" x14ac:dyDescent="0.35">
      <c r="A348" s="459"/>
      <c r="B348" s="457" t="s">
        <v>141</v>
      </c>
      <c r="C348" s="458" t="s">
        <v>83</v>
      </c>
    </row>
    <row r="349" spans="1:33" ht="13.5" thickBot="1" x14ac:dyDescent="0.45">
      <c r="A349" s="456"/>
      <c r="B349" s="462" t="s">
        <v>18</v>
      </c>
      <c r="C349" s="463" t="s">
        <v>361</v>
      </c>
    </row>
    <row r="350" spans="1:33" x14ac:dyDescent="0.35">
      <c r="A350" s="459"/>
    </row>
    <row r="351" spans="1:33" x14ac:dyDescent="0.35">
      <c r="A351" s="459"/>
    </row>
    <row r="352" spans="1:33" x14ac:dyDescent="0.35">
      <c r="A352" s="459"/>
    </row>
    <row r="353" spans="1:3" x14ac:dyDescent="0.35">
      <c r="A353" s="459"/>
    </row>
    <row r="354" spans="1:3" x14ac:dyDescent="0.35">
      <c r="A354" s="459"/>
    </row>
    <row r="355" spans="1:3" x14ac:dyDescent="0.35">
      <c r="A355" s="459"/>
    </row>
    <row r="356" spans="1:3" x14ac:dyDescent="0.35">
      <c r="A356" s="459"/>
    </row>
    <row r="357" spans="1:3" x14ac:dyDescent="0.35">
      <c r="A357" s="459"/>
    </row>
    <row r="360" spans="1:3" x14ac:dyDescent="0.35">
      <c r="B360" s="453"/>
      <c r="C360" s="453"/>
    </row>
    <row r="361" spans="1:3" x14ac:dyDescent="0.35">
      <c r="B361" s="453"/>
      <c r="C361" s="453"/>
    </row>
    <row r="362" spans="1:3" x14ac:dyDescent="0.35">
      <c r="B362" s="453"/>
      <c r="C362" s="453"/>
    </row>
    <row r="363" spans="1:3" x14ac:dyDescent="0.35">
      <c r="B363" s="453"/>
      <c r="C363" s="453"/>
    </row>
    <row r="364" spans="1:3" x14ac:dyDescent="0.35">
      <c r="B364" s="453"/>
      <c r="C364" s="453"/>
    </row>
    <row r="365" spans="1:3" x14ac:dyDescent="0.35">
      <c r="B365" s="453"/>
      <c r="C365" s="453"/>
    </row>
    <row r="366" spans="1:3" x14ac:dyDescent="0.35">
      <c r="B366" s="453"/>
      <c r="C366" s="453"/>
    </row>
    <row r="367" spans="1:3" x14ac:dyDescent="0.35">
      <c r="B367" s="453"/>
      <c r="C367" s="453"/>
    </row>
    <row r="368" spans="1:3" x14ac:dyDescent="0.35">
      <c r="B368" s="453"/>
      <c r="C368" s="453"/>
    </row>
    <row r="369" spans="2:3" x14ac:dyDescent="0.35">
      <c r="B369" s="453"/>
      <c r="C369" s="453"/>
    </row>
    <row r="370" spans="2:3" x14ac:dyDescent="0.35">
      <c r="B370" s="453"/>
      <c r="C370" s="453"/>
    </row>
    <row r="371" spans="2:3" x14ac:dyDescent="0.35">
      <c r="C371" s="453"/>
    </row>
    <row r="372" spans="2:3" x14ac:dyDescent="0.35">
      <c r="C372" s="453"/>
    </row>
    <row r="373" spans="2:3" x14ac:dyDescent="0.35">
      <c r="C373" s="453"/>
    </row>
    <row r="374" spans="2:3" x14ac:dyDescent="0.35">
      <c r="C374" s="453"/>
    </row>
    <row r="375" spans="2:3" x14ac:dyDescent="0.35">
      <c r="C375" s="453"/>
    </row>
  </sheetData>
  <sheetProtection algorithmName="SHA-512" hashValue="LYOY2EJD5fctM3srUqfq1OSCXesfjhuyN49Z0vvTGN/E1MZAF+BPkrGENn1sQgVLeBtUqXvnGZbJThkQdQs0/Q==" saltValue="LpjIQFfluODx0Rhe/0Rlvg==" spinCount="100000" sheet="1"/>
  <mergeCells count="7">
    <mergeCell ref="H2:L2"/>
    <mergeCell ref="K335:L335"/>
    <mergeCell ref="O2:Y2"/>
    <mergeCell ref="O3:P3"/>
    <mergeCell ref="R3:S3"/>
    <mergeCell ref="U3:V3"/>
    <mergeCell ref="X3:Y3"/>
  </mergeCells>
  <phoneticPr fontId="4" type="noConversion"/>
  <dataValidations count="4">
    <dataValidation type="list" allowBlank="1" showInputMessage="1" showErrorMessage="1" sqref="D334:D1048576 D1:D2 AC10" xr:uid="{00000000-0002-0000-0B00-000000000000}">
      <formula1>$AA$4:$AA$30</formula1>
    </dataValidation>
    <dataValidation type="list" allowBlank="1" showInputMessage="1" showErrorMessage="1" sqref="H1:H3 H345:H65850 H334:H337 E338:E344" xr:uid="{00000000-0002-0000-0B00-000001000000}">
      <formula1>$AB$4:$AB$5</formula1>
    </dataValidation>
    <dataValidation type="list" showInputMessage="1" showErrorMessage="1" sqref="H4:H333" xr:uid="{00000000-0002-0000-0B00-000002000000}">
      <formula1>Is_position_funded_in_part_or_totally_by_other_federal_grant_?__Y__or__N</formula1>
    </dataValidation>
    <dataValidation type="list" allowBlank="1" showInputMessage="1" showErrorMessage="1" sqref="D4:D333" xr:uid="{00000000-0002-0000-0B00-000003000000}">
      <formula1>$C$339:$C$349</formula1>
    </dataValidation>
  </dataValidations>
  <pageMargins left="0.1" right="0.1" top="1" bottom="1" header="0.5" footer="0.5"/>
  <pageSetup scale="10" orientation="landscape" r:id="rId1"/>
  <headerFooter alignWithMargins="0">
    <oddFooter xml:space="preserve">&amp;L5/11/2016&amp;CPage 12
&amp;RExhibit -7
</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AE243"/>
  <sheetViews>
    <sheetView zoomScaleNormal="100" workbookViewId="0">
      <selection activeCell="B4" sqref="B4"/>
    </sheetView>
  </sheetViews>
  <sheetFormatPr defaultRowHeight="11.65" x14ac:dyDescent="0.35"/>
  <cols>
    <col min="1" max="1" width="3.1328125" style="195" bestFit="1" customWidth="1"/>
    <col min="2" max="2" width="33.265625" style="195" customWidth="1"/>
    <col min="3" max="3" width="25.3984375" style="195" customWidth="1"/>
    <col min="4" max="4" width="8" style="203" customWidth="1"/>
    <col min="5" max="5" width="13.3984375" style="195" customWidth="1"/>
    <col min="6" max="6" width="8" style="195" customWidth="1"/>
    <col min="7" max="7" width="6.3984375" style="195" bestFit="1" customWidth="1"/>
    <col min="8" max="8" width="16.3984375" style="195" customWidth="1"/>
    <col min="9" max="9" width="10.3984375" style="377" customWidth="1"/>
    <col min="10" max="10" width="9.73046875" style="377" customWidth="1"/>
    <col min="11" max="11" width="16.3984375" style="377" customWidth="1"/>
    <col min="12" max="12" width="1" style="195" customWidth="1"/>
    <col min="13" max="13" width="11" style="377" customWidth="1"/>
    <col min="14" max="14" width="12.265625" style="377" bestFit="1" customWidth="1"/>
    <col min="15" max="15" width="1.265625" style="377" customWidth="1"/>
    <col min="16" max="16" width="10.3984375" style="377" customWidth="1"/>
    <col min="17" max="17" width="9.86328125" style="377" customWidth="1"/>
    <col min="18" max="18" width="1.1328125" style="377" customWidth="1"/>
    <col min="19" max="19" width="10.59765625" style="377" customWidth="1"/>
    <col min="20" max="20" width="10.265625" style="377" customWidth="1"/>
    <col min="21" max="21" width="1.59765625" style="377" customWidth="1"/>
    <col min="22" max="22" width="12" style="377" customWidth="1"/>
    <col min="23" max="23" width="12.265625" style="377" bestFit="1" customWidth="1"/>
    <col min="24" max="24" width="8.86328125" style="377"/>
    <col min="25" max="25" width="0" style="377" hidden="1" customWidth="1"/>
    <col min="26" max="31" width="8.86328125" style="377"/>
    <col min="32" max="251" width="8.86328125" style="195"/>
    <col min="252" max="252" width="3.1328125" style="195" bestFit="1" customWidth="1"/>
    <col min="253" max="253" width="28.59765625" style="195" customWidth="1"/>
    <col min="254" max="254" width="7.73046875" style="195" customWidth="1"/>
    <col min="255" max="255" width="6.59765625" style="195" customWidth="1"/>
    <col min="256" max="256" width="11.265625" style="195" bestFit="1" customWidth="1"/>
    <col min="257" max="257" width="9.86328125" style="195" bestFit="1" customWidth="1"/>
    <col min="258" max="258" width="12" style="195" bestFit="1" customWidth="1"/>
    <col min="259" max="259" width="8" style="195" customWidth="1"/>
    <col min="260" max="260" width="6.3984375" style="195" bestFit="1" customWidth="1"/>
    <col min="261" max="261" width="12.1328125" style="195" bestFit="1" customWidth="1"/>
    <col min="262" max="262" width="10.3984375" style="195" customWidth="1"/>
    <col min="263" max="263" width="8.86328125" style="195" bestFit="1" customWidth="1"/>
    <col min="264" max="264" width="11.265625" style="195" bestFit="1" customWidth="1"/>
    <col min="265" max="265" width="1" style="195" customWidth="1"/>
    <col min="266" max="266" width="11" style="195" customWidth="1"/>
    <col min="267" max="267" width="12.265625" style="195" bestFit="1" customWidth="1"/>
    <col min="268" max="268" width="1.265625" style="195" customWidth="1"/>
    <col min="269" max="269" width="10.3984375" style="195" customWidth="1"/>
    <col min="270" max="270" width="5.59765625" style="195" customWidth="1"/>
    <col min="271" max="271" width="1.1328125" style="195" customWidth="1"/>
    <col min="272" max="272" width="10.59765625" style="195" customWidth="1"/>
    <col min="273" max="273" width="6.3984375" style="195" customWidth="1"/>
    <col min="274" max="274" width="1.59765625" style="195" customWidth="1"/>
    <col min="275" max="275" width="13.1328125" style="195" customWidth="1"/>
    <col min="276" max="276" width="6.73046875" style="195" customWidth="1"/>
    <col min="277" max="277" width="1.73046875" style="195" customWidth="1"/>
    <col min="278" max="278" width="12" style="195" customWidth="1"/>
    <col min="279" max="279" width="12.265625" style="195" bestFit="1" customWidth="1"/>
    <col min="280" max="280" width="8.86328125" style="195"/>
    <col min="281" max="281" width="0" style="195" hidden="1" customWidth="1"/>
    <col min="282" max="507" width="8.86328125" style="195"/>
    <col min="508" max="508" width="3.1328125" style="195" bestFit="1" customWidth="1"/>
    <col min="509" max="509" width="28.59765625" style="195" customWidth="1"/>
    <col min="510" max="510" width="7.73046875" style="195" customWidth="1"/>
    <col min="511" max="511" width="6.59765625" style="195" customWidth="1"/>
    <col min="512" max="512" width="11.265625" style="195" bestFit="1" customWidth="1"/>
    <col min="513" max="513" width="9.86328125" style="195" bestFit="1" customWidth="1"/>
    <col min="514" max="514" width="12" style="195" bestFit="1" customWidth="1"/>
    <col min="515" max="515" width="8" style="195" customWidth="1"/>
    <col min="516" max="516" width="6.3984375" style="195" bestFit="1" customWidth="1"/>
    <col min="517" max="517" width="12.1328125" style="195" bestFit="1" customWidth="1"/>
    <col min="518" max="518" width="10.3984375" style="195" customWidth="1"/>
    <col min="519" max="519" width="8.86328125" style="195" bestFit="1" customWidth="1"/>
    <col min="520" max="520" width="11.265625" style="195" bestFit="1" customWidth="1"/>
    <col min="521" max="521" width="1" style="195" customWidth="1"/>
    <col min="522" max="522" width="11" style="195" customWidth="1"/>
    <col min="523" max="523" width="12.265625" style="195" bestFit="1" customWidth="1"/>
    <col min="524" max="524" width="1.265625" style="195" customWidth="1"/>
    <col min="525" max="525" width="10.3984375" style="195" customWidth="1"/>
    <col min="526" max="526" width="5.59765625" style="195" customWidth="1"/>
    <col min="527" max="527" width="1.1328125" style="195" customWidth="1"/>
    <col min="528" max="528" width="10.59765625" style="195" customWidth="1"/>
    <col min="529" max="529" width="6.3984375" style="195" customWidth="1"/>
    <col min="530" max="530" width="1.59765625" style="195" customWidth="1"/>
    <col min="531" max="531" width="13.1328125" style="195" customWidth="1"/>
    <col min="532" max="532" width="6.73046875" style="195" customWidth="1"/>
    <col min="533" max="533" width="1.73046875" style="195" customWidth="1"/>
    <col min="534" max="534" width="12" style="195" customWidth="1"/>
    <col min="535" max="535" width="12.265625" style="195" bestFit="1" customWidth="1"/>
    <col min="536" max="536" width="8.86328125" style="195"/>
    <col min="537" max="537" width="0" style="195" hidden="1" customWidth="1"/>
    <col min="538" max="763" width="8.86328125" style="195"/>
    <col min="764" max="764" width="3.1328125" style="195" bestFit="1" customWidth="1"/>
    <col min="765" max="765" width="28.59765625" style="195" customWidth="1"/>
    <col min="766" max="766" width="7.73046875" style="195" customWidth="1"/>
    <col min="767" max="767" width="6.59765625" style="195" customWidth="1"/>
    <col min="768" max="768" width="11.265625" style="195" bestFit="1" customWidth="1"/>
    <col min="769" max="769" width="9.86328125" style="195" bestFit="1" customWidth="1"/>
    <col min="770" max="770" width="12" style="195" bestFit="1" customWidth="1"/>
    <col min="771" max="771" width="8" style="195" customWidth="1"/>
    <col min="772" max="772" width="6.3984375" style="195" bestFit="1" customWidth="1"/>
    <col min="773" max="773" width="12.1328125" style="195" bestFit="1" customWidth="1"/>
    <col min="774" max="774" width="10.3984375" style="195" customWidth="1"/>
    <col min="775" max="775" width="8.86328125" style="195" bestFit="1" customWidth="1"/>
    <col min="776" max="776" width="11.265625" style="195" bestFit="1" customWidth="1"/>
    <col min="777" max="777" width="1" style="195" customWidth="1"/>
    <col min="778" max="778" width="11" style="195" customWidth="1"/>
    <col min="779" max="779" width="12.265625" style="195" bestFit="1" customWidth="1"/>
    <col min="780" max="780" width="1.265625" style="195" customWidth="1"/>
    <col min="781" max="781" width="10.3984375" style="195" customWidth="1"/>
    <col min="782" max="782" width="5.59765625" style="195" customWidth="1"/>
    <col min="783" max="783" width="1.1328125" style="195" customWidth="1"/>
    <col min="784" max="784" width="10.59765625" style="195" customWidth="1"/>
    <col min="785" max="785" width="6.3984375" style="195" customWidth="1"/>
    <col min="786" max="786" width="1.59765625" style="195" customWidth="1"/>
    <col min="787" max="787" width="13.1328125" style="195" customWidth="1"/>
    <col min="788" max="788" width="6.73046875" style="195" customWidth="1"/>
    <col min="789" max="789" width="1.73046875" style="195" customWidth="1"/>
    <col min="790" max="790" width="12" style="195" customWidth="1"/>
    <col min="791" max="791" width="12.265625" style="195" bestFit="1" customWidth="1"/>
    <col min="792" max="792" width="8.86328125" style="195"/>
    <col min="793" max="793" width="0" style="195" hidden="1" customWidth="1"/>
    <col min="794" max="1019" width="8.86328125" style="195"/>
    <col min="1020" max="1020" width="3.1328125" style="195" bestFit="1" customWidth="1"/>
    <col min="1021" max="1021" width="28.59765625" style="195" customWidth="1"/>
    <col min="1022" max="1022" width="7.73046875" style="195" customWidth="1"/>
    <col min="1023" max="1023" width="6.59765625" style="195" customWidth="1"/>
    <col min="1024" max="1024" width="11.265625" style="195" bestFit="1" customWidth="1"/>
    <col min="1025" max="1025" width="9.86328125" style="195" bestFit="1" customWidth="1"/>
    <col min="1026" max="1026" width="12" style="195" bestFit="1" customWidth="1"/>
    <col min="1027" max="1027" width="8" style="195" customWidth="1"/>
    <col min="1028" max="1028" width="6.3984375" style="195" bestFit="1" customWidth="1"/>
    <col min="1029" max="1029" width="12.1328125" style="195" bestFit="1" customWidth="1"/>
    <col min="1030" max="1030" width="10.3984375" style="195" customWidth="1"/>
    <col min="1031" max="1031" width="8.86328125" style="195" bestFit="1" customWidth="1"/>
    <col min="1032" max="1032" width="11.265625" style="195" bestFit="1" customWidth="1"/>
    <col min="1033" max="1033" width="1" style="195" customWidth="1"/>
    <col min="1034" max="1034" width="11" style="195" customWidth="1"/>
    <col min="1035" max="1035" width="12.265625" style="195" bestFit="1" customWidth="1"/>
    <col min="1036" max="1036" width="1.265625" style="195" customWidth="1"/>
    <col min="1037" max="1037" width="10.3984375" style="195" customWidth="1"/>
    <col min="1038" max="1038" width="5.59765625" style="195" customWidth="1"/>
    <col min="1039" max="1039" width="1.1328125" style="195" customWidth="1"/>
    <col min="1040" max="1040" width="10.59765625" style="195" customWidth="1"/>
    <col min="1041" max="1041" width="6.3984375" style="195" customWidth="1"/>
    <col min="1042" max="1042" width="1.59765625" style="195" customWidth="1"/>
    <col min="1043" max="1043" width="13.1328125" style="195" customWidth="1"/>
    <col min="1044" max="1044" width="6.73046875" style="195" customWidth="1"/>
    <col min="1045" max="1045" width="1.73046875" style="195" customWidth="1"/>
    <col min="1046" max="1046" width="12" style="195" customWidth="1"/>
    <col min="1047" max="1047" width="12.265625" style="195" bestFit="1" customWidth="1"/>
    <col min="1048" max="1048" width="8.86328125" style="195"/>
    <col min="1049" max="1049" width="0" style="195" hidden="1" customWidth="1"/>
    <col min="1050" max="1275" width="8.86328125" style="195"/>
    <col min="1276" max="1276" width="3.1328125" style="195" bestFit="1" customWidth="1"/>
    <col min="1277" max="1277" width="28.59765625" style="195" customWidth="1"/>
    <col min="1278" max="1278" width="7.73046875" style="195" customWidth="1"/>
    <col min="1279" max="1279" width="6.59765625" style="195" customWidth="1"/>
    <col min="1280" max="1280" width="11.265625" style="195" bestFit="1" customWidth="1"/>
    <col min="1281" max="1281" width="9.86328125" style="195" bestFit="1" customWidth="1"/>
    <col min="1282" max="1282" width="12" style="195" bestFit="1" customWidth="1"/>
    <col min="1283" max="1283" width="8" style="195" customWidth="1"/>
    <col min="1284" max="1284" width="6.3984375" style="195" bestFit="1" customWidth="1"/>
    <col min="1285" max="1285" width="12.1328125" style="195" bestFit="1" customWidth="1"/>
    <col min="1286" max="1286" width="10.3984375" style="195" customWidth="1"/>
    <col min="1287" max="1287" width="8.86328125" style="195" bestFit="1" customWidth="1"/>
    <col min="1288" max="1288" width="11.265625" style="195" bestFit="1" customWidth="1"/>
    <col min="1289" max="1289" width="1" style="195" customWidth="1"/>
    <col min="1290" max="1290" width="11" style="195" customWidth="1"/>
    <col min="1291" max="1291" width="12.265625" style="195" bestFit="1" customWidth="1"/>
    <col min="1292" max="1292" width="1.265625" style="195" customWidth="1"/>
    <col min="1293" max="1293" width="10.3984375" style="195" customWidth="1"/>
    <col min="1294" max="1294" width="5.59765625" style="195" customWidth="1"/>
    <col min="1295" max="1295" width="1.1328125" style="195" customWidth="1"/>
    <col min="1296" max="1296" width="10.59765625" style="195" customWidth="1"/>
    <col min="1297" max="1297" width="6.3984375" style="195" customWidth="1"/>
    <col min="1298" max="1298" width="1.59765625" style="195" customWidth="1"/>
    <col min="1299" max="1299" width="13.1328125" style="195" customWidth="1"/>
    <col min="1300" max="1300" width="6.73046875" style="195" customWidth="1"/>
    <col min="1301" max="1301" width="1.73046875" style="195" customWidth="1"/>
    <col min="1302" max="1302" width="12" style="195" customWidth="1"/>
    <col min="1303" max="1303" width="12.265625" style="195" bestFit="1" customWidth="1"/>
    <col min="1304" max="1304" width="8.86328125" style="195"/>
    <col min="1305" max="1305" width="0" style="195" hidden="1" customWidth="1"/>
    <col min="1306" max="1531" width="8.86328125" style="195"/>
    <col min="1532" max="1532" width="3.1328125" style="195" bestFit="1" customWidth="1"/>
    <col min="1533" max="1533" width="28.59765625" style="195" customWidth="1"/>
    <col min="1534" max="1534" width="7.73046875" style="195" customWidth="1"/>
    <col min="1535" max="1535" width="6.59765625" style="195" customWidth="1"/>
    <col min="1536" max="1536" width="11.265625" style="195" bestFit="1" customWidth="1"/>
    <col min="1537" max="1537" width="9.86328125" style="195" bestFit="1" customWidth="1"/>
    <col min="1538" max="1538" width="12" style="195" bestFit="1" customWidth="1"/>
    <col min="1539" max="1539" width="8" style="195" customWidth="1"/>
    <col min="1540" max="1540" width="6.3984375" style="195" bestFit="1" customWidth="1"/>
    <col min="1541" max="1541" width="12.1328125" style="195" bestFit="1" customWidth="1"/>
    <col min="1542" max="1542" width="10.3984375" style="195" customWidth="1"/>
    <col min="1543" max="1543" width="8.86328125" style="195" bestFit="1" customWidth="1"/>
    <col min="1544" max="1544" width="11.265625" style="195" bestFit="1" customWidth="1"/>
    <col min="1545" max="1545" width="1" style="195" customWidth="1"/>
    <col min="1546" max="1546" width="11" style="195" customWidth="1"/>
    <col min="1547" max="1547" width="12.265625" style="195" bestFit="1" customWidth="1"/>
    <col min="1548" max="1548" width="1.265625" style="195" customWidth="1"/>
    <col min="1549" max="1549" width="10.3984375" style="195" customWidth="1"/>
    <col min="1550" max="1550" width="5.59765625" style="195" customWidth="1"/>
    <col min="1551" max="1551" width="1.1328125" style="195" customWidth="1"/>
    <col min="1552" max="1552" width="10.59765625" style="195" customWidth="1"/>
    <col min="1553" max="1553" width="6.3984375" style="195" customWidth="1"/>
    <col min="1554" max="1554" width="1.59765625" style="195" customWidth="1"/>
    <col min="1555" max="1555" width="13.1328125" style="195" customWidth="1"/>
    <col min="1556" max="1556" width="6.73046875" style="195" customWidth="1"/>
    <col min="1557" max="1557" width="1.73046875" style="195" customWidth="1"/>
    <col min="1558" max="1558" width="12" style="195" customWidth="1"/>
    <col min="1559" max="1559" width="12.265625" style="195" bestFit="1" customWidth="1"/>
    <col min="1560" max="1560" width="8.86328125" style="195"/>
    <col min="1561" max="1561" width="0" style="195" hidden="1" customWidth="1"/>
    <col min="1562" max="1787" width="8.86328125" style="195"/>
    <col min="1788" max="1788" width="3.1328125" style="195" bestFit="1" customWidth="1"/>
    <col min="1789" max="1789" width="28.59765625" style="195" customWidth="1"/>
    <col min="1790" max="1790" width="7.73046875" style="195" customWidth="1"/>
    <col min="1791" max="1791" width="6.59765625" style="195" customWidth="1"/>
    <col min="1792" max="1792" width="11.265625" style="195" bestFit="1" customWidth="1"/>
    <col min="1793" max="1793" width="9.86328125" style="195" bestFit="1" customWidth="1"/>
    <col min="1794" max="1794" width="12" style="195" bestFit="1" customWidth="1"/>
    <col min="1795" max="1795" width="8" style="195" customWidth="1"/>
    <col min="1796" max="1796" width="6.3984375" style="195" bestFit="1" customWidth="1"/>
    <col min="1797" max="1797" width="12.1328125" style="195" bestFit="1" customWidth="1"/>
    <col min="1798" max="1798" width="10.3984375" style="195" customWidth="1"/>
    <col min="1799" max="1799" width="8.86328125" style="195" bestFit="1" customWidth="1"/>
    <col min="1800" max="1800" width="11.265625" style="195" bestFit="1" customWidth="1"/>
    <col min="1801" max="1801" width="1" style="195" customWidth="1"/>
    <col min="1802" max="1802" width="11" style="195" customWidth="1"/>
    <col min="1803" max="1803" width="12.265625" style="195" bestFit="1" customWidth="1"/>
    <col min="1804" max="1804" width="1.265625" style="195" customWidth="1"/>
    <col min="1805" max="1805" width="10.3984375" style="195" customWidth="1"/>
    <col min="1806" max="1806" width="5.59765625" style="195" customWidth="1"/>
    <col min="1807" max="1807" width="1.1328125" style="195" customWidth="1"/>
    <col min="1808" max="1808" width="10.59765625" style="195" customWidth="1"/>
    <col min="1809" max="1809" width="6.3984375" style="195" customWidth="1"/>
    <col min="1810" max="1810" width="1.59765625" style="195" customWidth="1"/>
    <col min="1811" max="1811" width="13.1328125" style="195" customWidth="1"/>
    <col min="1812" max="1812" width="6.73046875" style="195" customWidth="1"/>
    <col min="1813" max="1813" width="1.73046875" style="195" customWidth="1"/>
    <col min="1814" max="1814" width="12" style="195" customWidth="1"/>
    <col min="1815" max="1815" width="12.265625" style="195" bestFit="1" customWidth="1"/>
    <col min="1816" max="1816" width="8.86328125" style="195"/>
    <col min="1817" max="1817" width="0" style="195" hidden="1" customWidth="1"/>
    <col min="1818" max="2043" width="8.86328125" style="195"/>
    <col min="2044" max="2044" width="3.1328125" style="195" bestFit="1" customWidth="1"/>
    <col min="2045" max="2045" width="28.59765625" style="195" customWidth="1"/>
    <col min="2046" max="2046" width="7.73046875" style="195" customWidth="1"/>
    <col min="2047" max="2047" width="6.59765625" style="195" customWidth="1"/>
    <col min="2048" max="2048" width="11.265625" style="195" bestFit="1" customWidth="1"/>
    <col min="2049" max="2049" width="9.86328125" style="195" bestFit="1" customWidth="1"/>
    <col min="2050" max="2050" width="12" style="195" bestFit="1" customWidth="1"/>
    <col min="2051" max="2051" width="8" style="195" customWidth="1"/>
    <col min="2052" max="2052" width="6.3984375" style="195" bestFit="1" customWidth="1"/>
    <col min="2053" max="2053" width="12.1328125" style="195" bestFit="1" customWidth="1"/>
    <col min="2054" max="2054" width="10.3984375" style="195" customWidth="1"/>
    <col min="2055" max="2055" width="8.86328125" style="195" bestFit="1" customWidth="1"/>
    <col min="2056" max="2056" width="11.265625" style="195" bestFit="1" customWidth="1"/>
    <col min="2057" max="2057" width="1" style="195" customWidth="1"/>
    <col min="2058" max="2058" width="11" style="195" customWidth="1"/>
    <col min="2059" max="2059" width="12.265625" style="195" bestFit="1" customWidth="1"/>
    <col min="2060" max="2060" width="1.265625" style="195" customWidth="1"/>
    <col min="2061" max="2061" width="10.3984375" style="195" customWidth="1"/>
    <col min="2062" max="2062" width="5.59765625" style="195" customWidth="1"/>
    <col min="2063" max="2063" width="1.1328125" style="195" customWidth="1"/>
    <col min="2064" max="2064" width="10.59765625" style="195" customWidth="1"/>
    <col min="2065" max="2065" width="6.3984375" style="195" customWidth="1"/>
    <col min="2066" max="2066" width="1.59765625" style="195" customWidth="1"/>
    <col min="2067" max="2067" width="13.1328125" style="195" customWidth="1"/>
    <col min="2068" max="2068" width="6.73046875" style="195" customWidth="1"/>
    <col min="2069" max="2069" width="1.73046875" style="195" customWidth="1"/>
    <col min="2070" max="2070" width="12" style="195" customWidth="1"/>
    <col min="2071" max="2071" width="12.265625" style="195" bestFit="1" customWidth="1"/>
    <col min="2072" max="2072" width="8.86328125" style="195"/>
    <col min="2073" max="2073" width="0" style="195" hidden="1" customWidth="1"/>
    <col min="2074" max="2299" width="8.86328125" style="195"/>
    <col min="2300" max="2300" width="3.1328125" style="195" bestFit="1" customWidth="1"/>
    <col min="2301" max="2301" width="28.59765625" style="195" customWidth="1"/>
    <col min="2302" max="2302" width="7.73046875" style="195" customWidth="1"/>
    <col min="2303" max="2303" width="6.59765625" style="195" customWidth="1"/>
    <col min="2304" max="2304" width="11.265625" style="195" bestFit="1" customWidth="1"/>
    <col min="2305" max="2305" width="9.86328125" style="195" bestFit="1" customWidth="1"/>
    <col min="2306" max="2306" width="12" style="195" bestFit="1" customWidth="1"/>
    <col min="2307" max="2307" width="8" style="195" customWidth="1"/>
    <col min="2308" max="2308" width="6.3984375" style="195" bestFit="1" customWidth="1"/>
    <col min="2309" max="2309" width="12.1328125" style="195" bestFit="1" customWidth="1"/>
    <col min="2310" max="2310" width="10.3984375" style="195" customWidth="1"/>
    <col min="2311" max="2311" width="8.86328125" style="195" bestFit="1" customWidth="1"/>
    <col min="2312" max="2312" width="11.265625" style="195" bestFit="1" customWidth="1"/>
    <col min="2313" max="2313" width="1" style="195" customWidth="1"/>
    <col min="2314" max="2314" width="11" style="195" customWidth="1"/>
    <col min="2315" max="2315" width="12.265625" style="195" bestFit="1" customWidth="1"/>
    <col min="2316" max="2316" width="1.265625" style="195" customWidth="1"/>
    <col min="2317" max="2317" width="10.3984375" style="195" customWidth="1"/>
    <col min="2318" max="2318" width="5.59765625" style="195" customWidth="1"/>
    <col min="2319" max="2319" width="1.1328125" style="195" customWidth="1"/>
    <col min="2320" max="2320" width="10.59765625" style="195" customWidth="1"/>
    <col min="2321" max="2321" width="6.3984375" style="195" customWidth="1"/>
    <col min="2322" max="2322" width="1.59765625" style="195" customWidth="1"/>
    <col min="2323" max="2323" width="13.1328125" style="195" customWidth="1"/>
    <col min="2324" max="2324" width="6.73046875" style="195" customWidth="1"/>
    <col min="2325" max="2325" width="1.73046875" style="195" customWidth="1"/>
    <col min="2326" max="2326" width="12" style="195" customWidth="1"/>
    <col min="2327" max="2327" width="12.265625" style="195" bestFit="1" customWidth="1"/>
    <col min="2328" max="2328" width="8.86328125" style="195"/>
    <col min="2329" max="2329" width="0" style="195" hidden="1" customWidth="1"/>
    <col min="2330" max="2555" width="8.86328125" style="195"/>
    <col min="2556" max="2556" width="3.1328125" style="195" bestFit="1" customWidth="1"/>
    <col min="2557" max="2557" width="28.59765625" style="195" customWidth="1"/>
    <col min="2558" max="2558" width="7.73046875" style="195" customWidth="1"/>
    <col min="2559" max="2559" width="6.59765625" style="195" customWidth="1"/>
    <col min="2560" max="2560" width="11.265625" style="195" bestFit="1" customWidth="1"/>
    <col min="2561" max="2561" width="9.86328125" style="195" bestFit="1" customWidth="1"/>
    <col min="2562" max="2562" width="12" style="195" bestFit="1" customWidth="1"/>
    <col min="2563" max="2563" width="8" style="195" customWidth="1"/>
    <col min="2564" max="2564" width="6.3984375" style="195" bestFit="1" customWidth="1"/>
    <col min="2565" max="2565" width="12.1328125" style="195" bestFit="1" customWidth="1"/>
    <col min="2566" max="2566" width="10.3984375" style="195" customWidth="1"/>
    <col min="2567" max="2567" width="8.86328125" style="195" bestFit="1" customWidth="1"/>
    <col min="2568" max="2568" width="11.265625" style="195" bestFit="1" customWidth="1"/>
    <col min="2569" max="2569" width="1" style="195" customWidth="1"/>
    <col min="2570" max="2570" width="11" style="195" customWidth="1"/>
    <col min="2571" max="2571" width="12.265625" style="195" bestFit="1" customWidth="1"/>
    <col min="2572" max="2572" width="1.265625" style="195" customWidth="1"/>
    <col min="2573" max="2573" width="10.3984375" style="195" customWidth="1"/>
    <col min="2574" max="2574" width="5.59765625" style="195" customWidth="1"/>
    <col min="2575" max="2575" width="1.1328125" style="195" customWidth="1"/>
    <col min="2576" max="2576" width="10.59765625" style="195" customWidth="1"/>
    <col min="2577" max="2577" width="6.3984375" style="195" customWidth="1"/>
    <col min="2578" max="2578" width="1.59765625" style="195" customWidth="1"/>
    <col min="2579" max="2579" width="13.1328125" style="195" customWidth="1"/>
    <col min="2580" max="2580" width="6.73046875" style="195" customWidth="1"/>
    <col min="2581" max="2581" width="1.73046875" style="195" customWidth="1"/>
    <col min="2582" max="2582" width="12" style="195" customWidth="1"/>
    <col min="2583" max="2583" width="12.265625" style="195" bestFit="1" customWidth="1"/>
    <col min="2584" max="2584" width="8.86328125" style="195"/>
    <col min="2585" max="2585" width="0" style="195" hidden="1" customWidth="1"/>
    <col min="2586" max="2811" width="8.86328125" style="195"/>
    <col min="2812" max="2812" width="3.1328125" style="195" bestFit="1" customWidth="1"/>
    <col min="2813" max="2813" width="28.59765625" style="195" customWidth="1"/>
    <col min="2814" max="2814" width="7.73046875" style="195" customWidth="1"/>
    <col min="2815" max="2815" width="6.59765625" style="195" customWidth="1"/>
    <col min="2816" max="2816" width="11.265625" style="195" bestFit="1" customWidth="1"/>
    <col min="2817" max="2817" width="9.86328125" style="195" bestFit="1" customWidth="1"/>
    <col min="2818" max="2818" width="12" style="195" bestFit="1" customWidth="1"/>
    <col min="2819" max="2819" width="8" style="195" customWidth="1"/>
    <col min="2820" max="2820" width="6.3984375" style="195" bestFit="1" customWidth="1"/>
    <col min="2821" max="2821" width="12.1328125" style="195" bestFit="1" customWidth="1"/>
    <col min="2822" max="2822" width="10.3984375" style="195" customWidth="1"/>
    <col min="2823" max="2823" width="8.86328125" style="195" bestFit="1" customWidth="1"/>
    <col min="2824" max="2824" width="11.265625" style="195" bestFit="1" customWidth="1"/>
    <col min="2825" max="2825" width="1" style="195" customWidth="1"/>
    <col min="2826" max="2826" width="11" style="195" customWidth="1"/>
    <col min="2827" max="2827" width="12.265625" style="195" bestFit="1" customWidth="1"/>
    <col min="2828" max="2828" width="1.265625" style="195" customWidth="1"/>
    <col min="2829" max="2829" width="10.3984375" style="195" customWidth="1"/>
    <col min="2830" max="2830" width="5.59765625" style="195" customWidth="1"/>
    <col min="2831" max="2831" width="1.1328125" style="195" customWidth="1"/>
    <col min="2832" max="2832" width="10.59765625" style="195" customWidth="1"/>
    <col min="2833" max="2833" width="6.3984375" style="195" customWidth="1"/>
    <col min="2834" max="2834" width="1.59765625" style="195" customWidth="1"/>
    <col min="2835" max="2835" width="13.1328125" style="195" customWidth="1"/>
    <col min="2836" max="2836" width="6.73046875" style="195" customWidth="1"/>
    <col min="2837" max="2837" width="1.73046875" style="195" customWidth="1"/>
    <col min="2838" max="2838" width="12" style="195" customWidth="1"/>
    <col min="2839" max="2839" width="12.265625" style="195" bestFit="1" customWidth="1"/>
    <col min="2840" max="2840" width="8.86328125" style="195"/>
    <col min="2841" max="2841" width="0" style="195" hidden="1" customWidth="1"/>
    <col min="2842" max="3067" width="8.86328125" style="195"/>
    <col min="3068" max="3068" width="3.1328125" style="195" bestFit="1" customWidth="1"/>
    <col min="3069" max="3069" width="28.59765625" style="195" customWidth="1"/>
    <col min="3070" max="3070" width="7.73046875" style="195" customWidth="1"/>
    <col min="3071" max="3071" width="6.59765625" style="195" customWidth="1"/>
    <col min="3072" max="3072" width="11.265625" style="195" bestFit="1" customWidth="1"/>
    <col min="3073" max="3073" width="9.86328125" style="195" bestFit="1" customWidth="1"/>
    <col min="3074" max="3074" width="12" style="195" bestFit="1" customWidth="1"/>
    <col min="3075" max="3075" width="8" style="195" customWidth="1"/>
    <col min="3076" max="3076" width="6.3984375" style="195" bestFit="1" customWidth="1"/>
    <col min="3077" max="3077" width="12.1328125" style="195" bestFit="1" customWidth="1"/>
    <col min="3078" max="3078" width="10.3984375" style="195" customWidth="1"/>
    <col min="3079" max="3079" width="8.86328125" style="195" bestFit="1" customWidth="1"/>
    <col min="3080" max="3080" width="11.265625" style="195" bestFit="1" customWidth="1"/>
    <col min="3081" max="3081" width="1" style="195" customWidth="1"/>
    <col min="3082" max="3082" width="11" style="195" customWidth="1"/>
    <col min="3083" max="3083" width="12.265625" style="195" bestFit="1" customWidth="1"/>
    <col min="3084" max="3084" width="1.265625" style="195" customWidth="1"/>
    <col min="3085" max="3085" width="10.3984375" style="195" customWidth="1"/>
    <col min="3086" max="3086" width="5.59765625" style="195" customWidth="1"/>
    <col min="3087" max="3087" width="1.1328125" style="195" customWidth="1"/>
    <col min="3088" max="3088" width="10.59765625" style="195" customWidth="1"/>
    <col min="3089" max="3089" width="6.3984375" style="195" customWidth="1"/>
    <col min="3090" max="3090" width="1.59765625" style="195" customWidth="1"/>
    <col min="3091" max="3091" width="13.1328125" style="195" customWidth="1"/>
    <col min="3092" max="3092" width="6.73046875" style="195" customWidth="1"/>
    <col min="3093" max="3093" width="1.73046875" style="195" customWidth="1"/>
    <col min="3094" max="3094" width="12" style="195" customWidth="1"/>
    <col min="3095" max="3095" width="12.265625" style="195" bestFit="1" customWidth="1"/>
    <col min="3096" max="3096" width="8.86328125" style="195"/>
    <col min="3097" max="3097" width="0" style="195" hidden="1" customWidth="1"/>
    <col min="3098" max="3323" width="8.86328125" style="195"/>
    <col min="3324" max="3324" width="3.1328125" style="195" bestFit="1" customWidth="1"/>
    <col min="3325" max="3325" width="28.59765625" style="195" customWidth="1"/>
    <col min="3326" max="3326" width="7.73046875" style="195" customWidth="1"/>
    <col min="3327" max="3327" width="6.59765625" style="195" customWidth="1"/>
    <col min="3328" max="3328" width="11.265625" style="195" bestFit="1" customWidth="1"/>
    <col min="3329" max="3329" width="9.86328125" style="195" bestFit="1" customWidth="1"/>
    <col min="3330" max="3330" width="12" style="195" bestFit="1" customWidth="1"/>
    <col min="3331" max="3331" width="8" style="195" customWidth="1"/>
    <col min="3332" max="3332" width="6.3984375" style="195" bestFit="1" customWidth="1"/>
    <col min="3333" max="3333" width="12.1328125" style="195" bestFit="1" customWidth="1"/>
    <col min="3334" max="3334" width="10.3984375" style="195" customWidth="1"/>
    <col min="3335" max="3335" width="8.86328125" style="195" bestFit="1" customWidth="1"/>
    <col min="3336" max="3336" width="11.265625" style="195" bestFit="1" customWidth="1"/>
    <col min="3337" max="3337" width="1" style="195" customWidth="1"/>
    <col min="3338" max="3338" width="11" style="195" customWidth="1"/>
    <col min="3339" max="3339" width="12.265625" style="195" bestFit="1" customWidth="1"/>
    <col min="3340" max="3340" width="1.265625" style="195" customWidth="1"/>
    <col min="3341" max="3341" width="10.3984375" style="195" customWidth="1"/>
    <col min="3342" max="3342" width="5.59765625" style="195" customWidth="1"/>
    <col min="3343" max="3343" width="1.1328125" style="195" customWidth="1"/>
    <col min="3344" max="3344" width="10.59765625" style="195" customWidth="1"/>
    <col min="3345" max="3345" width="6.3984375" style="195" customWidth="1"/>
    <col min="3346" max="3346" width="1.59765625" style="195" customWidth="1"/>
    <col min="3347" max="3347" width="13.1328125" style="195" customWidth="1"/>
    <col min="3348" max="3348" width="6.73046875" style="195" customWidth="1"/>
    <col min="3349" max="3349" width="1.73046875" style="195" customWidth="1"/>
    <col min="3350" max="3350" width="12" style="195" customWidth="1"/>
    <col min="3351" max="3351" width="12.265625" style="195" bestFit="1" customWidth="1"/>
    <col min="3352" max="3352" width="8.86328125" style="195"/>
    <col min="3353" max="3353" width="0" style="195" hidden="1" customWidth="1"/>
    <col min="3354" max="3579" width="8.86328125" style="195"/>
    <col min="3580" max="3580" width="3.1328125" style="195" bestFit="1" customWidth="1"/>
    <col min="3581" max="3581" width="28.59765625" style="195" customWidth="1"/>
    <col min="3582" max="3582" width="7.73046875" style="195" customWidth="1"/>
    <col min="3583" max="3583" width="6.59765625" style="195" customWidth="1"/>
    <col min="3584" max="3584" width="11.265625" style="195" bestFit="1" customWidth="1"/>
    <col min="3585" max="3585" width="9.86328125" style="195" bestFit="1" customWidth="1"/>
    <col min="3586" max="3586" width="12" style="195" bestFit="1" customWidth="1"/>
    <col min="3587" max="3587" width="8" style="195" customWidth="1"/>
    <col min="3588" max="3588" width="6.3984375" style="195" bestFit="1" customWidth="1"/>
    <col min="3589" max="3589" width="12.1328125" style="195" bestFit="1" customWidth="1"/>
    <col min="3590" max="3590" width="10.3984375" style="195" customWidth="1"/>
    <col min="3591" max="3591" width="8.86328125" style="195" bestFit="1" customWidth="1"/>
    <col min="3592" max="3592" width="11.265625" style="195" bestFit="1" customWidth="1"/>
    <col min="3593" max="3593" width="1" style="195" customWidth="1"/>
    <col min="3594" max="3594" width="11" style="195" customWidth="1"/>
    <col min="3595" max="3595" width="12.265625" style="195" bestFit="1" customWidth="1"/>
    <col min="3596" max="3596" width="1.265625" style="195" customWidth="1"/>
    <col min="3597" max="3597" width="10.3984375" style="195" customWidth="1"/>
    <col min="3598" max="3598" width="5.59765625" style="195" customWidth="1"/>
    <col min="3599" max="3599" width="1.1328125" style="195" customWidth="1"/>
    <col min="3600" max="3600" width="10.59765625" style="195" customWidth="1"/>
    <col min="3601" max="3601" width="6.3984375" style="195" customWidth="1"/>
    <col min="3602" max="3602" width="1.59765625" style="195" customWidth="1"/>
    <col min="3603" max="3603" width="13.1328125" style="195" customWidth="1"/>
    <col min="3604" max="3604" width="6.73046875" style="195" customWidth="1"/>
    <col min="3605" max="3605" width="1.73046875" style="195" customWidth="1"/>
    <col min="3606" max="3606" width="12" style="195" customWidth="1"/>
    <col min="3607" max="3607" width="12.265625" style="195" bestFit="1" customWidth="1"/>
    <col min="3608" max="3608" width="8.86328125" style="195"/>
    <col min="3609" max="3609" width="0" style="195" hidden="1" customWidth="1"/>
    <col min="3610" max="3835" width="8.86328125" style="195"/>
    <col min="3836" max="3836" width="3.1328125" style="195" bestFit="1" customWidth="1"/>
    <col min="3837" max="3837" width="28.59765625" style="195" customWidth="1"/>
    <col min="3838" max="3838" width="7.73046875" style="195" customWidth="1"/>
    <col min="3839" max="3839" width="6.59765625" style="195" customWidth="1"/>
    <col min="3840" max="3840" width="11.265625" style="195" bestFit="1" customWidth="1"/>
    <col min="3841" max="3841" width="9.86328125" style="195" bestFit="1" customWidth="1"/>
    <col min="3842" max="3842" width="12" style="195" bestFit="1" customWidth="1"/>
    <col min="3843" max="3843" width="8" style="195" customWidth="1"/>
    <col min="3844" max="3844" width="6.3984375" style="195" bestFit="1" customWidth="1"/>
    <col min="3845" max="3845" width="12.1328125" style="195" bestFit="1" customWidth="1"/>
    <col min="3846" max="3846" width="10.3984375" style="195" customWidth="1"/>
    <col min="3847" max="3847" width="8.86328125" style="195" bestFit="1" customWidth="1"/>
    <col min="3848" max="3848" width="11.265625" style="195" bestFit="1" customWidth="1"/>
    <col min="3849" max="3849" width="1" style="195" customWidth="1"/>
    <col min="3850" max="3850" width="11" style="195" customWidth="1"/>
    <col min="3851" max="3851" width="12.265625" style="195" bestFit="1" customWidth="1"/>
    <col min="3852" max="3852" width="1.265625" style="195" customWidth="1"/>
    <col min="3853" max="3853" width="10.3984375" style="195" customWidth="1"/>
    <col min="3854" max="3854" width="5.59765625" style="195" customWidth="1"/>
    <col min="3855" max="3855" width="1.1328125" style="195" customWidth="1"/>
    <col min="3856" max="3856" width="10.59765625" style="195" customWidth="1"/>
    <col min="3857" max="3857" width="6.3984375" style="195" customWidth="1"/>
    <col min="3858" max="3858" width="1.59765625" style="195" customWidth="1"/>
    <col min="3859" max="3859" width="13.1328125" style="195" customWidth="1"/>
    <col min="3860" max="3860" width="6.73046875" style="195" customWidth="1"/>
    <col min="3861" max="3861" width="1.73046875" style="195" customWidth="1"/>
    <col min="3862" max="3862" width="12" style="195" customWidth="1"/>
    <col min="3863" max="3863" width="12.265625" style="195" bestFit="1" customWidth="1"/>
    <col min="3864" max="3864" width="8.86328125" style="195"/>
    <col min="3865" max="3865" width="0" style="195" hidden="1" customWidth="1"/>
    <col min="3866" max="4091" width="8.86328125" style="195"/>
    <col min="4092" max="4092" width="3.1328125" style="195" bestFit="1" customWidth="1"/>
    <col min="4093" max="4093" width="28.59765625" style="195" customWidth="1"/>
    <col min="4094" max="4094" width="7.73046875" style="195" customWidth="1"/>
    <col min="4095" max="4095" width="6.59765625" style="195" customWidth="1"/>
    <col min="4096" max="4096" width="11.265625" style="195" bestFit="1" customWidth="1"/>
    <col min="4097" max="4097" width="9.86328125" style="195" bestFit="1" customWidth="1"/>
    <col min="4098" max="4098" width="12" style="195" bestFit="1" customWidth="1"/>
    <col min="4099" max="4099" width="8" style="195" customWidth="1"/>
    <col min="4100" max="4100" width="6.3984375" style="195" bestFit="1" customWidth="1"/>
    <col min="4101" max="4101" width="12.1328125" style="195" bestFit="1" customWidth="1"/>
    <col min="4102" max="4102" width="10.3984375" style="195" customWidth="1"/>
    <col min="4103" max="4103" width="8.86328125" style="195" bestFit="1" customWidth="1"/>
    <col min="4104" max="4104" width="11.265625" style="195" bestFit="1" customWidth="1"/>
    <col min="4105" max="4105" width="1" style="195" customWidth="1"/>
    <col min="4106" max="4106" width="11" style="195" customWidth="1"/>
    <col min="4107" max="4107" width="12.265625" style="195" bestFit="1" customWidth="1"/>
    <col min="4108" max="4108" width="1.265625" style="195" customWidth="1"/>
    <col min="4109" max="4109" width="10.3984375" style="195" customWidth="1"/>
    <col min="4110" max="4110" width="5.59765625" style="195" customWidth="1"/>
    <col min="4111" max="4111" width="1.1328125" style="195" customWidth="1"/>
    <col min="4112" max="4112" width="10.59765625" style="195" customWidth="1"/>
    <col min="4113" max="4113" width="6.3984375" style="195" customWidth="1"/>
    <col min="4114" max="4114" width="1.59765625" style="195" customWidth="1"/>
    <col min="4115" max="4115" width="13.1328125" style="195" customWidth="1"/>
    <col min="4116" max="4116" width="6.73046875" style="195" customWidth="1"/>
    <col min="4117" max="4117" width="1.73046875" style="195" customWidth="1"/>
    <col min="4118" max="4118" width="12" style="195" customWidth="1"/>
    <col min="4119" max="4119" width="12.265625" style="195" bestFit="1" customWidth="1"/>
    <col min="4120" max="4120" width="8.86328125" style="195"/>
    <col min="4121" max="4121" width="0" style="195" hidden="1" customWidth="1"/>
    <col min="4122" max="4347" width="8.86328125" style="195"/>
    <col min="4348" max="4348" width="3.1328125" style="195" bestFit="1" customWidth="1"/>
    <col min="4349" max="4349" width="28.59765625" style="195" customWidth="1"/>
    <col min="4350" max="4350" width="7.73046875" style="195" customWidth="1"/>
    <col min="4351" max="4351" width="6.59765625" style="195" customWidth="1"/>
    <col min="4352" max="4352" width="11.265625" style="195" bestFit="1" customWidth="1"/>
    <col min="4353" max="4353" width="9.86328125" style="195" bestFit="1" customWidth="1"/>
    <col min="4354" max="4354" width="12" style="195" bestFit="1" customWidth="1"/>
    <col min="4355" max="4355" width="8" style="195" customWidth="1"/>
    <col min="4356" max="4356" width="6.3984375" style="195" bestFit="1" customWidth="1"/>
    <col min="4357" max="4357" width="12.1328125" style="195" bestFit="1" customWidth="1"/>
    <col min="4358" max="4358" width="10.3984375" style="195" customWidth="1"/>
    <col min="4359" max="4359" width="8.86328125" style="195" bestFit="1" customWidth="1"/>
    <col min="4360" max="4360" width="11.265625" style="195" bestFit="1" customWidth="1"/>
    <col min="4361" max="4361" width="1" style="195" customWidth="1"/>
    <col min="4362" max="4362" width="11" style="195" customWidth="1"/>
    <col min="4363" max="4363" width="12.265625" style="195" bestFit="1" customWidth="1"/>
    <col min="4364" max="4364" width="1.265625" style="195" customWidth="1"/>
    <col min="4365" max="4365" width="10.3984375" style="195" customWidth="1"/>
    <col min="4366" max="4366" width="5.59765625" style="195" customWidth="1"/>
    <col min="4367" max="4367" width="1.1328125" style="195" customWidth="1"/>
    <col min="4368" max="4368" width="10.59765625" style="195" customWidth="1"/>
    <col min="4369" max="4369" width="6.3984375" style="195" customWidth="1"/>
    <col min="4370" max="4370" width="1.59765625" style="195" customWidth="1"/>
    <col min="4371" max="4371" width="13.1328125" style="195" customWidth="1"/>
    <col min="4372" max="4372" width="6.73046875" style="195" customWidth="1"/>
    <col min="4373" max="4373" width="1.73046875" style="195" customWidth="1"/>
    <col min="4374" max="4374" width="12" style="195" customWidth="1"/>
    <col min="4375" max="4375" width="12.265625" style="195" bestFit="1" customWidth="1"/>
    <col min="4376" max="4376" width="8.86328125" style="195"/>
    <col min="4377" max="4377" width="0" style="195" hidden="1" customWidth="1"/>
    <col min="4378" max="4603" width="8.86328125" style="195"/>
    <col min="4604" max="4604" width="3.1328125" style="195" bestFit="1" customWidth="1"/>
    <col min="4605" max="4605" width="28.59765625" style="195" customWidth="1"/>
    <col min="4606" max="4606" width="7.73046875" style="195" customWidth="1"/>
    <col min="4607" max="4607" width="6.59765625" style="195" customWidth="1"/>
    <col min="4608" max="4608" width="11.265625" style="195" bestFit="1" customWidth="1"/>
    <col min="4609" max="4609" width="9.86328125" style="195" bestFit="1" customWidth="1"/>
    <col min="4610" max="4610" width="12" style="195" bestFit="1" customWidth="1"/>
    <col min="4611" max="4611" width="8" style="195" customWidth="1"/>
    <col min="4612" max="4612" width="6.3984375" style="195" bestFit="1" customWidth="1"/>
    <col min="4613" max="4613" width="12.1328125" style="195" bestFit="1" customWidth="1"/>
    <col min="4614" max="4614" width="10.3984375" style="195" customWidth="1"/>
    <col min="4615" max="4615" width="8.86328125" style="195" bestFit="1" customWidth="1"/>
    <col min="4616" max="4616" width="11.265625" style="195" bestFit="1" customWidth="1"/>
    <col min="4617" max="4617" width="1" style="195" customWidth="1"/>
    <col min="4618" max="4618" width="11" style="195" customWidth="1"/>
    <col min="4619" max="4619" width="12.265625" style="195" bestFit="1" customWidth="1"/>
    <col min="4620" max="4620" width="1.265625" style="195" customWidth="1"/>
    <col min="4621" max="4621" width="10.3984375" style="195" customWidth="1"/>
    <col min="4622" max="4622" width="5.59765625" style="195" customWidth="1"/>
    <col min="4623" max="4623" width="1.1328125" style="195" customWidth="1"/>
    <col min="4624" max="4624" width="10.59765625" style="195" customWidth="1"/>
    <col min="4625" max="4625" width="6.3984375" style="195" customWidth="1"/>
    <col min="4626" max="4626" width="1.59765625" style="195" customWidth="1"/>
    <col min="4627" max="4627" width="13.1328125" style="195" customWidth="1"/>
    <col min="4628" max="4628" width="6.73046875" style="195" customWidth="1"/>
    <col min="4629" max="4629" width="1.73046875" style="195" customWidth="1"/>
    <col min="4630" max="4630" width="12" style="195" customWidth="1"/>
    <col min="4631" max="4631" width="12.265625" style="195" bestFit="1" customWidth="1"/>
    <col min="4632" max="4632" width="8.86328125" style="195"/>
    <col min="4633" max="4633" width="0" style="195" hidden="1" customWidth="1"/>
    <col min="4634" max="4859" width="8.86328125" style="195"/>
    <col min="4860" max="4860" width="3.1328125" style="195" bestFit="1" customWidth="1"/>
    <col min="4861" max="4861" width="28.59765625" style="195" customWidth="1"/>
    <col min="4862" max="4862" width="7.73046875" style="195" customWidth="1"/>
    <col min="4863" max="4863" width="6.59765625" style="195" customWidth="1"/>
    <col min="4864" max="4864" width="11.265625" style="195" bestFit="1" customWidth="1"/>
    <col min="4865" max="4865" width="9.86328125" style="195" bestFit="1" customWidth="1"/>
    <col min="4866" max="4866" width="12" style="195" bestFit="1" customWidth="1"/>
    <col min="4867" max="4867" width="8" style="195" customWidth="1"/>
    <col min="4868" max="4868" width="6.3984375" style="195" bestFit="1" customWidth="1"/>
    <col min="4869" max="4869" width="12.1328125" style="195" bestFit="1" customWidth="1"/>
    <col min="4870" max="4870" width="10.3984375" style="195" customWidth="1"/>
    <col min="4871" max="4871" width="8.86328125" style="195" bestFit="1" customWidth="1"/>
    <col min="4872" max="4872" width="11.265625" style="195" bestFit="1" customWidth="1"/>
    <col min="4873" max="4873" width="1" style="195" customWidth="1"/>
    <col min="4874" max="4874" width="11" style="195" customWidth="1"/>
    <col min="4875" max="4875" width="12.265625" style="195" bestFit="1" customWidth="1"/>
    <col min="4876" max="4876" width="1.265625" style="195" customWidth="1"/>
    <col min="4877" max="4877" width="10.3984375" style="195" customWidth="1"/>
    <col min="4878" max="4878" width="5.59765625" style="195" customWidth="1"/>
    <col min="4879" max="4879" width="1.1328125" style="195" customWidth="1"/>
    <col min="4880" max="4880" width="10.59765625" style="195" customWidth="1"/>
    <col min="4881" max="4881" width="6.3984375" style="195" customWidth="1"/>
    <col min="4882" max="4882" width="1.59765625" style="195" customWidth="1"/>
    <col min="4883" max="4883" width="13.1328125" style="195" customWidth="1"/>
    <col min="4884" max="4884" width="6.73046875" style="195" customWidth="1"/>
    <col min="4885" max="4885" width="1.73046875" style="195" customWidth="1"/>
    <col min="4886" max="4886" width="12" style="195" customWidth="1"/>
    <col min="4887" max="4887" width="12.265625" style="195" bestFit="1" customWidth="1"/>
    <col min="4888" max="4888" width="8.86328125" style="195"/>
    <col min="4889" max="4889" width="0" style="195" hidden="1" customWidth="1"/>
    <col min="4890" max="5115" width="8.86328125" style="195"/>
    <col min="5116" max="5116" width="3.1328125" style="195" bestFit="1" customWidth="1"/>
    <col min="5117" max="5117" width="28.59765625" style="195" customWidth="1"/>
    <col min="5118" max="5118" width="7.73046875" style="195" customWidth="1"/>
    <col min="5119" max="5119" width="6.59765625" style="195" customWidth="1"/>
    <col min="5120" max="5120" width="11.265625" style="195" bestFit="1" customWidth="1"/>
    <col min="5121" max="5121" width="9.86328125" style="195" bestFit="1" customWidth="1"/>
    <col min="5122" max="5122" width="12" style="195" bestFit="1" customWidth="1"/>
    <col min="5123" max="5123" width="8" style="195" customWidth="1"/>
    <col min="5124" max="5124" width="6.3984375" style="195" bestFit="1" customWidth="1"/>
    <col min="5125" max="5125" width="12.1328125" style="195" bestFit="1" customWidth="1"/>
    <col min="5126" max="5126" width="10.3984375" style="195" customWidth="1"/>
    <col min="5127" max="5127" width="8.86328125" style="195" bestFit="1" customWidth="1"/>
    <col min="5128" max="5128" width="11.265625" style="195" bestFit="1" customWidth="1"/>
    <col min="5129" max="5129" width="1" style="195" customWidth="1"/>
    <col min="5130" max="5130" width="11" style="195" customWidth="1"/>
    <col min="5131" max="5131" width="12.265625" style="195" bestFit="1" customWidth="1"/>
    <col min="5132" max="5132" width="1.265625" style="195" customWidth="1"/>
    <col min="5133" max="5133" width="10.3984375" style="195" customWidth="1"/>
    <col min="5134" max="5134" width="5.59765625" style="195" customWidth="1"/>
    <col min="5135" max="5135" width="1.1328125" style="195" customWidth="1"/>
    <col min="5136" max="5136" width="10.59765625" style="195" customWidth="1"/>
    <col min="5137" max="5137" width="6.3984375" style="195" customWidth="1"/>
    <col min="5138" max="5138" width="1.59765625" style="195" customWidth="1"/>
    <col min="5139" max="5139" width="13.1328125" style="195" customWidth="1"/>
    <col min="5140" max="5140" width="6.73046875" style="195" customWidth="1"/>
    <col min="5141" max="5141" width="1.73046875" style="195" customWidth="1"/>
    <col min="5142" max="5142" width="12" style="195" customWidth="1"/>
    <col min="5143" max="5143" width="12.265625" style="195" bestFit="1" customWidth="1"/>
    <col min="5144" max="5144" width="8.86328125" style="195"/>
    <col min="5145" max="5145" width="0" style="195" hidden="1" customWidth="1"/>
    <col min="5146" max="5371" width="8.86328125" style="195"/>
    <col min="5372" max="5372" width="3.1328125" style="195" bestFit="1" customWidth="1"/>
    <col min="5373" max="5373" width="28.59765625" style="195" customWidth="1"/>
    <col min="5374" max="5374" width="7.73046875" style="195" customWidth="1"/>
    <col min="5375" max="5375" width="6.59765625" style="195" customWidth="1"/>
    <col min="5376" max="5376" width="11.265625" style="195" bestFit="1" customWidth="1"/>
    <col min="5377" max="5377" width="9.86328125" style="195" bestFit="1" customWidth="1"/>
    <col min="5378" max="5378" width="12" style="195" bestFit="1" customWidth="1"/>
    <col min="5379" max="5379" width="8" style="195" customWidth="1"/>
    <col min="5380" max="5380" width="6.3984375" style="195" bestFit="1" customWidth="1"/>
    <col min="5381" max="5381" width="12.1328125" style="195" bestFit="1" customWidth="1"/>
    <col min="5382" max="5382" width="10.3984375" style="195" customWidth="1"/>
    <col min="5383" max="5383" width="8.86328125" style="195" bestFit="1" customWidth="1"/>
    <col min="5384" max="5384" width="11.265625" style="195" bestFit="1" customWidth="1"/>
    <col min="5385" max="5385" width="1" style="195" customWidth="1"/>
    <col min="5386" max="5386" width="11" style="195" customWidth="1"/>
    <col min="5387" max="5387" width="12.265625" style="195" bestFit="1" customWidth="1"/>
    <col min="5388" max="5388" width="1.265625" style="195" customWidth="1"/>
    <col min="5389" max="5389" width="10.3984375" style="195" customWidth="1"/>
    <col min="5390" max="5390" width="5.59765625" style="195" customWidth="1"/>
    <col min="5391" max="5391" width="1.1328125" style="195" customWidth="1"/>
    <col min="5392" max="5392" width="10.59765625" style="195" customWidth="1"/>
    <col min="5393" max="5393" width="6.3984375" style="195" customWidth="1"/>
    <col min="5394" max="5394" width="1.59765625" style="195" customWidth="1"/>
    <col min="5395" max="5395" width="13.1328125" style="195" customWidth="1"/>
    <col min="5396" max="5396" width="6.73046875" style="195" customWidth="1"/>
    <col min="5397" max="5397" width="1.73046875" style="195" customWidth="1"/>
    <col min="5398" max="5398" width="12" style="195" customWidth="1"/>
    <col min="5399" max="5399" width="12.265625" style="195" bestFit="1" customWidth="1"/>
    <col min="5400" max="5400" width="8.86328125" style="195"/>
    <col min="5401" max="5401" width="0" style="195" hidden="1" customWidth="1"/>
    <col min="5402" max="5627" width="8.86328125" style="195"/>
    <col min="5628" max="5628" width="3.1328125" style="195" bestFit="1" customWidth="1"/>
    <col min="5629" max="5629" width="28.59765625" style="195" customWidth="1"/>
    <col min="5630" max="5630" width="7.73046875" style="195" customWidth="1"/>
    <col min="5631" max="5631" width="6.59765625" style="195" customWidth="1"/>
    <col min="5632" max="5632" width="11.265625" style="195" bestFit="1" customWidth="1"/>
    <col min="5633" max="5633" width="9.86328125" style="195" bestFit="1" customWidth="1"/>
    <col min="5634" max="5634" width="12" style="195" bestFit="1" customWidth="1"/>
    <col min="5635" max="5635" width="8" style="195" customWidth="1"/>
    <col min="5636" max="5636" width="6.3984375" style="195" bestFit="1" customWidth="1"/>
    <col min="5637" max="5637" width="12.1328125" style="195" bestFit="1" customWidth="1"/>
    <col min="5638" max="5638" width="10.3984375" style="195" customWidth="1"/>
    <col min="5639" max="5639" width="8.86328125" style="195" bestFit="1" customWidth="1"/>
    <col min="5640" max="5640" width="11.265625" style="195" bestFit="1" customWidth="1"/>
    <col min="5641" max="5641" width="1" style="195" customWidth="1"/>
    <col min="5642" max="5642" width="11" style="195" customWidth="1"/>
    <col min="5643" max="5643" width="12.265625" style="195" bestFit="1" customWidth="1"/>
    <col min="5644" max="5644" width="1.265625" style="195" customWidth="1"/>
    <col min="5645" max="5645" width="10.3984375" style="195" customWidth="1"/>
    <col min="5646" max="5646" width="5.59765625" style="195" customWidth="1"/>
    <col min="5647" max="5647" width="1.1328125" style="195" customWidth="1"/>
    <col min="5648" max="5648" width="10.59765625" style="195" customWidth="1"/>
    <col min="5649" max="5649" width="6.3984375" style="195" customWidth="1"/>
    <col min="5650" max="5650" width="1.59765625" style="195" customWidth="1"/>
    <col min="5651" max="5651" width="13.1328125" style="195" customWidth="1"/>
    <col min="5652" max="5652" width="6.73046875" style="195" customWidth="1"/>
    <col min="5653" max="5653" width="1.73046875" style="195" customWidth="1"/>
    <col min="5654" max="5654" width="12" style="195" customWidth="1"/>
    <col min="5655" max="5655" width="12.265625" style="195" bestFit="1" customWidth="1"/>
    <col min="5656" max="5656" width="8.86328125" style="195"/>
    <col min="5657" max="5657" width="0" style="195" hidden="1" customWidth="1"/>
    <col min="5658" max="5883" width="8.86328125" style="195"/>
    <col min="5884" max="5884" width="3.1328125" style="195" bestFit="1" customWidth="1"/>
    <col min="5885" max="5885" width="28.59765625" style="195" customWidth="1"/>
    <col min="5886" max="5886" width="7.73046875" style="195" customWidth="1"/>
    <col min="5887" max="5887" width="6.59765625" style="195" customWidth="1"/>
    <col min="5888" max="5888" width="11.265625" style="195" bestFit="1" customWidth="1"/>
    <col min="5889" max="5889" width="9.86328125" style="195" bestFit="1" customWidth="1"/>
    <col min="5890" max="5890" width="12" style="195" bestFit="1" customWidth="1"/>
    <col min="5891" max="5891" width="8" style="195" customWidth="1"/>
    <col min="5892" max="5892" width="6.3984375" style="195" bestFit="1" customWidth="1"/>
    <col min="5893" max="5893" width="12.1328125" style="195" bestFit="1" customWidth="1"/>
    <col min="5894" max="5894" width="10.3984375" style="195" customWidth="1"/>
    <col min="5895" max="5895" width="8.86328125" style="195" bestFit="1" customWidth="1"/>
    <col min="5896" max="5896" width="11.265625" style="195" bestFit="1" customWidth="1"/>
    <col min="5897" max="5897" width="1" style="195" customWidth="1"/>
    <col min="5898" max="5898" width="11" style="195" customWidth="1"/>
    <col min="5899" max="5899" width="12.265625" style="195" bestFit="1" customWidth="1"/>
    <col min="5900" max="5900" width="1.265625" style="195" customWidth="1"/>
    <col min="5901" max="5901" width="10.3984375" style="195" customWidth="1"/>
    <col min="5902" max="5902" width="5.59765625" style="195" customWidth="1"/>
    <col min="5903" max="5903" width="1.1328125" style="195" customWidth="1"/>
    <col min="5904" max="5904" width="10.59765625" style="195" customWidth="1"/>
    <col min="5905" max="5905" width="6.3984375" style="195" customWidth="1"/>
    <col min="5906" max="5906" width="1.59765625" style="195" customWidth="1"/>
    <col min="5907" max="5907" width="13.1328125" style="195" customWidth="1"/>
    <col min="5908" max="5908" width="6.73046875" style="195" customWidth="1"/>
    <col min="5909" max="5909" width="1.73046875" style="195" customWidth="1"/>
    <col min="5910" max="5910" width="12" style="195" customWidth="1"/>
    <col min="5911" max="5911" width="12.265625" style="195" bestFit="1" customWidth="1"/>
    <col min="5912" max="5912" width="8.86328125" style="195"/>
    <col min="5913" max="5913" width="0" style="195" hidden="1" customWidth="1"/>
    <col min="5914" max="6139" width="8.86328125" style="195"/>
    <col min="6140" max="6140" width="3.1328125" style="195" bestFit="1" customWidth="1"/>
    <col min="6141" max="6141" width="28.59765625" style="195" customWidth="1"/>
    <col min="6142" max="6142" width="7.73046875" style="195" customWidth="1"/>
    <col min="6143" max="6143" width="6.59765625" style="195" customWidth="1"/>
    <col min="6144" max="6144" width="11.265625" style="195" bestFit="1" customWidth="1"/>
    <col min="6145" max="6145" width="9.86328125" style="195" bestFit="1" customWidth="1"/>
    <col min="6146" max="6146" width="12" style="195" bestFit="1" customWidth="1"/>
    <col min="6147" max="6147" width="8" style="195" customWidth="1"/>
    <col min="6148" max="6148" width="6.3984375" style="195" bestFit="1" customWidth="1"/>
    <col min="6149" max="6149" width="12.1328125" style="195" bestFit="1" customWidth="1"/>
    <col min="6150" max="6150" width="10.3984375" style="195" customWidth="1"/>
    <col min="6151" max="6151" width="8.86328125" style="195" bestFit="1" customWidth="1"/>
    <col min="6152" max="6152" width="11.265625" style="195" bestFit="1" customWidth="1"/>
    <col min="6153" max="6153" width="1" style="195" customWidth="1"/>
    <col min="6154" max="6154" width="11" style="195" customWidth="1"/>
    <col min="6155" max="6155" width="12.265625" style="195" bestFit="1" customWidth="1"/>
    <col min="6156" max="6156" width="1.265625" style="195" customWidth="1"/>
    <col min="6157" max="6157" width="10.3984375" style="195" customWidth="1"/>
    <col min="6158" max="6158" width="5.59765625" style="195" customWidth="1"/>
    <col min="6159" max="6159" width="1.1328125" style="195" customWidth="1"/>
    <col min="6160" max="6160" width="10.59765625" style="195" customWidth="1"/>
    <col min="6161" max="6161" width="6.3984375" style="195" customWidth="1"/>
    <col min="6162" max="6162" width="1.59765625" style="195" customWidth="1"/>
    <col min="6163" max="6163" width="13.1328125" style="195" customWidth="1"/>
    <col min="6164" max="6164" width="6.73046875" style="195" customWidth="1"/>
    <col min="6165" max="6165" width="1.73046875" style="195" customWidth="1"/>
    <col min="6166" max="6166" width="12" style="195" customWidth="1"/>
    <col min="6167" max="6167" width="12.265625" style="195" bestFit="1" customWidth="1"/>
    <col min="6168" max="6168" width="8.86328125" style="195"/>
    <col min="6169" max="6169" width="0" style="195" hidden="1" customWidth="1"/>
    <col min="6170" max="6395" width="8.86328125" style="195"/>
    <col min="6396" max="6396" width="3.1328125" style="195" bestFit="1" customWidth="1"/>
    <col min="6397" max="6397" width="28.59765625" style="195" customWidth="1"/>
    <col min="6398" max="6398" width="7.73046875" style="195" customWidth="1"/>
    <col min="6399" max="6399" width="6.59765625" style="195" customWidth="1"/>
    <col min="6400" max="6400" width="11.265625" style="195" bestFit="1" customWidth="1"/>
    <col min="6401" max="6401" width="9.86328125" style="195" bestFit="1" customWidth="1"/>
    <col min="6402" max="6402" width="12" style="195" bestFit="1" customWidth="1"/>
    <col min="6403" max="6403" width="8" style="195" customWidth="1"/>
    <col min="6404" max="6404" width="6.3984375" style="195" bestFit="1" customWidth="1"/>
    <col min="6405" max="6405" width="12.1328125" style="195" bestFit="1" customWidth="1"/>
    <col min="6406" max="6406" width="10.3984375" style="195" customWidth="1"/>
    <col min="6407" max="6407" width="8.86328125" style="195" bestFit="1" customWidth="1"/>
    <col min="6408" max="6408" width="11.265625" style="195" bestFit="1" customWidth="1"/>
    <col min="6409" max="6409" width="1" style="195" customWidth="1"/>
    <col min="6410" max="6410" width="11" style="195" customWidth="1"/>
    <col min="6411" max="6411" width="12.265625" style="195" bestFit="1" customWidth="1"/>
    <col min="6412" max="6412" width="1.265625" style="195" customWidth="1"/>
    <col min="6413" max="6413" width="10.3984375" style="195" customWidth="1"/>
    <col min="6414" max="6414" width="5.59765625" style="195" customWidth="1"/>
    <col min="6415" max="6415" width="1.1328125" style="195" customWidth="1"/>
    <col min="6416" max="6416" width="10.59765625" style="195" customWidth="1"/>
    <col min="6417" max="6417" width="6.3984375" style="195" customWidth="1"/>
    <col min="6418" max="6418" width="1.59765625" style="195" customWidth="1"/>
    <col min="6419" max="6419" width="13.1328125" style="195" customWidth="1"/>
    <col min="6420" max="6420" width="6.73046875" style="195" customWidth="1"/>
    <col min="6421" max="6421" width="1.73046875" style="195" customWidth="1"/>
    <col min="6422" max="6422" width="12" style="195" customWidth="1"/>
    <col min="6423" max="6423" width="12.265625" style="195" bestFit="1" customWidth="1"/>
    <col min="6424" max="6424" width="8.86328125" style="195"/>
    <col min="6425" max="6425" width="0" style="195" hidden="1" customWidth="1"/>
    <col min="6426" max="6651" width="8.86328125" style="195"/>
    <col min="6652" max="6652" width="3.1328125" style="195" bestFit="1" customWidth="1"/>
    <col min="6653" max="6653" width="28.59765625" style="195" customWidth="1"/>
    <col min="6654" max="6654" width="7.73046875" style="195" customWidth="1"/>
    <col min="6655" max="6655" width="6.59765625" style="195" customWidth="1"/>
    <col min="6656" max="6656" width="11.265625" style="195" bestFit="1" customWidth="1"/>
    <col min="6657" max="6657" width="9.86328125" style="195" bestFit="1" customWidth="1"/>
    <col min="6658" max="6658" width="12" style="195" bestFit="1" customWidth="1"/>
    <col min="6659" max="6659" width="8" style="195" customWidth="1"/>
    <col min="6660" max="6660" width="6.3984375" style="195" bestFit="1" customWidth="1"/>
    <col min="6661" max="6661" width="12.1328125" style="195" bestFit="1" customWidth="1"/>
    <col min="6662" max="6662" width="10.3984375" style="195" customWidth="1"/>
    <col min="6663" max="6663" width="8.86328125" style="195" bestFit="1" customWidth="1"/>
    <col min="6664" max="6664" width="11.265625" style="195" bestFit="1" customWidth="1"/>
    <col min="6665" max="6665" width="1" style="195" customWidth="1"/>
    <col min="6666" max="6666" width="11" style="195" customWidth="1"/>
    <col min="6667" max="6667" width="12.265625" style="195" bestFit="1" customWidth="1"/>
    <col min="6668" max="6668" width="1.265625" style="195" customWidth="1"/>
    <col min="6669" max="6669" width="10.3984375" style="195" customWidth="1"/>
    <col min="6670" max="6670" width="5.59765625" style="195" customWidth="1"/>
    <col min="6671" max="6671" width="1.1328125" style="195" customWidth="1"/>
    <col min="6672" max="6672" width="10.59765625" style="195" customWidth="1"/>
    <col min="6673" max="6673" width="6.3984375" style="195" customWidth="1"/>
    <col min="6674" max="6674" width="1.59765625" style="195" customWidth="1"/>
    <col min="6675" max="6675" width="13.1328125" style="195" customWidth="1"/>
    <col min="6676" max="6676" width="6.73046875" style="195" customWidth="1"/>
    <col min="6677" max="6677" width="1.73046875" style="195" customWidth="1"/>
    <col min="6678" max="6678" width="12" style="195" customWidth="1"/>
    <col min="6679" max="6679" width="12.265625" style="195" bestFit="1" customWidth="1"/>
    <col min="6680" max="6680" width="8.86328125" style="195"/>
    <col min="6681" max="6681" width="0" style="195" hidden="1" customWidth="1"/>
    <col min="6682" max="6907" width="8.86328125" style="195"/>
    <col min="6908" max="6908" width="3.1328125" style="195" bestFit="1" customWidth="1"/>
    <col min="6909" max="6909" width="28.59765625" style="195" customWidth="1"/>
    <col min="6910" max="6910" width="7.73046875" style="195" customWidth="1"/>
    <col min="6911" max="6911" width="6.59765625" style="195" customWidth="1"/>
    <col min="6912" max="6912" width="11.265625" style="195" bestFit="1" customWidth="1"/>
    <col min="6913" max="6913" width="9.86328125" style="195" bestFit="1" customWidth="1"/>
    <col min="6914" max="6914" width="12" style="195" bestFit="1" customWidth="1"/>
    <col min="6915" max="6915" width="8" style="195" customWidth="1"/>
    <col min="6916" max="6916" width="6.3984375" style="195" bestFit="1" customWidth="1"/>
    <col min="6917" max="6917" width="12.1328125" style="195" bestFit="1" customWidth="1"/>
    <col min="6918" max="6918" width="10.3984375" style="195" customWidth="1"/>
    <col min="6919" max="6919" width="8.86328125" style="195" bestFit="1" customWidth="1"/>
    <col min="6920" max="6920" width="11.265625" style="195" bestFit="1" customWidth="1"/>
    <col min="6921" max="6921" width="1" style="195" customWidth="1"/>
    <col min="6922" max="6922" width="11" style="195" customWidth="1"/>
    <col min="6923" max="6923" width="12.265625" style="195" bestFit="1" customWidth="1"/>
    <col min="6924" max="6924" width="1.265625" style="195" customWidth="1"/>
    <col min="6925" max="6925" width="10.3984375" style="195" customWidth="1"/>
    <col min="6926" max="6926" width="5.59765625" style="195" customWidth="1"/>
    <col min="6927" max="6927" width="1.1328125" style="195" customWidth="1"/>
    <col min="6928" max="6928" width="10.59765625" style="195" customWidth="1"/>
    <col min="6929" max="6929" width="6.3984375" style="195" customWidth="1"/>
    <col min="6930" max="6930" width="1.59765625" style="195" customWidth="1"/>
    <col min="6931" max="6931" width="13.1328125" style="195" customWidth="1"/>
    <col min="6932" max="6932" width="6.73046875" style="195" customWidth="1"/>
    <col min="6933" max="6933" width="1.73046875" style="195" customWidth="1"/>
    <col min="6934" max="6934" width="12" style="195" customWidth="1"/>
    <col min="6935" max="6935" width="12.265625" style="195" bestFit="1" customWidth="1"/>
    <col min="6936" max="6936" width="8.86328125" style="195"/>
    <col min="6937" max="6937" width="0" style="195" hidden="1" customWidth="1"/>
    <col min="6938" max="7163" width="8.86328125" style="195"/>
    <col min="7164" max="7164" width="3.1328125" style="195" bestFit="1" customWidth="1"/>
    <col min="7165" max="7165" width="28.59765625" style="195" customWidth="1"/>
    <col min="7166" max="7166" width="7.73046875" style="195" customWidth="1"/>
    <col min="7167" max="7167" width="6.59765625" style="195" customWidth="1"/>
    <col min="7168" max="7168" width="11.265625" style="195" bestFit="1" customWidth="1"/>
    <col min="7169" max="7169" width="9.86328125" style="195" bestFit="1" customWidth="1"/>
    <col min="7170" max="7170" width="12" style="195" bestFit="1" customWidth="1"/>
    <col min="7171" max="7171" width="8" style="195" customWidth="1"/>
    <col min="7172" max="7172" width="6.3984375" style="195" bestFit="1" customWidth="1"/>
    <col min="7173" max="7173" width="12.1328125" style="195" bestFit="1" customWidth="1"/>
    <col min="7174" max="7174" width="10.3984375" style="195" customWidth="1"/>
    <col min="7175" max="7175" width="8.86328125" style="195" bestFit="1" customWidth="1"/>
    <col min="7176" max="7176" width="11.265625" style="195" bestFit="1" customWidth="1"/>
    <col min="7177" max="7177" width="1" style="195" customWidth="1"/>
    <col min="7178" max="7178" width="11" style="195" customWidth="1"/>
    <col min="7179" max="7179" width="12.265625" style="195" bestFit="1" customWidth="1"/>
    <col min="7180" max="7180" width="1.265625" style="195" customWidth="1"/>
    <col min="7181" max="7181" width="10.3984375" style="195" customWidth="1"/>
    <col min="7182" max="7182" width="5.59765625" style="195" customWidth="1"/>
    <col min="7183" max="7183" width="1.1328125" style="195" customWidth="1"/>
    <col min="7184" max="7184" width="10.59765625" style="195" customWidth="1"/>
    <col min="7185" max="7185" width="6.3984375" style="195" customWidth="1"/>
    <col min="7186" max="7186" width="1.59765625" style="195" customWidth="1"/>
    <col min="7187" max="7187" width="13.1328125" style="195" customWidth="1"/>
    <col min="7188" max="7188" width="6.73046875" style="195" customWidth="1"/>
    <col min="7189" max="7189" width="1.73046875" style="195" customWidth="1"/>
    <col min="7190" max="7190" width="12" style="195" customWidth="1"/>
    <col min="7191" max="7191" width="12.265625" style="195" bestFit="1" customWidth="1"/>
    <col min="7192" max="7192" width="8.86328125" style="195"/>
    <col min="7193" max="7193" width="0" style="195" hidden="1" customWidth="1"/>
    <col min="7194" max="7419" width="8.86328125" style="195"/>
    <col min="7420" max="7420" width="3.1328125" style="195" bestFit="1" customWidth="1"/>
    <col min="7421" max="7421" width="28.59765625" style="195" customWidth="1"/>
    <col min="7422" max="7422" width="7.73046875" style="195" customWidth="1"/>
    <col min="7423" max="7423" width="6.59765625" style="195" customWidth="1"/>
    <col min="7424" max="7424" width="11.265625" style="195" bestFit="1" customWidth="1"/>
    <col min="7425" max="7425" width="9.86328125" style="195" bestFit="1" customWidth="1"/>
    <col min="7426" max="7426" width="12" style="195" bestFit="1" customWidth="1"/>
    <col min="7427" max="7427" width="8" style="195" customWidth="1"/>
    <col min="7428" max="7428" width="6.3984375" style="195" bestFit="1" customWidth="1"/>
    <col min="7429" max="7429" width="12.1328125" style="195" bestFit="1" customWidth="1"/>
    <col min="7430" max="7430" width="10.3984375" style="195" customWidth="1"/>
    <col min="7431" max="7431" width="8.86328125" style="195" bestFit="1" customWidth="1"/>
    <col min="7432" max="7432" width="11.265625" style="195" bestFit="1" customWidth="1"/>
    <col min="7433" max="7433" width="1" style="195" customWidth="1"/>
    <col min="7434" max="7434" width="11" style="195" customWidth="1"/>
    <col min="7435" max="7435" width="12.265625" style="195" bestFit="1" customWidth="1"/>
    <col min="7436" max="7436" width="1.265625" style="195" customWidth="1"/>
    <col min="7437" max="7437" width="10.3984375" style="195" customWidth="1"/>
    <col min="7438" max="7438" width="5.59765625" style="195" customWidth="1"/>
    <col min="7439" max="7439" width="1.1328125" style="195" customWidth="1"/>
    <col min="7440" max="7440" width="10.59765625" style="195" customWidth="1"/>
    <col min="7441" max="7441" width="6.3984375" style="195" customWidth="1"/>
    <col min="7442" max="7442" width="1.59765625" style="195" customWidth="1"/>
    <col min="7443" max="7443" width="13.1328125" style="195" customWidth="1"/>
    <col min="7444" max="7444" width="6.73046875" style="195" customWidth="1"/>
    <col min="7445" max="7445" width="1.73046875" style="195" customWidth="1"/>
    <col min="7446" max="7446" width="12" style="195" customWidth="1"/>
    <col min="7447" max="7447" width="12.265625" style="195" bestFit="1" customWidth="1"/>
    <col min="7448" max="7448" width="8.86328125" style="195"/>
    <col min="7449" max="7449" width="0" style="195" hidden="1" customWidth="1"/>
    <col min="7450" max="7675" width="8.86328125" style="195"/>
    <col min="7676" max="7676" width="3.1328125" style="195" bestFit="1" customWidth="1"/>
    <col min="7677" max="7677" width="28.59765625" style="195" customWidth="1"/>
    <col min="7678" max="7678" width="7.73046875" style="195" customWidth="1"/>
    <col min="7679" max="7679" width="6.59765625" style="195" customWidth="1"/>
    <col min="7680" max="7680" width="11.265625" style="195" bestFit="1" customWidth="1"/>
    <col min="7681" max="7681" width="9.86328125" style="195" bestFit="1" customWidth="1"/>
    <col min="7682" max="7682" width="12" style="195" bestFit="1" customWidth="1"/>
    <col min="7683" max="7683" width="8" style="195" customWidth="1"/>
    <col min="7684" max="7684" width="6.3984375" style="195" bestFit="1" customWidth="1"/>
    <col min="7685" max="7685" width="12.1328125" style="195" bestFit="1" customWidth="1"/>
    <col min="7686" max="7686" width="10.3984375" style="195" customWidth="1"/>
    <col min="7687" max="7687" width="8.86328125" style="195" bestFit="1" customWidth="1"/>
    <col min="7688" max="7688" width="11.265625" style="195" bestFit="1" customWidth="1"/>
    <col min="7689" max="7689" width="1" style="195" customWidth="1"/>
    <col min="7690" max="7690" width="11" style="195" customWidth="1"/>
    <col min="7691" max="7691" width="12.265625" style="195" bestFit="1" customWidth="1"/>
    <col min="7692" max="7692" width="1.265625" style="195" customWidth="1"/>
    <col min="7693" max="7693" width="10.3984375" style="195" customWidth="1"/>
    <col min="7694" max="7694" width="5.59765625" style="195" customWidth="1"/>
    <col min="7695" max="7695" width="1.1328125" style="195" customWidth="1"/>
    <col min="7696" max="7696" width="10.59765625" style="195" customWidth="1"/>
    <col min="7697" max="7697" width="6.3984375" style="195" customWidth="1"/>
    <col min="7698" max="7698" width="1.59765625" style="195" customWidth="1"/>
    <col min="7699" max="7699" width="13.1328125" style="195" customWidth="1"/>
    <col min="7700" max="7700" width="6.73046875" style="195" customWidth="1"/>
    <col min="7701" max="7701" width="1.73046875" style="195" customWidth="1"/>
    <col min="7702" max="7702" width="12" style="195" customWidth="1"/>
    <col min="7703" max="7703" width="12.265625" style="195" bestFit="1" customWidth="1"/>
    <col min="7704" max="7704" width="8.86328125" style="195"/>
    <col min="7705" max="7705" width="0" style="195" hidden="1" customWidth="1"/>
    <col min="7706" max="7931" width="8.86328125" style="195"/>
    <col min="7932" max="7932" width="3.1328125" style="195" bestFit="1" customWidth="1"/>
    <col min="7933" max="7933" width="28.59765625" style="195" customWidth="1"/>
    <col min="7934" max="7934" width="7.73046875" style="195" customWidth="1"/>
    <col min="7935" max="7935" width="6.59765625" style="195" customWidth="1"/>
    <col min="7936" max="7936" width="11.265625" style="195" bestFit="1" customWidth="1"/>
    <col min="7937" max="7937" width="9.86328125" style="195" bestFit="1" customWidth="1"/>
    <col min="7938" max="7938" width="12" style="195" bestFit="1" customWidth="1"/>
    <col min="7939" max="7939" width="8" style="195" customWidth="1"/>
    <col min="7940" max="7940" width="6.3984375" style="195" bestFit="1" customWidth="1"/>
    <col min="7941" max="7941" width="12.1328125" style="195" bestFit="1" customWidth="1"/>
    <col min="7942" max="7942" width="10.3984375" style="195" customWidth="1"/>
    <col min="7943" max="7943" width="8.86328125" style="195" bestFit="1" customWidth="1"/>
    <col min="7944" max="7944" width="11.265625" style="195" bestFit="1" customWidth="1"/>
    <col min="7945" max="7945" width="1" style="195" customWidth="1"/>
    <col min="7946" max="7946" width="11" style="195" customWidth="1"/>
    <col min="7947" max="7947" width="12.265625" style="195" bestFit="1" customWidth="1"/>
    <col min="7948" max="7948" width="1.265625" style="195" customWidth="1"/>
    <col min="7949" max="7949" width="10.3984375" style="195" customWidth="1"/>
    <col min="7950" max="7950" width="5.59765625" style="195" customWidth="1"/>
    <col min="7951" max="7951" width="1.1328125" style="195" customWidth="1"/>
    <col min="7952" max="7952" width="10.59765625" style="195" customWidth="1"/>
    <col min="7953" max="7953" width="6.3984375" style="195" customWidth="1"/>
    <col min="7954" max="7954" width="1.59765625" style="195" customWidth="1"/>
    <col min="7955" max="7955" width="13.1328125" style="195" customWidth="1"/>
    <col min="7956" max="7956" width="6.73046875" style="195" customWidth="1"/>
    <col min="7957" max="7957" width="1.73046875" style="195" customWidth="1"/>
    <col min="7958" max="7958" width="12" style="195" customWidth="1"/>
    <col min="7959" max="7959" width="12.265625" style="195" bestFit="1" customWidth="1"/>
    <col min="7960" max="7960" width="8.86328125" style="195"/>
    <col min="7961" max="7961" width="0" style="195" hidden="1" customWidth="1"/>
    <col min="7962" max="8187" width="8.86328125" style="195"/>
    <col min="8188" max="8188" width="3.1328125" style="195" bestFit="1" customWidth="1"/>
    <col min="8189" max="8189" width="28.59765625" style="195" customWidth="1"/>
    <col min="8190" max="8190" width="7.73046875" style="195" customWidth="1"/>
    <col min="8191" max="8191" width="6.59765625" style="195" customWidth="1"/>
    <col min="8192" max="8192" width="11.265625" style="195" bestFit="1" customWidth="1"/>
    <col min="8193" max="8193" width="9.86328125" style="195" bestFit="1" customWidth="1"/>
    <col min="8194" max="8194" width="12" style="195" bestFit="1" customWidth="1"/>
    <col min="8195" max="8195" width="8" style="195" customWidth="1"/>
    <col min="8196" max="8196" width="6.3984375" style="195" bestFit="1" customWidth="1"/>
    <col min="8197" max="8197" width="12.1328125" style="195" bestFit="1" customWidth="1"/>
    <col min="8198" max="8198" width="10.3984375" style="195" customWidth="1"/>
    <col min="8199" max="8199" width="8.86328125" style="195" bestFit="1" customWidth="1"/>
    <col min="8200" max="8200" width="11.265625" style="195" bestFit="1" customWidth="1"/>
    <col min="8201" max="8201" width="1" style="195" customWidth="1"/>
    <col min="8202" max="8202" width="11" style="195" customWidth="1"/>
    <col min="8203" max="8203" width="12.265625" style="195" bestFit="1" customWidth="1"/>
    <col min="8204" max="8204" width="1.265625" style="195" customWidth="1"/>
    <col min="8205" max="8205" width="10.3984375" style="195" customWidth="1"/>
    <col min="8206" max="8206" width="5.59765625" style="195" customWidth="1"/>
    <col min="8207" max="8207" width="1.1328125" style="195" customWidth="1"/>
    <col min="8208" max="8208" width="10.59765625" style="195" customWidth="1"/>
    <col min="8209" max="8209" width="6.3984375" style="195" customWidth="1"/>
    <col min="8210" max="8210" width="1.59765625" style="195" customWidth="1"/>
    <col min="8211" max="8211" width="13.1328125" style="195" customWidth="1"/>
    <col min="8212" max="8212" width="6.73046875" style="195" customWidth="1"/>
    <col min="8213" max="8213" width="1.73046875" style="195" customWidth="1"/>
    <col min="8214" max="8214" width="12" style="195" customWidth="1"/>
    <col min="8215" max="8215" width="12.265625" style="195" bestFit="1" customWidth="1"/>
    <col min="8216" max="8216" width="8.86328125" style="195"/>
    <col min="8217" max="8217" width="0" style="195" hidden="1" customWidth="1"/>
    <col min="8218" max="8443" width="8.86328125" style="195"/>
    <col min="8444" max="8444" width="3.1328125" style="195" bestFit="1" customWidth="1"/>
    <col min="8445" max="8445" width="28.59765625" style="195" customWidth="1"/>
    <col min="8446" max="8446" width="7.73046875" style="195" customWidth="1"/>
    <col min="8447" max="8447" width="6.59765625" style="195" customWidth="1"/>
    <col min="8448" max="8448" width="11.265625" style="195" bestFit="1" customWidth="1"/>
    <col min="8449" max="8449" width="9.86328125" style="195" bestFit="1" customWidth="1"/>
    <col min="8450" max="8450" width="12" style="195" bestFit="1" customWidth="1"/>
    <col min="8451" max="8451" width="8" style="195" customWidth="1"/>
    <col min="8452" max="8452" width="6.3984375" style="195" bestFit="1" customWidth="1"/>
    <col min="8453" max="8453" width="12.1328125" style="195" bestFit="1" customWidth="1"/>
    <col min="8454" max="8454" width="10.3984375" style="195" customWidth="1"/>
    <col min="8455" max="8455" width="8.86328125" style="195" bestFit="1" customWidth="1"/>
    <col min="8456" max="8456" width="11.265625" style="195" bestFit="1" customWidth="1"/>
    <col min="8457" max="8457" width="1" style="195" customWidth="1"/>
    <col min="8458" max="8458" width="11" style="195" customWidth="1"/>
    <col min="8459" max="8459" width="12.265625" style="195" bestFit="1" customWidth="1"/>
    <col min="8460" max="8460" width="1.265625" style="195" customWidth="1"/>
    <col min="8461" max="8461" width="10.3984375" style="195" customWidth="1"/>
    <col min="8462" max="8462" width="5.59765625" style="195" customWidth="1"/>
    <col min="8463" max="8463" width="1.1328125" style="195" customWidth="1"/>
    <col min="8464" max="8464" width="10.59765625" style="195" customWidth="1"/>
    <col min="8465" max="8465" width="6.3984375" style="195" customWidth="1"/>
    <col min="8466" max="8466" width="1.59765625" style="195" customWidth="1"/>
    <col min="8467" max="8467" width="13.1328125" style="195" customWidth="1"/>
    <col min="8468" max="8468" width="6.73046875" style="195" customWidth="1"/>
    <col min="8469" max="8469" width="1.73046875" style="195" customWidth="1"/>
    <col min="8470" max="8470" width="12" style="195" customWidth="1"/>
    <col min="8471" max="8471" width="12.265625" style="195" bestFit="1" customWidth="1"/>
    <col min="8472" max="8472" width="8.86328125" style="195"/>
    <col min="8473" max="8473" width="0" style="195" hidden="1" customWidth="1"/>
    <col min="8474" max="8699" width="8.86328125" style="195"/>
    <col min="8700" max="8700" width="3.1328125" style="195" bestFit="1" customWidth="1"/>
    <col min="8701" max="8701" width="28.59765625" style="195" customWidth="1"/>
    <col min="8702" max="8702" width="7.73046875" style="195" customWidth="1"/>
    <col min="8703" max="8703" width="6.59765625" style="195" customWidth="1"/>
    <col min="8704" max="8704" width="11.265625" style="195" bestFit="1" customWidth="1"/>
    <col min="8705" max="8705" width="9.86328125" style="195" bestFit="1" customWidth="1"/>
    <col min="8706" max="8706" width="12" style="195" bestFit="1" customWidth="1"/>
    <col min="8707" max="8707" width="8" style="195" customWidth="1"/>
    <col min="8708" max="8708" width="6.3984375" style="195" bestFit="1" customWidth="1"/>
    <col min="8709" max="8709" width="12.1328125" style="195" bestFit="1" customWidth="1"/>
    <col min="8710" max="8710" width="10.3984375" style="195" customWidth="1"/>
    <col min="8711" max="8711" width="8.86328125" style="195" bestFit="1" customWidth="1"/>
    <col min="8712" max="8712" width="11.265625" style="195" bestFit="1" customWidth="1"/>
    <col min="8713" max="8713" width="1" style="195" customWidth="1"/>
    <col min="8714" max="8714" width="11" style="195" customWidth="1"/>
    <col min="8715" max="8715" width="12.265625" style="195" bestFit="1" customWidth="1"/>
    <col min="8716" max="8716" width="1.265625" style="195" customWidth="1"/>
    <col min="8717" max="8717" width="10.3984375" style="195" customWidth="1"/>
    <col min="8718" max="8718" width="5.59765625" style="195" customWidth="1"/>
    <col min="8719" max="8719" width="1.1328125" style="195" customWidth="1"/>
    <col min="8720" max="8720" width="10.59765625" style="195" customWidth="1"/>
    <col min="8721" max="8721" width="6.3984375" style="195" customWidth="1"/>
    <col min="8722" max="8722" width="1.59765625" style="195" customWidth="1"/>
    <col min="8723" max="8723" width="13.1328125" style="195" customWidth="1"/>
    <col min="8724" max="8724" width="6.73046875" style="195" customWidth="1"/>
    <col min="8725" max="8725" width="1.73046875" style="195" customWidth="1"/>
    <col min="8726" max="8726" width="12" style="195" customWidth="1"/>
    <col min="8727" max="8727" width="12.265625" style="195" bestFit="1" customWidth="1"/>
    <col min="8728" max="8728" width="8.86328125" style="195"/>
    <col min="8729" max="8729" width="0" style="195" hidden="1" customWidth="1"/>
    <col min="8730" max="8955" width="8.86328125" style="195"/>
    <col min="8956" max="8956" width="3.1328125" style="195" bestFit="1" customWidth="1"/>
    <col min="8957" max="8957" width="28.59765625" style="195" customWidth="1"/>
    <col min="8958" max="8958" width="7.73046875" style="195" customWidth="1"/>
    <col min="8959" max="8959" width="6.59765625" style="195" customWidth="1"/>
    <col min="8960" max="8960" width="11.265625" style="195" bestFit="1" customWidth="1"/>
    <col min="8961" max="8961" width="9.86328125" style="195" bestFit="1" customWidth="1"/>
    <col min="8962" max="8962" width="12" style="195" bestFit="1" customWidth="1"/>
    <col min="8963" max="8963" width="8" style="195" customWidth="1"/>
    <col min="8964" max="8964" width="6.3984375" style="195" bestFit="1" customWidth="1"/>
    <col min="8965" max="8965" width="12.1328125" style="195" bestFit="1" customWidth="1"/>
    <col min="8966" max="8966" width="10.3984375" style="195" customWidth="1"/>
    <col min="8967" max="8967" width="8.86328125" style="195" bestFit="1" customWidth="1"/>
    <col min="8968" max="8968" width="11.265625" style="195" bestFit="1" customWidth="1"/>
    <col min="8969" max="8969" width="1" style="195" customWidth="1"/>
    <col min="8970" max="8970" width="11" style="195" customWidth="1"/>
    <col min="8971" max="8971" width="12.265625" style="195" bestFit="1" customWidth="1"/>
    <col min="8972" max="8972" width="1.265625" style="195" customWidth="1"/>
    <col min="8973" max="8973" width="10.3984375" style="195" customWidth="1"/>
    <col min="8974" max="8974" width="5.59765625" style="195" customWidth="1"/>
    <col min="8975" max="8975" width="1.1328125" style="195" customWidth="1"/>
    <col min="8976" max="8976" width="10.59765625" style="195" customWidth="1"/>
    <col min="8977" max="8977" width="6.3984375" style="195" customWidth="1"/>
    <col min="8978" max="8978" width="1.59765625" style="195" customWidth="1"/>
    <col min="8979" max="8979" width="13.1328125" style="195" customWidth="1"/>
    <col min="8980" max="8980" width="6.73046875" style="195" customWidth="1"/>
    <col min="8981" max="8981" width="1.73046875" style="195" customWidth="1"/>
    <col min="8982" max="8982" width="12" style="195" customWidth="1"/>
    <col min="8983" max="8983" width="12.265625" style="195" bestFit="1" customWidth="1"/>
    <col min="8984" max="8984" width="8.86328125" style="195"/>
    <col min="8985" max="8985" width="0" style="195" hidden="1" customWidth="1"/>
    <col min="8986" max="9211" width="8.86328125" style="195"/>
    <col min="9212" max="9212" width="3.1328125" style="195" bestFit="1" customWidth="1"/>
    <col min="9213" max="9213" width="28.59765625" style="195" customWidth="1"/>
    <col min="9214" max="9214" width="7.73046875" style="195" customWidth="1"/>
    <col min="9215" max="9215" width="6.59765625" style="195" customWidth="1"/>
    <col min="9216" max="9216" width="11.265625" style="195" bestFit="1" customWidth="1"/>
    <col min="9217" max="9217" width="9.86328125" style="195" bestFit="1" customWidth="1"/>
    <col min="9218" max="9218" width="12" style="195" bestFit="1" customWidth="1"/>
    <col min="9219" max="9219" width="8" style="195" customWidth="1"/>
    <col min="9220" max="9220" width="6.3984375" style="195" bestFit="1" customWidth="1"/>
    <col min="9221" max="9221" width="12.1328125" style="195" bestFit="1" customWidth="1"/>
    <col min="9222" max="9222" width="10.3984375" style="195" customWidth="1"/>
    <col min="9223" max="9223" width="8.86328125" style="195" bestFit="1" customWidth="1"/>
    <col min="9224" max="9224" width="11.265625" style="195" bestFit="1" customWidth="1"/>
    <col min="9225" max="9225" width="1" style="195" customWidth="1"/>
    <col min="9226" max="9226" width="11" style="195" customWidth="1"/>
    <col min="9227" max="9227" width="12.265625" style="195" bestFit="1" customWidth="1"/>
    <col min="9228" max="9228" width="1.265625" style="195" customWidth="1"/>
    <col min="9229" max="9229" width="10.3984375" style="195" customWidth="1"/>
    <col min="9230" max="9230" width="5.59765625" style="195" customWidth="1"/>
    <col min="9231" max="9231" width="1.1328125" style="195" customWidth="1"/>
    <col min="9232" max="9232" width="10.59765625" style="195" customWidth="1"/>
    <col min="9233" max="9233" width="6.3984375" style="195" customWidth="1"/>
    <col min="9234" max="9234" width="1.59765625" style="195" customWidth="1"/>
    <col min="9235" max="9235" width="13.1328125" style="195" customWidth="1"/>
    <col min="9236" max="9236" width="6.73046875" style="195" customWidth="1"/>
    <col min="9237" max="9237" width="1.73046875" style="195" customWidth="1"/>
    <col min="9238" max="9238" width="12" style="195" customWidth="1"/>
    <col min="9239" max="9239" width="12.265625" style="195" bestFit="1" customWidth="1"/>
    <col min="9240" max="9240" width="8.86328125" style="195"/>
    <col min="9241" max="9241" width="0" style="195" hidden="1" customWidth="1"/>
    <col min="9242" max="9467" width="8.86328125" style="195"/>
    <col min="9468" max="9468" width="3.1328125" style="195" bestFit="1" customWidth="1"/>
    <col min="9469" max="9469" width="28.59765625" style="195" customWidth="1"/>
    <col min="9470" max="9470" width="7.73046875" style="195" customWidth="1"/>
    <col min="9471" max="9471" width="6.59765625" style="195" customWidth="1"/>
    <col min="9472" max="9472" width="11.265625" style="195" bestFit="1" customWidth="1"/>
    <col min="9473" max="9473" width="9.86328125" style="195" bestFit="1" customWidth="1"/>
    <col min="9474" max="9474" width="12" style="195" bestFit="1" customWidth="1"/>
    <col min="9475" max="9475" width="8" style="195" customWidth="1"/>
    <col min="9476" max="9476" width="6.3984375" style="195" bestFit="1" customWidth="1"/>
    <col min="9477" max="9477" width="12.1328125" style="195" bestFit="1" customWidth="1"/>
    <col min="9478" max="9478" width="10.3984375" style="195" customWidth="1"/>
    <col min="9479" max="9479" width="8.86328125" style="195" bestFit="1" customWidth="1"/>
    <col min="9480" max="9480" width="11.265625" style="195" bestFit="1" customWidth="1"/>
    <col min="9481" max="9481" width="1" style="195" customWidth="1"/>
    <col min="9482" max="9482" width="11" style="195" customWidth="1"/>
    <col min="9483" max="9483" width="12.265625" style="195" bestFit="1" customWidth="1"/>
    <col min="9484" max="9484" width="1.265625" style="195" customWidth="1"/>
    <col min="9485" max="9485" width="10.3984375" style="195" customWidth="1"/>
    <col min="9486" max="9486" width="5.59765625" style="195" customWidth="1"/>
    <col min="9487" max="9487" width="1.1328125" style="195" customWidth="1"/>
    <col min="9488" max="9488" width="10.59765625" style="195" customWidth="1"/>
    <col min="9489" max="9489" width="6.3984375" style="195" customWidth="1"/>
    <col min="9490" max="9490" width="1.59765625" style="195" customWidth="1"/>
    <col min="9491" max="9491" width="13.1328125" style="195" customWidth="1"/>
    <col min="9492" max="9492" width="6.73046875" style="195" customWidth="1"/>
    <col min="9493" max="9493" width="1.73046875" style="195" customWidth="1"/>
    <col min="9494" max="9494" width="12" style="195" customWidth="1"/>
    <col min="9495" max="9495" width="12.265625" style="195" bestFit="1" customWidth="1"/>
    <col min="9496" max="9496" width="8.86328125" style="195"/>
    <col min="9497" max="9497" width="0" style="195" hidden="1" customWidth="1"/>
    <col min="9498" max="9723" width="8.86328125" style="195"/>
    <col min="9724" max="9724" width="3.1328125" style="195" bestFit="1" customWidth="1"/>
    <col min="9725" max="9725" width="28.59765625" style="195" customWidth="1"/>
    <col min="9726" max="9726" width="7.73046875" style="195" customWidth="1"/>
    <col min="9727" max="9727" width="6.59765625" style="195" customWidth="1"/>
    <col min="9728" max="9728" width="11.265625" style="195" bestFit="1" customWidth="1"/>
    <col min="9729" max="9729" width="9.86328125" style="195" bestFit="1" customWidth="1"/>
    <col min="9730" max="9730" width="12" style="195" bestFit="1" customWidth="1"/>
    <col min="9731" max="9731" width="8" style="195" customWidth="1"/>
    <col min="9732" max="9732" width="6.3984375" style="195" bestFit="1" customWidth="1"/>
    <col min="9733" max="9733" width="12.1328125" style="195" bestFit="1" customWidth="1"/>
    <col min="9734" max="9734" width="10.3984375" style="195" customWidth="1"/>
    <col min="9735" max="9735" width="8.86328125" style="195" bestFit="1" customWidth="1"/>
    <col min="9736" max="9736" width="11.265625" style="195" bestFit="1" customWidth="1"/>
    <col min="9737" max="9737" width="1" style="195" customWidth="1"/>
    <col min="9738" max="9738" width="11" style="195" customWidth="1"/>
    <col min="9739" max="9739" width="12.265625" style="195" bestFit="1" customWidth="1"/>
    <col min="9740" max="9740" width="1.265625" style="195" customWidth="1"/>
    <col min="9741" max="9741" width="10.3984375" style="195" customWidth="1"/>
    <col min="9742" max="9742" width="5.59765625" style="195" customWidth="1"/>
    <col min="9743" max="9743" width="1.1328125" style="195" customWidth="1"/>
    <col min="9744" max="9744" width="10.59765625" style="195" customWidth="1"/>
    <col min="9745" max="9745" width="6.3984375" style="195" customWidth="1"/>
    <col min="9746" max="9746" width="1.59765625" style="195" customWidth="1"/>
    <col min="9747" max="9747" width="13.1328125" style="195" customWidth="1"/>
    <col min="9748" max="9748" width="6.73046875" style="195" customWidth="1"/>
    <col min="9749" max="9749" width="1.73046875" style="195" customWidth="1"/>
    <col min="9750" max="9750" width="12" style="195" customWidth="1"/>
    <col min="9751" max="9751" width="12.265625" style="195" bestFit="1" customWidth="1"/>
    <col min="9752" max="9752" width="8.86328125" style="195"/>
    <col min="9753" max="9753" width="0" style="195" hidden="1" customWidth="1"/>
    <col min="9754" max="9979" width="8.86328125" style="195"/>
    <col min="9980" max="9980" width="3.1328125" style="195" bestFit="1" customWidth="1"/>
    <col min="9981" max="9981" width="28.59765625" style="195" customWidth="1"/>
    <col min="9982" max="9982" width="7.73046875" style="195" customWidth="1"/>
    <col min="9983" max="9983" width="6.59765625" style="195" customWidth="1"/>
    <col min="9984" max="9984" width="11.265625" style="195" bestFit="1" customWidth="1"/>
    <col min="9985" max="9985" width="9.86328125" style="195" bestFit="1" customWidth="1"/>
    <col min="9986" max="9986" width="12" style="195" bestFit="1" customWidth="1"/>
    <col min="9987" max="9987" width="8" style="195" customWidth="1"/>
    <col min="9988" max="9988" width="6.3984375" style="195" bestFit="1" customWidth="1"/>
    <col min="9989" max="9989" width="12.1328125" style="195" bestFit="1" customWidth="1"/>
    <col min="9990" max="9990" width="10.3984375" style="195" customWidth="1"/>
    <col min="9991" max="9991" width="8.86328125" style="195" bestFit="1" customWidth="1"/>
    <col min="9992" max="9992" width="11.265625" style="195" bestFit="1" customWidth="1"/>
    <col min="9993" max="9993" width="1" style="195" customWidth="1"/>
    <col min="9994" max="9994" width="11" style="195" customWidth="1"/>
    <col min="9995" max="9995" width="12.265625" style="195" bestFit="1" customWidth="1"/>
    <col min="9996" max="9996" width="1.265625" style="195" customWidth="1"/>
    <col min="9997" max="9997" width="10.3984375" style="195" customWidth="1"/>
    <col min="9998" max="9998" width="5.59765625" style="195" customWidth="1"/>
    <col min="9999" max="9999" width="1.1328125" style="195" customWidth="1"/>
    <col min="10000" max="10000" width="10.59765625" style="195" customWidth="1"/>
    <col min="10001" max="10001" width="6.3984375" style="195" customWidth="1"/>
    <col min="10002" max="10002" width="1.59765625" style="195" customWidth="1"/>
    <col min="10003" max="10003" width="13.1328125" style="195" customWidth="1"/>
    <col min="10004" max="10004" width="6.73046875" style="195" customWidth="1"/>
    <col min="10005" max="10005" width="1.73046875" style="195" customWidth="1"/>
    <col min="10006" max="10006" width="12" style="195" customWidth="1"/>
    <col min="10007" max="10007" width="12.265625" style="195" bestFit="1" customWidth="1"/>
    <col min="10008" max="10008" width="8.86328125" style="195"/>
    <col min="10009" max="10009" width="0" style="195" hidden="1" customWidth="1"/>
    <col min="10010" max="10235" width="8.86328125" style="195"/>
    <col min="10236" max="10236" width="3.1328125" style="195" bestFit="1" customWidth="1"/>
    <col min="10237" max="10237" width="28.59765625" style="195" customWidth="1"/>
    <col min="10238" max="10238" width="7.73046875" style="195" customWidth="1"/>
    <col min="10239" max="10239" width="6.59765625" style="195" customWidth="1"/>
    <col min="10240" max="10240" width="11.265625" style="195" bestFit="1" customWidth="1"/>
    <col min="10241" max="10241" width="9.86328125" style="195" bestFit="1" customWidth="1"/>
    <col min="10242" max="10242" width="12" style="195" bestFit="1" customWidth="1"/>
    <col min="10243" max="10243" width="8" style="195" customWidth="1"/>
    <col min="10244" max="10244" width="6.3984375" style="195" bestFit="1" customWidth="1"/>
    <col min="10245" max="10245" width="12.1328125" style="195" bestFit="1" customWidth="1"/>
    <col min="10246" max="10246" width="10.3984375" style="195" customWidth="1"/>
    <col min="10247" max="10247" width="8.86328125" style="195" bestFit="1" customWidth="1"/>
    <col min="10248" max="10248" width="11.265625" style="195" bestFit="1" customWidth="1"/>
    <col min="10249" max="10249" width="1" style="195" customWidth="1"/>
    <col min="10250" max="10250" width="11" style="195" customWidth="1"/>
    <col min="10251" max="10251" width="12.265625" style="195" bestFit="1" customWidth="1"/>
    <col min="10252" max="10252" width="1.265625" style="195" customWidth="1"/>
    <col min="10253" max="10253" width="10.3984375" style="195" customWidth="1"/>
    <col min="10254" max="10254" width="5.59765625" style="195" customWidth="1"/>
    <col min="10255" max="10255" width="1.1328125" style="195" customWidth="1"/>
    <col min="10256" max="10256" width="10.59765625" style="195" customWidth="1"/>
    <col min="10257" max="10257" width="6.3984375" style="195" customWidth="1"/>
    <col min="10258" max="10258" width="1.59765625" style="195" customWidth="1"/>
    <col min="10259" max="10259" width="13.1328125" style="195" customWidth="1"/>
    <col min="10260" max="10260" width="6.73046875" style="195" customWidth="1"/>
    <col min="10261" max="10261" width="1.73046875" style="195" customWidth="1"/>
    <col min="10262" max="10262" width="12" style="195" customWidth="1"/>
    <col min="10263" max="10263" width="12.265625" style="195" bestFit="1" customWidth="1"/>
    <col min="10264" max="10264" width="8.86328125" style="195"/>
    <col min="10265" max="10265" width="0" style="195" hidden="1" customWidth="1"/>
    <col min="10266" max="10491" width="8.86328125" style="195"/>
    <col min="10492" max="10492" width="3.1328125" style="195" bestFit="1" customWidth="1"/>
    <col min="10493" max="10493" width="28.59765625" style="195" customWidth="1"/>
    <col min="10494" max="10494" width="7.73046875" style="195" customWidth="1"/>
    <col min="10495" max="10495" width="6.59765625" style="195" customWidth="1"/>
    <col min="10496" max="10496" width="11.265625" style="195" bestFit="1" customWidth="1"/>
    <col min="10497" max="10497" width="9.86328125" style="195" bestFit="1" customWidth="1"/>
    <col min="10498" max="10498" width="12" style="195" bestFit="1" customWidth="1"/>
    <col min="10499" max="10499" width="8" style="195" customWidth="1"/>
    <col min="10500" max="10500" width="6.3984375" style="195" bestFit="1" customWidth="1"/>
    <col min="10501" max="10501" width="12.1328125" style="195" bestFit="1" customWidth="1"/>
    <col min="10502" max="10502" width="10.3984375" style="195" customWidth="1"/>
    <col min="10503" max="10503" width="8.86328125" style="195" bestFit="1" customWidth="1"/>
    <col min="10504" max="10504" width="11.265625" style="195" bestFit="1" customWidth="1"/>
    <col min="10505" max="10505" width="1" style="195" customWidth="1"/>
    <col min="10506" max="10506" width="11" style="195" customWidth="1"/>
    <col min="10507" max="10507" width="12.265625" style="195" bestFit="1" customWidth="1"/>
    <col min="10508" max="10508" width="1.265625" style="195" customWidth="1"/>
    <col min="10509" max="10509" width="10.3984375" style="195" customWidth="1"/>
    <col min="10510" max="10510" width="5.59765625" style="195" customWidth="1"/>
    <col min="10511" max="10511" width="1.1328125" style="195" customWidth="1"/>
    <col min="10512" max="10512" width="10.59765625" style="195" customWidth="1"/>
    <col min="10513" max="10513" width="6.3984375" style="195" customWidth="1"/>
    <col min="10514" max="10514" width="1.59765625" style="195" customWidth="1"/>
    <col min="10515" max="10515" width="13.1328125" style="195" customWidth="1"/>
    <col min="10516" max="10516" width="6.73046875" style="195" customWidth="1"/>
    <col min="10517" max="10517" width="1.73046875" style="195" customWidth="1"/>
    <col min="10518" max="10518" width="12" style="195" customWidth="1"/>
    <col min="10519" max="10519" width="12.265625" style="195" bestFit="1" customWidth="1"/>
    <col min="10520" max="10520" width="8.86328125" style="195"/>
    <col min="10521" max="10521" width="0" style="195" hidden="1" customWidth="1"/>
    <col min="10522" max="10747" width="8.86328125" style="195"/>
    <col min="10748" max="10748" width="3.1328125" style="195" bestFit="1" customWidth="1"/>
    <col min="10749" max="10749" width="28.59765625" style="195" customWidth="1"/>
    <col min="10750" max="10750" width="7.73046875" style="195" customWidth="1"/>
    <col min="10751" max="10751" width="6.59765625" style="195" customWidth="1"/>
    <col min="10752" max="10752" width="11.265625" style="195" bestFit="1" customWidth="1"/>
    <col min="10753" max="10753" width="9.86328125" style="195" bestFit="1" customWidth="1"/>
    <col min="10754" max="10754" width="12" style="195" bestFit="1" customWidth="1"/>
    <col min="10755" max="10755" width="8" style="195" customWidth="1"/>
    <col min="10756" max="10756" width="6.3984375" style="195" bestFit="1" customWidth="1"/>
    <col min="10757" max="10757" width="12.1328125" style="195" bestFit="1" customWidth="1"/>
    <col min="10758" max="10758" width="10.3984375" style="195" customWidth="1"/>
    <col min="10759" max="10759" width="8.86328125" style="195" bestFit="1" customWidth="1"/>
    <col min="10760" max="10760" width="11.265625" style="195" bestFit="1" customWidth="1"/>
    <col min="10761" max="10761" width="1" style="195" customWidth="1"/>
    <col min="10762" max="10762" width="11" style="195" customWidth="1"/>
    <col min="10763" max="10763" width="12.265625" style="195" bestFit="1" customWidth="1"/>
    <col min="10764" max="10764" width="1.265625" style="195" customWidth="1"/>
    <col min="10765" max="10765" width="10.3984375" style="195" customWidth="1"/>
    <col min="10766" max="10766" width="5.59765625" style="195" customWidth="1"/>
    <col min="10767" max="10767" width="1.1328125" style="195" customWidth="1"/>
    <col min="10768" max="10768" width="10.59765625" style="195" customWidth="1"/>
    <col min="10769" max="10769" width="6.3984375" style="195" customWidth="1"/>
    <col min="10770" max="10770" width="1.59765625" style="195" customWidth="1"/>
    <col min="10771" max="10771" width="13.1328125" style="195" customWidth="1"/>
    <col min="10772" max="10772" width="6.73046875" style="195" customWidth="1"/>
    <col min="10773" max="10773" width="1.73046875" style="195" customWidth="1"/>
    <col min="10774" max="10774" width="12" style="195" customWidth="1"/>
    <col min="10775" max="10775" width="12.265625" style="195" bestFit="1" customWidth="1"/>
    <col min="10776" max="10776" width="8.86328125" style="195"/>
    <col min="10777" max="10777" width="0" style="195" hidden="1" customWidth="1"/>
    <col min="10778" max="11003" width="8.86328125" style="195"/>
    <col min="11004" max="11004" width="3.1328125" style="195" bestFit="1" customWidth="1"/>
    <col min="11005" max="11005" width="28.59765625" style="195" customWidth="1"/>
    <col min="11006" max="11006" width="7.73046875" style="195" customWidth="1"/>
    <col min="11007" max="11007" width="6.59765625" style="195" customWidth="1"/>
    <col min="11008" max="11008" width="11.265625" style="195" bestFit="1" customWidth="1"/>
    <col min="11009" max="11009" width="9.86328125" style="195" bestFit="1" customWidth="1"/>
    <col min="11010" max="11010" width="12" style="195" bestFit="1" customWidth="1"/>
    <col min="11011" max="11011" width="8" style="195" customWidth="1"/>
    <col min="11012" max="11012" width="6.3984375" style="195" bestFit="1" customWidth="1"/>
    <col min="11013" max="11013" width="12.1328125" style="195" bestFit="1" customWidth="1"/>
    <col min="11014" max="11014" width="10.3984375" style="195" customWidth="1"/>
    <col min="11015" max="11015" width="8.86328125" style="195" bestFit="1" customWidth="1"/>
    <col min="11016" max="11016" width="11.265625" style="195" bestFit="1" customWidth="1"/>
    <col min="11017" max="11017" width="1" style="195" customWidth="1"/>
    <col min="11018" max="11018" width="11" style="195" customWidth="1"/>
    <col min="11019" max="11019" width="12.265625" style="195" bestFit="1" customWidth="1"/>
    <col min="11020" max="11020" width="1.265625" style="195" customWidth="1"/>
    <col min="11021" max="11021" width="10.3984375" style="195" customWidth="1"/>
    <col min="11022" max="11022" width="5.59765625" style="195" customWidth="1"/>
    <col min="11023" max="11023" width="1.1328125" style="195" customWidth="1"/>
    <col min="11024" max="11024" width="10.59765625" style="195" customWidth="1"/>
    <col min="11025" max="11025" width="6.3984375" style="195" customWidth="1"/>
    <col min="11026" max="11026" width="1.59765625" style="195" customWidth="1"/>
    <col min="11027" max="11027" width="13.1328125" style="195" customWidth="1"/>
    <col min="11028" max="11028" width="6.73046875" style="195" customWidth="1"/>
    <col min="11029" max="11029" width="1.73046875" style="195" customWidth="1"/>
    <col min="11030" max="11030" width="12" style="195" customWidth="1"/>
    <col min="11031" max="11031" width="12.265625" style="195" bestFit="1" customWidth="1"/>
    <col min="11032" max="11032" width="8.86328125" style="195"/>
    <col min="11033" max="11033" width="0" style="195" hidden="1" customWidth="1"/>
    <col min="11034" max="11259" width="8.86328125" style="195"/>
    <col min="11260" max="11260" width="3.1328125" style="195" bestFit="1" customWidth="1"/>
    <col min="11261" max="11261" width="28.59765625" style="195" customWidth="1"/>
    <col min="11262" max="11262" width="7.73046875" style="195" customWidth="1"/>
    <col min="11263" max="11263" width="6.59765625" style="195" customWidth="1"/>
    <col min="11264" max="11264" width="11.265625" style="195" bestFit="1" customWidth="1"/>
    <col min="11265" max="11265" width="9.86328125" style="195" bestFit="1" customWidth="1"/>
    <col min="11266" max="11266" width="12" style="195" bestFit="1" customWidth="1"/>
    <col min="11267" max="11267" width="8" style="195" customWidth="1"/>
    <col min="11268" max="11268" width="6.3984375" style="195" bestFit="1" customWidth="1"/>
    <col min="11269" max="11269" width="12.1328125" style="195" bestFit="1" customWidth="1"/>
    <col min="11270" max="11270" width="10.3984375" style="195" customWidth="1"/>
    <col min="11271" max="11271" width="8.86328125" style="195" bestFit="1" customWidth="1"/>
    <col min="11272" max="11272" width="11.265625" style="195" bestFit="1" customWidth="1"/>
    <col min="11273" max="11273" width="1" style="195" customWidth="1"/>
    <col min="11274" max="11274" width="11" style="195" customWidth="1"/>
    <col min="11275" max="11275" width="12.265625" style="195" bestFit="1" customWidth="1"/>
    <col min="11276" max="11276" width="1.265625" style="195" customWidth="1"/>
    <col min="11277" max="11277" width="10.3984375" style="195" customWidth="1"/>
    <col min="11278" max="11278" width="5.59765625" style="195" customWidth="1"/>
    <col min="11279" max="11279" width="1.1328125" style="195" customWidth="1"/>
    <col min="11280" max="11280" width="10.59765625" style="195" customWidth="1"/>
    <col min="11281" max="11281" width="6.3984375" style="195" customWidth="1"/>
    <col min="11282" max="11282" width="1.59765625" style="195" customWidth="1"/>
    <col min="11283" max="11283" width="13.1328125" style="195" customWidth="1"/>
    <col min="11284" max="11284" width="6.73046875" style="195" customWidth="1"/>
    <col min="11285" max="11285" width="1.73046875" style="195" customWidth="1"/>
    <col min="11286" max="11286" width="12" style="195" customWidth="1"/>
    <col min="11287" max="11287" width="12.265625" style="195" bestFit="1" customWidth="1"/>
    <col min="11288" max="11288" width="8.86328125" style="195"/>
    <col min="11289" max="11289" width="0" style="195" hidden="1" customWidth="1"/>
    <col min="11290" max="11515" width="8.86328125" style="195"/>
    <col min="11516" max="11516" width="3.1328125" style="195" bestFit="1" customWidth="1"/>
    <col min="11517" max="11517" width="28.59765625" style="195" customWidth="1"/>
    <col min="11518" max="11518" width="7.73046875" style="195" customWidth="1"/>
    <col min="11519" max="11519" width="6.59765625" style="195" customWidth="1"/>
    <col min="11520" max="11520" width="11.265625" style="195" bestFit="1" customWidth="1"/>
    <col min="11521" max="11521" width="9.86328125" style="195" bestFit="1" customWidth="1"/>
    <col min="11522" max="11522" width="12" style="195" bestFit="1" customWidth="1"/>
    <col min="11523" max="11523" width="8" style="195" customWidth="1"/>
    <col min="11524" max="11524" width="6.3984375" style="195" bestFit="1" customWidth="1"/>
    <col min="11525" max="11525" width="12.1328125" style="195" bestFit="1" customWidth="1"/>
    <col min="11526" max="11526" width="10.3984375" style="195" customWidth="1"/>
    <col min="11527" max="11527" width="8.86328125" style="195" bestFit="1" customWidth="1"/>
    <col min="11528" max="11528" width="11.265625" style="195" bestFit="1" customWidth="1"/>
    <col min="11529" max="11529" width="1" style="195" customWidth="1"/>
    <col min="11530" max="11530" width="11" style="195" customWidth="1"/>
    <col min="11531" max="11531" width="12.265625" style="195" bestFit="1" customWidth="1"/>
    <col min="11532" max="11532" width="1.265625" style="195" customWidth="1"/>
    <col min="11533" max="11533" width="10.3984375" style="195" customWidth="1"/>
    <col min="11534" max="11534" width="5.59765625" style="195" customWidth="1"/>
    <col min="11535" max="11535" width="1.1328125" style="195" customWidth="1"/>
    <col min="11536" max="11536" width="10.59765625" style="195" customWidth="1"/>
    <col min="11537" max="11537" width="6.3984375" style="195" customWidth="1"/>
    <col min="11538" max="11538" width="1.59765625" style="195" customWidth="1"/>
    <col min="11539" max="11539" width="13.1328125" style="195" customWidth="1"/>
    <col min="11540" max="11540" width="6.73046875" style="195" customWidth="1"/>
    <col min="11541" max="11541" width="1.73046875" style="195" customWidth="1"/>
    <col min="11542" max="11542" width="12" style="195" customWidth="1"/>
    <col min="11543" max="11543" width="12.265625" style="195" bestFit="1" customWidth="1"/>
    <col min="11544" max="11544" width="8.86328125" style="195"/>
    <col min="11545" max="11545" width="0" style="195" hidden="1" customWidth="1"/>
    <col min="11546" max="11771" width="8.86328125" style="195"/>
    <col min="11772" max="11772" width="3.1328125" style="195" bestFit="1" customWidth="1"/>
    <col min="11773" max="11773" width="28.59765625" style="195" customWidth="1"/>
    <col min="11774" max="11774" width="7.73046875" style="195" customWidth="1"/>
    <col min="11775" max="11775" width="6.59765625" style="195" customWidth="1"/>
    <col min="11776" max="11776" width="11.265625" style="195" bestFit="1" customWidth="1"/>
    <col min="11777" max="11777" width="9.86328125" style="195" bestFit="1" customWidth="1"/>
    <col min="11778" max="11778" width="12" style="195" bestFit="1" customWidth="1"/>
    <col min="11779" max="11779" width="8" style="195" customWidth="1"/>
    <col min="11780" max="11780" width="6.3984375" style="195" bestFit="1" customWidth="1"/>
    <col min="11781" max="11781" width="12.1328125" style="195" bestFit="1" customWidth="1"/>
    <col min="11782" max="11782" width="10.3984375" style="195" customWidth="1"/>
    <col min="11783" max="11783" width="8.86328125" style="195" bestFit="1" customWidth="1"/>
    <col min="11784" max="11784" width="11.265625" style="195" bestFit="1" customWidth="1"/>
    <col min="11785" max="11785" width="1" style="195" customWidth="1"/>
    <col min="11786" max="11786" width="11" style="195" customWidth="1"/>
    <col min="11787" max="11787" width="12.265625" style="195" bestFit="1" customWidth="1"/>
    <col min="11788" max="11788" width="1.265625" style="195" customWidth="1"/>
    <col min="11789" max="11789" width="10.3984375" style="195" customWidth="1"/>
    <col min="11790" max="11790" width="5.59765625" style="195" customWidth="1"/>
    <col min="11791" max="11791" width="1.1328125" style="195" customWidth="1"/>
    <col min="11792" max="11792" width="10.59765625" style="195" customWidth="1"/>
    <col min="11793" max="11793" width="6.3984375" style="195" customWidth="1"/>
    <col min="11794" max="11794" width="1.59765625" style="195" customWidth="1"/>
    <col min="11795" max="11795" width="13.1328125" style="195" customWidth="1"/>
    <col min="11796" max="11796" width="6.73046875" style="195" customWidth="1"/>
    <col min="11797" max="11797" width="1.73046875" style="195" customWidth="1"/>
    <col min="11798" max="11798" width="12" style="195" customWidth="1"/>
    <col min="11799" max="11799" width="12.265625" style="195" bestFit="1" customWidth="1"/>
    <col min="11800" max="11800" width="8.86328125" style="195"/>
    <col min="11801" max="11801" width="0" style="195" hidden="1" customWidth="1"/>
    <col min="11802" max="12027" width="8.86328125" style="195"/>
    <col min="12028" max="12028" width="3.1328125" style="195" bestFit="1" customWidth="1"/>
    <col min="12029" max="12029" width="28.59765625" style="195" customWidth="1"/>
    <col min="12030" max="12030" width="7.73046875" style="195" customWidth="1"/>
    <col min="12031" max="12031" width="6.59765625" style="195" customWidth="1"/>
    <col min="12032" max="12032" width="11.265625" style="195" bestFit="1" customWidth="1"/>
    <col min="12033" max="12033" width="9.86328125" style="195" bestFit="1" customWidth="1"/>
    <col min="12034" max="12034" width="12" style="195" bestFit="1" customWidth="1"/>
    <col min="12035" max="12035" width="8" style="195" customWidth="1"/>
    <col min="12036" max="12036" width="6.3984375" style="195" bestFit="1" customWidth="1"/>
    <col min="12037" max="12037" width="12.1328125" style="195" bestFit="1" customWidth="1"/>
    <col min="12038" max="12038" width="10.3984375" style="195" customWidth="1"/>
    <col min="12039" max="12039" width="8.86328125" style="195" bestFit="1" customWidth="1"/>
    <col min="12040" max="12040" width="11.265625" style="195" bestFit="1" customWidth="1"/>
    <col min="12041" max="12041" width="1" style="195" customWidth="1"/>
    <col min="12042" max="12042" width="11" style="195" customWidth="1"/>
    <col min="12043" max="12043" width="12.265625" style="195" bestFit="1" customWidth="1"/>
    <col min="12044" max="12044" width="1.265625" style="195" customWidth="1"/>
    <col min="12045" max="12045" width="10.3984375" style="195" customWidth="1"/>
    <col min="12046" max="12046" width="5.59765625" style="195" customWidth="1"/>
    <col min="12047" max="12047" width="1.1328125" style="195" customWidth="1"/>
    <col min="12048" max="12048" width="10.59765625" style="195" customWidth="1"/>
    <col min="12049" max="12049" width="6.3984375" style="195" customWidth="1"/>
    <col min="12050" max="12050" width="1.59765625" style="195" customWidth="1"/>
    <col min="12051" max="12051" width="13.1328125" style="195" customWidth="1"/>
    <col min="12052" max="12052" width="6.73046875" style="195" customWidth="1"/>
    <col min="12053" max="12053" width="1.73046875" style="195" customWidth="1"/>
    <col min="12054" max="12054" width="12" style="195" customWidth="1"/>
    <col min="12055" max="12055" width="12.265625" style="195" bestFit="1" customWidth="1"/>
    <col min="12056" max="12056" width="8.86328125" style="195"/>
    <col min="12057" max="12057" width="0" style="195" hidden="1" customWidth="1"/>
    <col min="12058" max="12283" width="8.86328125" style="195"/>
    <col min="12284" max="12284" width="3.1328125" style="195" bestFit="1" customWidth="1"/>
    <col min="12285" max="12285" width="28.59765625" style="195" customWidth="1"/>
    <col min="12286" max="12286" width="7.73046875" style="195" customWidth="1"/>
    <col min="12287" max="12287" width="6.59765625" style="195" customWidth="1"/>
    <col min="12288" max="12288" width="11.265625" style="195" bestFit="1" customWidth="1"/>
    <col min="12289" max="12289" width="9.86328125" style="195" bestFit="1" customWidth="1"/>
    <col min="12290" max="12290" width="12" style="195" bestFit="1" customWidth="1"/>
    <col min="12291" max="12291" width="8" style="195" customWidth="1"/>
    <col min="12292" max="12292" width="6.3984375" style="195" bestFit="1" customWidth="1"/>
    <col min="12293" max="12293" width="12.1328125" style="195" bestFit="1" customWidth="1"/>
    <col min="12294" max="12294" width="10.3984375" style="195" customWidth="1"/>
    <col min="12295" max="12295" width="8.86328125" style="195" bestFit="1" customWidth="1"/>
    <col min="12296" max="12296" width="11.265625" style="195" bestFit="1" customWidth="1"/>
    <col min="12297" max="12297" width="1" style="195" customWidth="1"/>
    <col min="12298" max="12298" width="11" style="195" customWidth="1"/>
    <col min="12299" max="12299" width="12.265625" style="195" bestFit="1" customWidth="1"/>
    <col min="12300" max="12300" width="1.265625" style="195" customWidth="1"/>
    <col min="12301" max="12301" width="10.3984375" style="195" customWidth="1"/>
    <col min="12302" max="12302" width="5.59765625" style="195" customWidth="1"/>
    <col min="12303" max="12303" width="1.1328125" style="195" customWidth="1"/>
    <col min="12304" max="12304" width="10.59765625" style="195" customWidth="1"/>
    <col min="12305" max="12305" width="6.3984375" style="195" customWidth="1"/>
    <col min="12306" max="12306" width="1.59765625" style="195" customWidth="1"/>
    <col min="12307" max="12307" width="13.1328125" style="195" customWidth="1"/>
    <col min="12308" max="12308" width="6.73046875" style="195" customWidth="1"/>
    <col min="12309" max="12309" width="1.73046875" style="195" customWidth="1"/>
    <col min="12310" max="12310" width="12" style="195" customWidth="1"/>
    <col min="12311" max="12311" width="12.265625" style="195" bestFit="1" customWidth="1"/>
    <col min="12312" max="12312" width="8.86328125" style="195"/>
    <col min="12313" max="12313" width="0" style="195" hidden="1" customWidth="1"/>
    <col min="12314" max="12539" width="8.86328125" style="195"/>
    <col min="12540" max="12540" width="3.1328125" style="195" bestFit="1" customWidth="1"/>
    <col min="12541" max="12541" width="28.59765625" style="195" customWidth="1"/>
    <col min="12542" max="12542" width="7.73046875" style="195" customWidth="1"/>
    <col min="12543" max="12543" width="6.59765625" style="195" customWidth="1"/>
    <col min="12544" max="12544" width="11.265625" style="195" bestFit="1" customWidth="1"/>
    <col min="12545" max="12545" width="9.86328125" style="195" bestFit="1" customWidth="1"/>
    <col min="12546" max="12546" width="12" style="195" bestFit="1" customWidth="1"/>
    <col min="12547" max="12547" width="8" style="195" customWidth="1"/>
    <col min="12548" max="12548" width="6.3984375" style="195" bestFit="1" customWidth="1"/>
    <col min="12549" max="12549" width="12.1328125" style="195" bestFit="1" customWidth="1"/>
    <col min="12550" max="12550" width="10.3984375" style="195" customWidth="1"/>
    <col min="12551" max="12551" width="8.86328125" style="195" bestFit="1" customWidth="1"/>
    <col min="12552" max="12552" width="11.265625" style="195" bestFit="1" customWidth="1"/>
    <col min="12553" max="12553" width="1" style="195" customWidth="1"/>
    <col min="12554" max="12554" width="11" style="195" customWidth="1"/>
    <col min="12555" max="12555" width="12.265625" style="195" bestFit="1" customWidth="1"/>
    <col min="12556" max="12556" width="1.265625" style="195" customWidth="1"/>
    <col min="12557" max="12557" width="10.3984375" style="195" customWidth="1"/>
    <col min="12558" max="12558" width="5.59765625" style="195" customWidth="1"/>
    <col min="12559" max="12559" width="1.1328125" style="195" customWidth="1"/>
    <col min="12560" max="12560" width="10.59765625" style="195" customWidth="1"/>
    <col min="12561" max="12561" width="6.3984375" style="195" customWidth="1"/>
    <col min="12562" max="12562" width="1.59765625" style="195" customWidth="1"/>
    <col min="12563" max="12563" width="13.1328125" style="195" customWidth="1"/>
    <col min="12564" max="12564" width="6.73046875" style="195" customWidth="1"/>
    <col min="12565" max="12565" width="1.73046875" style="195" customWidth="1"/>
    <col min="12566" max="12566" width="12" style="195" customWidth="1"/>
    <col min="12567" max="12567" width="12.265625" style="195" bestFit="1" customWidth="1"/>
    <col min="12568" max="12568" width="8.86328125" style="195"/>
    <col min="12569" max="12569" width="0" style="195" hidden="1" customWidth="1"/>
    <col min="12570" max="12795" width="8.86328125" style="195"/>
    <col min="12796" max="12796" width="3.1328125" style="195" bestFit="1" customWidth="1"/>
    <col min="12797" max="12797" width="28.59765625" style="195" customWidth="1"/>
    <col min="12798" max="12798" width="7.73046875" style="195" customWidth="1"/>
    <col min="12799" max="12799" width="6.59765625" style="195" customWidth="1"/>
    <col min="12800" max="12800" width="11.265625" style="195" bestFit="1" customWidth="1"/>
    <col min="12801" max="12801" width="9.86328125" style="195" bestFit="1" customWidth="1"/>
    <col min="12802" max="12802" width="12" style="195" bestFit="1" customWidth="1"/>
    <col min="12803" max="12803" width="8" style="195" customWidth="1"/>
    <col min="12804" max="12804" width="6.3984375" style="195" bestFit="1" customWidth="1"/>
    <col min="12805" max="12805" width="12.1328125" style="195" bestFit="1" customWidth="1"/>
    <col min="12806" max="12806" width="10.3984375" style="195" customWidth="1"/>
    <col min="12807" max="12807" width="8.86328125" style="195" bestFit="1" customWidth="1"/>
    <col min="12808" max="12808" width="11.265625" style="195" bestFit="1" customWidth="1"/>
    <col min="12809" max="12809" width="1" style="195" customWidth="1"/>
    <col min="12810" max="12810" width="11" style="195" customWidth="1"/>
    <col min="12811" max="12811" width="12.265625" style="195" bestFit="1" customWidth="1"/>
    <col min="12812" max="12812" width="1.265625" style="195" customWidth="1"/>
    <col min="12813" max="12813" width="10.3984375" style="195" customWidth="1"/>
    <col min="12814" max="12814" width="5.59765625" style="195" customWidth="1"/>
    <col min="12815" max="12815" width="1.1328125" style="195" customWidth="1"/>
    <col min="12816" max="12816" width="10.59765625" style="195" customWidth="1"/>
    <col min="12817" max="12817" width="6.3984375" style="195" customWidth="1"/>
    <col min="12818" max="12818" width="1.59765625" style="195" customWidth="1"/>
    <col min="12819" max="12819" width="13.1328125" style="195" customWidth="1"/>
    <col min="12820" max="12820" width="6.73046875" style="195" customWidth="1"/>
    <col min="12821" max="12821" width="1.73046875" style="195" customWidth="1"/>
    <col min="12822" max="12822" width="12" style="195" customWidth="1"/>
    <col min="12823" max="12823" width="12.265625" style="195" bestFit="1" customWidth="1"/>
    <col min="12824" max="12824" width="8.86328125" style="195"/>
    <col min="12825" max="12825" width="0" style="195" hidden="1" customWidth="1"/>
    <col min="12826" max="13051" width="8.86328125" style="195"/>
    <col min="13052" max="13052" width="3.1328125" style="195" bestFit="1" customWidth="1"/>
    <col min="13053" max="13053" width="28.59765625" style="195" customWidth="1"/>
    <col min="13054" max="13054" width="7.73046875" style="195" customWidth="1"/>
    <col min="13055" max="13055" width="6.59765625" style="195" customWidth="1"/>
    <col min="13056" max="13056" width="11.265625" style="195" bestFit="1" customWidth="1"/>
    <col min="13057" max="13057" width="9.86328125" style="195" bestFit="1" customWidth="1"/>
    <col min="13058" max="13058" width="12" style="195" bestFit="1" customWidth="1"/>
    <col min="13059" max="13059" width="8" style="195" customWidth="1"/>
    <col min="13060" max="13060" width="6.3984375" style="195" bestFit="1" customWidth="1"/>
    <col min="13061" max="13061" width="12.1328125" style="195" bestFit="1" customWidth="1"/>
    <col min="13062" max="13062" width="10.3984375" style="195" customWidth="1"/>
    <col min="13063" max="13063" width="8.86328125" style="195" bestFit="1" customWidth="1"/>
    <col min="13064" max="13064" width="11.265625" style="195" bestFit="1" customWidth="1"/>
    <col min="13065" max="13065" width="1" style="195" customWidth="1"/>
    <col min="13066" max="13066" width="11" style="195" customWidth="1"/>
    <col min="13067" max="13067" width="12.265625" style="195" bestFit="1" customWidth="1"/>
    <col min="13068" max="13068" width="1.265625" style="195" customWidth="1"/>
    <col min="13069" max="13069" width="10.3984375" style="195" customWidth="1"/>
    <col min="13070" max="13070" width="5.59765625" style="195" customWidth="1"/>
    <col min="13071" max="13071" width="1.1328125" style="195" customWidth="1"/>
    <col min="13072" max="13072" width="10.59765625" style="195" customWidth="1"/>
    <col min="13073" max="13073" width="6.3984375" style="195" customWidth="1"/>
    <col min="13074" max="13074" width="1.59765625" style="195" customWidth="1"/>
    <col min="13075" max="13075" width="13.1328125" style="195" customWidth="1"/>
    <col min="13076" max="13076" width="6.73046875" style="195" customWidth="1"/>
    <col min="13077" max="13077" width="1.73046875" style="195" customWidth="1"/>
    <col min="13078" max="13078" width="12" style="195" customWidth="1"/>
    <col min="13079" max="13079" width="12.265625" style="195" bestFit="1" customWidth="1"/>
    <col min="13080" max="13080" width="8.86328125" style="195"/>
    <col min="13081" max="13081" width="0" style="195" hidden="1" customWidth="1"/>
    <col min="13082" max="13307" width="8.86328125" style="195"/>
    <col min="13308" max="13308" width="3.1328125" style="195" bestFit="1" customWidth="1"/>
    <col min="13309" max="13309" width="28.59765625" style="195" customWidth="1"/>
    <col min="13310" max="13310" width="7.73046875" style="195" customWidth="1"/>
    <col min="13311" max="13311" width="6.59765625" style="195" customWidth="1"/>
    <col min="13312" max="13312" width="11.265625" style="195" bestFit="1" customWidth="1"/>
    <col min="13313" max="13313" width="9.86328125" style="195" bestFit="1" customWidth="1"/>
    <col min="13314" max="13314" width="12" style="195" bestFit="1" customWidth="1"/>
    <col min="13315" max="13315" width="8" style="195" customWidth="1"/>
    <col min="13316" max="13316" width="6.3984375" style="195" bestFit="1" customWidth="1"/>
    <col min="13317" max="13317" width="12.1328125" style="195" bestFit="1" customWidth="1"/>
    <col min="13318" max="13318" width="10.3984375" style="195" customWidth="1"/>
    <col min="13319" max="13319" width="8.86328125" style="195" bestFit="1" customWidth="1"/>
    <col min="13320" max="13320" width="11.265625" style="195" bestFit="1" customWidth="1"/>
    <col min="13321" max="13321" width="1" style="195" customWidth="1"/>
    <col min="13322" max="13322" width="11" style="195" customWidth="1"/>
    <col min="13323" max="13323" width="12.265625" style="195" bestFit="1" customWidth="1"/>
    <col min="13324" max="13324" width="1.265625" style="195" customWidth="1"/>
    <col min="13325" max="13325" width="10.3984375" style="195" customWidth="1"/>
    <col min="13326" max="13326" width="5.59765625" style="195" customWidth="1"/>
    <col min="13327" max="13327" width="1.1328125" style="195" customWidth="1"/>
    <col min="13328" max="13328" width="10.59765625" style="195" customWidth="1"/>
    <col min="13329" max="13329" width="6.3984375" style="195" customWidth="1"/>
    <col min="13330" max="13330" width="1.59765625" style="195" customWidth="1"/>
    <col min="13331" max="13331" width="13.1328125" style="195" customWidth="1"/>
    <col min="13332" max="13332" width="6.73046875" style="195" customWidth="1"/>
    <col min="13333" max="13333" width="1.73046875" style="195" customWidth="1"/>
    <col min="13334" max="13334" width="12" style="195" customWidth="1"/>
    <col min="13335" max="13335" width="12.265625" style="195" bestFit="1" customWidth="1"/>
    <col min="13336" max="13336" width="8.86328125" style="195"/>
    <col min="13337" max="13337" width="0" style="195" hidden="1" customWidth="1"/>
    <col min="13338" max="13563" width="8.86328125" style="195"/>
    <col min="13564" max="13564" width="3.1328125" style="195" bestFit="1" customWidth="1"/>
    <col min="13565" max="13565" width="28.59765625" style="195" customWidth="1"/>
    <col min="13566" max="13566" width="7.73046875" style="195" customWidth="1"/>
    <col min="13567" max="13567" width="6.59765625" style="195" customWidth="1"/>
    <col min="13568" max="13568" width="11.265625" style="195" bestFit="1" customWidth="1"/>
    <col min="13569" max="13569" width="9.86328125" style="195" bestFit="1" customWidth="1"/>
    <col min="13570" max="13570" width="12" style="195" bestFit="1" customWidth="1"/>
    <col min="13571" max="13571" width="8" style="195" customWidth="1"/>
    <col min="13572" max="13572" width="6.3984375" style="195" bestFit="1" customWidth="1"/>
    <col min="13573" max="13573" width="12.1328125" style="195" bestFit="1" customWidth="1"/>
    <col min="13574" max="13574" width="10.3984375" style="195" customWidth="1"/>
    <col min="13575" max="13575" width="8.86328125" style="195" bestFit="1" customWidth="1"/>
    <col min="13576" max="13576" width="11.265625" style="195" bestFit="1" customWidth="1"/>
    <col min="13577" max="13577" width="1" style="195" customWidth="1"/>
    <col min="13578" max="13578" width="11" style="195" customWidth="1"/>
    <col min="13579" max="13579" width="12.265625" style="195" bestFit="1" customWidth="1"/>
    <col min="13580" max="13580" width="1.265625" style="195" customWidth="1"/>
    <col min="13581" max="13581" width="10.3984375" style="195" customWidth="1"/>
    <col min="13582" max="13582" width="5.59765625" style="195" customWidth="1"/>
    <col min="13583" max="13583" width="1.1328125" style="195" customWidth="1"/>
    <col min="13584" max="13584" width="10.59765625" style="195" customWidth="1"/>
    <col min="13585" max="13585" width="6.3984375" style="195" customWidth="1"/>
    <col min="13586" max="13586" width="1.59765625" style="195" customWidth="1"/>
    <col min="13587" max="13587" width="13.1328125" style="195" customWidth="1"/>
    <col min="13588" max="13588" width="6.73046875" style="195" customWidth="1"/>
    <col min="13589" max="13589" width="1.73046875" style="195" customWidth="1"/>
    <col min="13590" max="13590" width="12" style="195" customWidth="1"/>
    <col min="13591" max="13591" width="12.265625" style="195" bestFit="1" customWidth="1"/>
    <col min="13592" max="13592" width="8.86328125" style="195"/>
    <col min="13593" max="13593" width="0" style="195" hidden="1" customWidth="1"/>
    <col min="13594" max="13819" width="8.86328125" style="195"/>
    <col min="13820" max="13820" width="3.1328125" style="195" bestFit="1" customWidth="1"/>
    <col min="13821" max="13821" width="28.59765625" style="195" customWidth="1"/>
    <col min="13822" max="13822" width="7.73046875" style="195" customWidth="1"/>
    <col min="13823" max="13823" width="6.59765625" style="195" customWidth="1"/>
    <col min="13824" max="13824" width="11.265625" style="195" bestFit="1" customWidth="1"/>
    <col min="13825" max="13825" width="9.86328125" style="195" bestFit="1" customWidth="1"/>
    <col min="13826" max="13826" width="12" style="195" bestFit="1" customWidth="1"/>
    <col min="13827" max="13827" width="8" style="195" customWidth="1"/>
    <col min="13828" max="13828" width="6.3984375" style="195" bestFit="1" customWidth="1"/>
    <col min="13829" max="13829" width="12.1328125" style="195" bestFit="1" customWidth="1"/>
    <col min="13830" max="13830" width="10.3984375" style="195" customWidth="1"/>
    <col min="13831" max="13831" width="8.86328125" style="195" bestFit="1" customWidth="1"/>
    <col min="13832" max="13832" width="11.265625" style="195" bestFit="1" customWidth="1"/>
    <col min="13833" max="13833" width="1" style="195" customWidth="1"/>
    <col min="13834" max="13834" width="11" style="195" customWidth="1"/>
    <col min="13835" max="13835" width="12.265625" style="195" bestFit="1" customWidth="1"/>
    <col min="13836" max="13836" width="1.265625" style="195" customWidth="1"/>
    <col min="13837" max="13837" width="10.3984375" style="195" customWidth="1"/>
    <col min="13838" max="13838" width="5.59765625" style="195" customWidth="1"/>
    <col min="13839" max="13839" width="1.1328125" style="195" customWidth="1"/>
    <col min="13840" max="13840" width="10.59765625" style="195" customWidth="1"/>
    <col min="13841" max="13841" width="6.3984375" style="195" customWidth="1"/>
    <col min="13842" max="13842" width="1.59765625" style="195" customWidth="1"/>
    <col min="13843" max="13843" width="13.1328125" style="195" customWidth="1"/>
    <col min="13844" max="13844" width="6.73046875" style="195" customWidth="1"/>
    <col min="13845" max="13845" width="1.73046875" style="195" customWidth="1"/>
    <col min="13846" max="13846" width="12" style="195" customWidth="1"/>
    <col min="13847" max="13847" width="12.265625" style="195" bestFit="1" customWidth="1"/>
    <col min="13848" max="13848" width="8.86328125" style="195"/>
    <col min="13849" max="13849" width="0" style="195" hidden="1" customWidth="1"/>
    <col min="13850" max="14075" width="8.86328125" style="195"/>
    <col min="14076" max="14076" width="3.1328125" style="195" bestFit="1" customWidth="1"/>
    <col min="14077" max="14077" width="28.59765625" style="195" customWidth="1"/>
    <col min="14078" max="14078" width="7.73046875" style="195" customWidth="1"/>
    <col min="14079" max="14079" width="6.59765625" style="195" customWidth="1"/>
    <col min="14080" max="14080" width="11.265625" style="195" bestFit="1" customWidth="1"/>
    <col min="14081" max="14081" width="9.86328125" style="195" bestFit="1" customWidth="1"/>
    <col min="14082" max="14082" width="12" style="195" bestFit="1" customWidth="1"/>
    <col min="14083" max="14083" width="8" style="195" customWidth="1"/>
    <col min="14084" max="14084" width="6.3984375" style="195" bestFit="1" customWidth="1"/>
    <col min="14085" max="14085" width="12.1328125" style="195" bestFit="1" customWidth="1"/>
    <col min="14086" max="14086" width="10.3984375" style="195" customWidth="1"/>
    <col min="14087" max="14087" width="8.86328125" style="195" bestFit="1" customWidth="1"/>
    <col min="14088" max="14088" width="11.265625" style="195" bestFit="1" customWidth="1"/>
    <col min="14089" max="14089" width="1" style="195" customWidth="1"/>
    <col min="14090" max="14090" width="11" style="195" customWidth="1"/>
    <col min="14091" max="14091" width="12.265625" style="195" bestFit="1" customWidth="1"/>
    <col min="14092" max="14092" width="1.265625" style="195" customWidth="1"/>
    <col min="14093" max="14093" width="10.3984375" style="195" customWidth="1"/>
    <col min="14094" max="14094" width="5.59765625" style="195" customWidth="1"/>
    <col min="14095" max="14095" width="1.1328125" style="195" customWidth="1"/>
    <col min="14096" max="14096" width="10.59765625" style="195" customWidth="1"/>
    <col min="14097" max="14097" width="6.3984375" style="195" customWidth="1"/>
    <col min="14098" max="14098" width="1.59765625" style="195" customWidth="1"/>
    <col min="14099" max="14099" width="13.1328125" style="195" customWidth="1"/>
    <col min="14100" max="14100" width="6.73046875" style="195" customWidth="1"/>
    <col min="14101" max="14101" width="1.73046875" style="195" customWidth="1"/>
    <col min="14102" max="14102" width="12" style="195" customWidth="1"/>
    <col min="14103" max="14103" width="12.265625" style="195" bestFit="1" customWidth="1"/>
    <col min="14104" max="14104" width="8.86328125" style="195"/>
    <col min="14105" max="14105" width="0" style="195" hidden="1" customWidth="1"/>
    <col min="14106" max="14331" width="8.86328125" style="195"/>
    <col min="14332" max="14332" width="3.1328125" style="195" bestFit="1" customWidth="1"/>
    <col min="14333" max="14333" width="28.59765625" style="195" customWidth="1"/>
    <col min="14334" max="14334" width="7.73046875" style="195" customWidth="1"/>
    <col min="14335" max="14335" width="6.59765625" style="195" customWidth="1"/>
    <col min="14336" max="14336" width="11.265625" style="195" bestFit="1" customWidth="1"/>
    <col min="14337" max="14337" width="9.86328125" style="195" bestFit="1" customWidth="1"/>
    <col min="14338" max="14338" width="12" style="195" bestFit="1" customWidth="1"/>
    <col min="14339" max="14339" width="8" style="195" customWidth="1"/>
    <col min="14340" max="14340" width="6.3984375" style="195" bestFit="1" customWidth="1"/>
    <col min="14341" max="14341" width="12.1328125" style="195" bestFit="1" customWidth="1"/>
    <col min="14342" max="14342" width="10.3984375" style="195" customWidth="1"/>
    <col min="14343" max="14343" width="8.86328125" style="195" bestFit="1" customWidth="1"/>
    <col min="14344" max="14344" width="11.265625" style="195" bestFit="1" customWidth="1"/>
    <col min="14345" max="14345" width="1" style="195" customWidth="1"/>
    <col min="14346" max="14346" width="11" style="195" customWidth="1"/>
    <col min="14347" max="14347" width="12.265625" style="195" bestFit="1" customWidth="1"/>
    <col min="14348" max="14348" width="1.265625" style="195" customWidth="1"/>
    <col min="14349" max="14349" width="10.3984375" style="195" customWidth="1"/>
    <col min="14350" max="14350" width="5.59765625" style="195" customWidth="1"/>
    <col min="14351" max="14351" width="1.1328125" style="195" customWidth="1"/>
    <col min="14352" max="14352" width="10.59765625" style="195" customWidth="1"/>
    <col min="14353" max="14353" width="6.3984375" style="195" customWidth="1"/>
    <col min="14354" max="14354" width="1.59765625" style="195" customWidth="1"/>
    <col min="14355" max="14355" width="13.1328125" style="195" customWidth="1"/>
    <col min="14356" max="14356" width="6.73046875" style="195" customWidth="1"/>
    <col min="14357" max="14357" width="1.73046875" style="195" customWidth="1"/>
    <col min="14358" max="14358" width="12" style="195" customWidth="1"/>
    <col min="14359" max="14359" width="12.265625" style="195" bestFit="1" customWidth="1"/>
    <col min="14360" max="14360" width="8.86328125" style="195"/>
    <col min="14361" max="14361" width="0" style="195" hidden="1" customWidth="1"/>
    <col min="14362" max="14587" width="8.86328125" style="195"/>
    <col min="14588" max="14588" width="3.1328125" style="195" bestFit="1" customWidth="1"/>
    <col min="14589" max="14589" width="28.59765625" style="195" customWidth="1"/>
    <col min="14590" max="14590" width="7.73046875" style="195" customWidth="1"/>
    <col min="14591" max="14591" width="6.59765625" style="195" customWidth="1"/>
    <col min="14592" max="14592" width="11.265625" style="195" bestFit="1" customWidth="1"/>
    <col min="14593" max="14593" width="9.86328125" style="195" bestFit="1" customWidth="1"/>
    <col min="14594" max="14594" width="12" style="195" bestFit="1" customWidth="1"/>
    <col min="14595" max="14595" width="8" style="195" customWidth="1"/>
    <col min="14596" max="14596" width="6.3984375" style="195" bestFit="1" customWidth="1"/>
    <col min="14597" max="14597" width="12.1328125" style="195" bestFit="1" customWidth="1"/>
    <col min="14598" max="14598" width="10.3984375" style="195" customWidth="1"/>
    <col min="14599" max="14599" width="8.86328125" style="195" bestFit="1" customWidth="1"/>
    <col min="14600" max="14600" width="11.265625" style="195" bestFit="1" customWidth="1"/>
    <col min="14601" max="14601" width="1" style="195" customWidth="1"/>
    <col min="14602" max="14602" width="11" style="195" customWidth="1"/>
    <col min="14603" max="14603" width="12.265625" style="195" bestFit="1" customWidth="1"/>
    <col min="14604" max="14604" width="1.265625" style="195" customWidth="1"/>
    <col min="14605" max="14605" width="10.3984375" style="195" customWidth="1"/>
    <col min="14606" max="14606" width="5.59765625" style="195" customWidth="1"/>
    <col min="14607" max="14607" width="1.1328125" style="195" customWidth="1"/>
    <col min="14608" max="14608" width="10.59765625" style="195" customWidth="1"/>
    <col min="14609" max="14609" width="6.3984375" style="195" customWidth="1"/>
    <col min="14610" max="14610" width="1.59765625" style="195" customWidth="1"/>
    <col min="14611" max="14611" width="13.1328125" style="195" customWidth="1"/>
    <col min="14612" max="14612" width="6.73046875" style="195" customWidth="1"/>
    <col min="14613" max="14613" width="1.73046875" style="195" customWidth="1"/>
    <col min="14614" max="14614" width="12" style="195" customWidth="1"/>
    <col min="14615" max="14615" width="12.265625" style="195" bestFit="1" customWidth="1"/>
    <col min="14616" max="14616" width="8.86328125" style="195"/>
    <col min="14617" max="14617" width="0" style="195" hidden="1" customWidth="1"/>
    <col min="14618" max="14843" width="8.86328125" style="195"/>
    <col min="14844" max="14844" width="3.1328125" style="195" bestFit="1" customWidth="1"/>
    <col min="14845" max="14845" width="28.59765625" style="195" customWidth="1"/>
    <col min="14846" max="14846" width="7.73046875" style="195" customWidth="1"/>
    <col min="14847" max="14847" width="6.59765625" style="195" customWidth="1"/>
    <col min="14848" max="14848" width="11.265625" style="195" bestFit="1" customWidth="1"/>
    <col min="14849" max="14849" width="9.86328125" style="195" bestFit="1" customWidth="1"/>
    <col min="14850" max="14850" width="12" style="195" bestFit="1" customWidth="1"/>
    <col min="14851" max="14851" width="8" style="195" customWidth="1"/>
    <col min="14852" max="14852" width="6.3984375" style="195" bestFit="1" customWidth="1"/>
    <col min="14853" max="14853" width="12.1328125" style="195" bestFit="1" customWidth="1"/>
    <col min="14854" max="14854" width="10.3984375" style="195" customWidth="1"/>
    <col min="14855" max="14855" width="8.86328125" style="195" bestFit="1" customWidth="1"/>
    <col min="14856" max="14856" width="11.265625" style="195" bestFit="1" customWidth="1"/>
    <col min="14857" max="14857" width="1" style="195" customWidth="1"/>
    <col min="14858" max="14858" width="11" style="195" customWidth="1"/>
    <col min="14859" max="14859" width="12.265625" style="195" bestFit="1" customWidth="1"/>
    <col min="14860" max="14860" width="1.265625" style="195" customWidth="1"/>
    <col min="14861" max="14861" width="10.3984375" style="195" customWidth="1"/>
    <col min="14862" max="14862" width="5.59765625" style="195" customWidth="1"/>
    <col min="14863" max="14863" width="1.1328125" style="195" customWidth="1"/>
    <col min="14864" max="14864" width="10.59765625" style="195" customWidth="1"/>
    <col min="14865" max="14865" width="6.3984375" style="195" customWidth="1"/>
    <col min="14866" max="14866" width="1.59765625" style="195" customWidth="1"/>
    <col min="14867" max="14867" width="13.1328125" style="195" customWidth="1"/>
    <col min="14868" max="14868" width="6.73046875" style="195" customWidth="1"/>
    <col min="14869" max="14869" width="1.73046875" style="195" customWidth="1"/>
    <col min="14870" max="14870" width="12" style="195" customWidth="1"/>
    <col min="14871" max="14871" width="12.265625" style="195" bestFit="1" customWidth="1"/>
    <col min="14872" max="14872" width="8.86328125" style="195"/>
    <col min="14873" max="14873" width="0" style="195" hidden="1" customWidth="1"/>
    <col min="14874" max="15099" width="8.86328125" style="195"/>
    <col min="15100" max="15100" width="3.1328125" style="195" bestFit="1" customWidth="1"/>
    <col min="15101" max="15101" width="28.59765625" style="195" customWidth="1"/>
    <col min="15102" max="15102" width="7.73046875" style="195" customWidth="1"/>
    <col min="15103" max="15103" width="6.59765625" style="195" customWidth="1"/>
    <col min="15104" max="15104" width="11.265625" style="195" bestFit="1" customWidth="1"/>
    <col min="15105" max="15105" width="9.86328125" style="195" bestFit="1" customWidth="1"/>
    <col min="15106" max="15106" width="12" style="195" bestFit="1" customWidth="1"/>
    <col min="15107" max="15107" width="8" style="195" customWidth="1"/>
    <col min="15108" max="15108" width="6.3984375" style="195" bestFit="1" customWidth="1"/>
    <col min="15109" max="15109" width="12.1328125" style="195" bestFit="1" customWidth="1"/>
    <col min="15110" max="15110" width="10.3984375" style="195" customWidth="1"/>
    <col min="15111" max="15111" width="8.86328125" style="195" bestFit="1" customWidth="1"/>
    <col min="15112" max="15112" width="11.265625" style="195" bestFit="1" customWidth="1"/>
    <col min="15113" max="15113" width="1" style="195" customWidth="1"/>
    <col min="15114" max="15114" width="11" style="195" customWidth="1"/>
    <col min="15115" max="15115" width="12.265625" style="195" bestFit="1" customWidth="1"/>
    <col min="15116" max="15116" width="1.265625" style="195" customWidth="1"/>
    <col min="15117" max="15117" width="10.3984375" style="195" customWidth="1"/>
    <col min="15118" max="15118" width="5.59765625" style="195" customWidth="1"/>
    <col min="15119" max="15119" width="1.1328125" style="195" customWidth="1"/>
    <col min="15120" max="15120" width="10.59765625" style="195" customWidth="1"/>
    <col min="15121" max="15121" width="6.3984375" style="195" customWidth="1"/>
    <col min="15122" max="15122" width="1.59765625" style="195" customWidth="1"/>
    <col min="15123" max="15123" width="13.1328125" style="195" customWidth="1"/>
    <col min="15124" max="15124" width="6.73046875" style="195" customWidth="1"/>
    <col min="15125" max="15125" width="1.73046875" style="195" customWidth="1"/>
    <col min="15126" max="15126" width="12" style="195" customWidth="1"/>
    <col min="15127" max="15127" width="12.265625" style="195" bestFit="1" customWidth="1"/>
    <col min="15128" max="15128" width="8.86328125" style="195"/>
    <col min="15129" max="15129" width="0" style="195" hidden="1" customWidth="1"/>
    <col min="15130" max="15355" width="8.86328125" style="195"/>
    <col min="15356" max="15356" width="3.1328125" style="195" bestFit="1" customWidth="1"/>
    <col min="15357" max="15357" width="28.59765625" style="195" customWidth="1"/>
    <col min="15358" max="15358" width="7.73046875" style="195" customWidth="1"/>
    <col min="15359" max="15359" width="6.59765625" style="195" customWidth="1"/>
    <col min="15360" max="15360" width="11.265625" style="195" bestFit="1" customWidth="1"/>
    <col min="15361" max="15361" width="9.86328125" style="195" bestFit="1" customWidth="1"/>
    <col min="15362" max="15362" width="12" style="195" bestFit="1" customWidth="1"/>
    <col min="15363" max="15363" width="8" style="195" customWidth="1"/>
    <col min="15364" max="15364" width="6.3984375" style="195" bestFit="1" customWidth="1"/>
    <col min="15365" max="15365" width="12.1328125" style="195" bestFit="1" customWidth="1"/>
    <col min="15366" max="15366" width="10.3984375" style="195" customWidth="1"/>
    <col min="15367" max="15367" width="8.86328125" style="195" bestFit="1" customWidth="1"/>
    <col min="15368" max="15368" width="11.265625" style="195" bestFit="1" customWidth="1"/>
    <col min="15369" max="15369" width="1" style="195" customWidth="1"/>
    <col min="15370" max="15370" width="11" style="195" customWidth="1"/>
    <col min="15371" max="15371" width="12.265625" style="195" bestFit="1" customWidth="1"/>
    <col min="15372" max="15372" width="1.265625" style="195" customWidth="1"/>
    <col min="15373" max="15373" width="10.3984375" style="195" customWidth="1"/>
    <col min="15374" max="15374" width="5.59765625" style="195" customWidth="1"/>
    <col min="15375" max="15375" width="1.1328125" style="195" customWidth="1"/>
    <col min="15376" max="15376" width="10.59765625" style="195" customWidth="1"/>
    <col min="15377" max="15377" width="6.3984375" style="195" customWidth="1"/>
    <col min="15378" max="15378" width="1.59765625" style="195" customWidth="1"/>
    <col min="15379" max="15379" width="13.1328125" style="195" customWidth="1"/>
    <col min="15380" max="15380" width="6.73046875" style="195" customWidth="1"/>
    <col min="15381" max="15381" width="1.73046875" style="195" customWidth="1"/>
    <col min="15382" max="15382" width="12" style="195" customWidth="1"/>
    <col min="15383" max="15383" width="12.265625" style="195" bestFit="1" customWidth="1"/>
    <col min="15384" max="15384" width="8.86328125" style="195"/>
    <col min="15385" max="15385" width="0" style="195" hidden="1" customWidth="1"/>
    <col min="15386" max="15611" width="8.86328125" style="195"/>
    <col min="15612" max="15612" width="3.1328125" style="195" bestFit="1" customWidth="1"/>
    <col min="15613" max="15613" width="28.59765625" style="195" customWidth="1"/>
    <col min="15614" max="15614" width="7.73046875" style="195" customWidth="1"/>
    <col min="15615" max="15615" width="6.59765625" style="195" customWidth="1"/>
    <col min="15616" max="15616" width="11.265625" style="195" bestFit="1" customWidth="1"/>
    <col min="15617" max="15617" width="9.86328125" style="195" bestFit="1" customWidth="1"/>
    <col min="15618" max="15618" width="12" style="195" bestFit="1" customWidth="1"/>
    <col min="15619" max="15619" width="8" style="195" customWidth="1"/>
    <col min="15620" max="15620" width="6.3984375" style="195" bestFit="1" customWidth="1"/>
    <col min="15621" max="15621" width="12.1328125" style="195" bestFit="1" customWidth="1"/>
    <col min="15622" max="15622" width="10.3984375" style="195" customWidth="1"/>
    <col min="15623" max="15623" width="8.86328125" style="195" bestFit="1" customWidth="1"/>
    <col min="15624" max="15624" width="11.265625" style="195" bestFit="1" customWidth="1"/>
    <col min="15625" max="15625" width="1" style="195" customWidth="1"/>
    <col min="15626" max="15626" width="11" style="195" customWidth="1"/>
    <col min="15627" max="15627" width="12.265625" style="195" bestFit="1" customWidth="1"/>
    <col min="15628" max="15628" width="1.265625" style="195" customWidth="1"/>
    <col min="15629" max="15629" width="10.3984375" style="195" customWidth="1"/>
    <col min="15630" max="15630" width="5.59765625" style="195" customWidth="1"/>
    <col min="15631" max="15631" width="1.1328125" style="195" customWidth="1"/>
    <col min="15632" max="15632" width="10.59765625" style="195" customWidth="1"/>
    <col min="15633" max="15633" width="6.3984375" style="195" customWidth="1"/>
    <col min="15634" max="15634" width="1.59765625" style="195" customWidth="1"/>
    <col min="15635" max="15635" width="13.1328125" style="195" customWidth="1"/>
    <col min="15636" max="15636" width="6.73046875" style="195" customWidth="1"/>
    <col min="15637" max="15637" width="1.73046875" style="195" customWidth="1"/>
    <col min="15638" max="15638" width="12" style="195" customWidth="1"/>
    <col min="15639" max="15639" width="12.265625" style="195" bestFit="1" customWidth="1"/>
    <col min="15640" max="15640" width="8.86328125" style="195"/>
    <col min="15641" max="15641" width="0" style="195" hidden="1" customWidth="1"/>
    <col min="15642" max="15867" width="8.86328125" style="195"/>
    <col min="15868" max="15868" width="3.1328125" style="195" bestFit="1" customWidth="1"/>
    <col min="15869" max="15869" width="28.59765625" style="195" customWidth="1"/>
    <col min="15870" max="15870" width="7.73046875" style="195" customWidth="1"/>
    <col min="15871" max="15871" width="6.59765625" style="195" customWidth="1"/>
    <col min="15872" max="15872" width="11.265625" style="195" bestFit="1" customWidth="1"/>
    <col min="15873" max="15873" width="9.86328125" style="195" bestFit="1" customWidth="1"/>
    <col min="15874" max="15874" width="12" style="195" bestFit="1" customWidth="1"/>
    <col min="15875" max="15875" width="8" style="195" customWidth="1"/>
    <col min="15876" max="15876" width="6.3984375" style="195" bestFit="1" customWidth="1"/>
    <col min="15877" max="15877" width="12.1328125" style="195" bestFit="1" customWidth="1"/>
    <col min="15878" max="15878" width="10.3984375" style="195" customWidth="1"/>
    <col min="15879" max="15879" width="8.86328125" style="195" bestFit="1" customWidth="1"/>
    <col min="15880" max="15880" width="11.265625" style="195" bestFit="1" customWidth="1"/>
    <col min="15881" max="15881" width="1" style="195" customWidth="1"/>
    <col min="15882" max="15882" width="11" style="195" customWidth="1"/>
    <col min="15883" max="15883" width="12.265625" style="195" bestFit="1" customWidth="1"/>
    <col min="15884" max="15884" width="1.265625" style="195" customWidth="1"/>
    <col min="15885" max="15885" width="10.3984375" style="195" customWidth="1"/>
    <col min="15886" max="15886" width="5.59765625" style="195" customWidth="1"/>
    <col min="15887" max="15887" width="1.1328125" style="195" customWidth="1"/>
    <col min="15888" max="15888" width="10.59765625" style="195" customWidth="1"/>
    <col min="15889" max="15889" width="6.3984375" style="195" customWidth="1"/>
    <col min="15890" max="15890" width="1.59765625" style="195" customWidth="1"/>
    <col min="15891" max="15891" width="13.1328125" style="195" customWidth="1"/>
    <col min="15892" max="15892" width="6.73046875" style="195" customWidth="1"/>
    <col min="15893" max="15893" width="1.73046875" style="195" customWidth="1"/>
    <col min="15894" max="15894" width="12" style="195" customWidth="1"/>
    <col min="15895" max="15895" width="12.265625" style="195" bestFit="1" customWidth="1"/>
    <col min="15896" max="15896" width="8.86328125" style="195"/>
    <col min="15897" max="15897" width="0" style="195" hidden="1" customWidth="1"/>
    <col min="15898" max="16123" width="8.86328125" style="195"/>
    <col min="16124" max="16124" width="3.1328125" style="195" bestFit="1" customWidth="1"/>
    <col min="16125" max="16125" width="28.59765625" style="195" customWidth="1"/>
    <col min="16126" max="16126" width="7.73046875" style="195" customWidth="1"/>
    <col min="16127" max="16127" width="6.59765625" style="195" customWidth="1"/>
    <col min="16128" max="16128" width="11.265625" style="195" bestFit="1" customWidth="1"/>
    <col min="16129" max="16129" width="9.86328125" style="195" bestFit="1" customWidth="1"/>
    <col min="16130" max="16130" width="12" style="195" bestFit="1" customWidth="1"/>
    <col min="16131" max="16131" width="8" style="195" customWidth="1"/>
    <col min="16132" max="16132" width="6.3984375" style="195" bestFit="1" customWidth="1"/>
    <col min="16133" max="16133" width="12.1328125" style="195" bestFit="1" customWidth="1"/>
    <col min="16134" max="16134" width="10.3984375" style="195" customWidth="1"/>
    <col min="16135" max="16135" width="8.86328125" style="195" bestFit="1" customWidth="1"/>
    <col min="16136" max="16136" width="11.265625" style="195" bestFit="1" customWidth="1"/>
    <col min="16137" max="16137" width="1" style="195" customWidth="1"/>
    <col min="16138" max="16138" width="11" style="195" customWidth="1"/>
    <col min="16139" max="16139" width="12.265625" style="195" bestFit="1" customWidth="1"/>
    <col min="16140" max="16140" width="1.265625" style="195" customWidth="1"/>
    <col min="16141" max="16141" width="10.3984375" style="195" customWidth="1"/>
    <col min="16142" max="16142" width="5.59765625" style="195" customWidth="1"/>
    <col min="16143" max="16143" width="1.1328125" style="195" customWidth="1"/>
    <col min="16144" max="16144" width="10.59765625" style="195" customWidth="1"/>
    <col min="16145" max="16145" width="6.3984375" style="195" customWidth="1"/>
    <col min="16146" max="16146" width="1.59765625" style="195" customWidth="1"/>
    <col min="16147" max="16147" width="13.1328125" style="195" customWidth="1"/>
    <col min="16148" max="16148" width="6.73046875" style="195" customWidth="1"/>
    <col min="16149" max="16149" width="1.73046875" style="195" customWidth="1"/>
    <col min="16150" max="16150" width="12" style="195" customWidth="1"/>
    <col min="16151" max="16151" width="12.265625" style="195" bestFit="1" customWidth="1"/>
    <col min="16152" max="16152" width="8.86328125" style="195"/>
    <col min="16153" max="16153" width="0" style="195" hidden="1" customWidth="1"/>
    <col min="16154" max="16384" width="8.86328125" style="195"/>
  </cols>
  <sheetData>
    <row r="1" spans="2:28" x14ac:dyDescent="0.35">
      <c r="B1" s="374" t="s">
        <v>0</v>
      </c>
      <c r="E1" s="375"/>
      <c r="H1" s="376"/>
      <c r="L1" s="376"/>
    </row>
    <row r="2" spans="2:28" ht="13.15" customHeight="1" x14ac:dyDescent="0.35">
      <c r="B2" s="378" t="s">
        <v>217</v>
      </c>
      <c r="C2" s="379"/>
      <c r="D2" s="379"/>
      <c r="E2" s="375"/>
      <c r="F2" s="1175" t="s">
        <v>330</v>
      </c>
      <c r="G2" s="1176"/>
      <c r="H2" s="1176"/>
      <c r="I2" s="1176"/>
      <c r="J2" s="1177"/>
      <c r="K2" s="380"/>
      <c r="L2" s="381"/>
      <c r="M2" s="1178" t="s">
        <v>331</v>
      </c>
      <c r="N2" s="1179"/>
      <c r="O2" s="1179"/>
      <c r="P2" s="1179"/>
      <c r="Q2" s="1179"/>
      <c r="R2" s="1179"/>
      <c r="S2" s="1179"/>
      <c r="T2" s="1179"/>
      <c r="U2" s="1179"/>
      <c r="V2" s="1179"/>
      <c r="W2" s="1179"/>
    </row>
    <row r="3" spans="2:28" ht="108" customHeight="1" x14ac:dyDescent="0.35">
      <c r="B3" s="382" t="s">
        <v>370</v>
      </c>
      <c r="C3" s="382" t="s">
        <v>371</v>
      </c>
      <c r="D3" s="383" t="s">
        <v>372</v>
      </c>
      <c r="E3" s="383" t="s">
        <v>373</v>
      </c>
      <c r="F3" s="384" t="s">
        <v>338</v>
      </c>
      <c r="G3" s="384" t="s">
        <v>339</v>
      </c>
      <c r="H3" s="384" t="s">
        <v>374</v>
      </c>
      <c r="I3" s="384" t="s">
        <v>341</v>
      </c>
      <c r="J3" s="384" t="s">
        <v>375</v>
      </c>
      <c r="K3" s="383" t="s">
        <v>376</v>
      </c>
      <c r="L3" s="385"/>
      <c r="M3" s="1171" t="s">
        <v>377</v>
      </c>
      <c r="N3" s="1172"/>
      <c r="O3" s="386"/>
      <c r="P3" s="1173" t="s">
        <v>378</v>
      </c>
      <c r="Q3" s="1174"/>
      <c r="R3" s="387"/>
      <c r="S3" s="1173" t="s">
        <v>379</v>
      </c>
      <c r="T3" s="1174"/>
      <c r="U3" s="386"/>
      <c r="V3" s="1173" t="s">
        <v>25</v>
      </c>
      <c r="W3" s="1174"/>
    </row>
    <row r="4" spans="2:28" ht="12.75" x14ac:dyDescent="0.35">
      <c r="B4" s="357"/>
      <c r="C4" s="358"/>
      <c r="D4" s="471"/>
      <c r="E4" s="359"/>
      <c r="F4" s="222"/>
      <c r="G4" s="222"/>
      <c r="H4" s="309">
        <f>+E4*(1-G4)</f>
        <v>0</v>
      </c>
      <c r="I4" s="223"/>
      <c r="J4" s="223"/>
      <c r="K4" s="310">
        <f t="shared" ref="K4:K201" si="0">+H4-I4-J4</f>
        <v>0</v>
      </c>
      <c r="L4" s="388"/>
      <c r="M4" s="389" t="s">
        <v>346</v>
      </c>
      <c r="N4" s="311">
        <f>SUMIF($D$4:$D$1069,"1",$K$4:$K$1069)</f>
        <v>0</v>
      </c>
      <c r="O4" s="390"/>
      <c r="P4" s="389" t="s">
        <v>347</v>
      </c>
      <c r="Q4" s="311">
        <f>SUMIF($D$4:$D$1069,"c",$K$4:$K$1069)</f>
        <v>0</v>
      </c>
      <c r="R4" s="390"/>
      <c r="S4" s="391" t="s">
        <v>348</v>
      </c>
      <c r="T4" s="311">
        <f>SUMIF($D$4:$D$1069,"A",$K$4:$K$1069)</f>
        <v>0</v>
      </c>
      <c r="U4" s="390"/>
      <c r="V4" s="391" t="s">
        <v>380</v>
      </c>
      <c r="W4" s="312">
        <f>N201</f>
        <v>0</v>
      </c>
      <c r="Y4" s="392">
        <v>1</v>
      </c>
      <c r="AB4" s="377" t="s">
        <v>350</v>
      </c>
    </row>
    <row r="5" spans="2:28" ht="12.75" x14ac:dyDescent="0.35">
      <c r="B5" s="358"/>
      <c r="C5" s="357"/>
      <c r="D5" s="471"/>
      <c r="E5" s="359"/>
      <c r="F5" s="222"/>
      <c r="G5" s="222"/>
      <c r="H5" s="309">
        <f>+E5*(1-G5)</f>
        <v>0</v>
      </c>
      <c r="I5" s="223"/>
      <c r="J5" s="223"/>
      <c r="K5" s="355">
        <f t="shared" si="0"/>
        <v>0</v>
      </c>
      <c r="L5" s="388"/>
      <c r="M5" s="389" t="s">
        <v>351</v>
      </c>
      <c r="N5" s="311">
        <f>SUMIF($D$4:$D$1069,"2",$K$4:$K$1069)</f>
        <v>0</v>
      </c>
      <c r="O5" s="390"/>
      <c r="P5" s="391"/>
      <c r="Q5" s="311"/>
      <c r="R5" s="393"/>
      <c r="S5" s="391"/>
      <c r="T5" s="311"/>
      <c r="U5" s="390"/>
      <c r="V5" s="391" t="s">
        <v>18</v>
      </c>
      <c r="W5" s="311">
        <f>Q4</f>
        <v>0</v>
      </c>
      <c r="Y5" s="392">
        <v>2</v>
      </c>
      <c r="AB5" s="377" t="s">
        <v>81</v>
      </c>
    </row>
    <row r="6" spans="2:28" ht="23.25" x14ac:dyDescent="0.35">
      <c r="B6" s="357"/>
      <c r="C6" s="357"/>
      <c r="D6" s="471"/>
      <c r="E6" s="359"/>
      <c r="F6" s="222"/>
      <c r="G6" s="222"/>
      <c r="H6" s="309">
        <f t="shared" ref="H6:H41" si="1">+E6*(1-G6)</f>
        <v>0</v>
      </c>
      <c r="I6" s="223"/>
      <c r="J6" s="223"/>
      <c r="K6" s="355">
        <f t="shared" si="0"/>
        <v>0</v>
      </c>
      <c r="L6" s="388"/>
      <c r="M6" s="389" t="s">
        <v>353</v>
      </c>
      <c r="N6" s="311">
        <f>SUMIF($D$4:$D$1069,"3",$K$4:$K$1069)</f>
        <v>0</v>
      </c>
      <c r="O6" s="390"/>
      <c r="P6" s="389"/>
      <c r="Q6" s="311"/>
      <c r="R6" s="390"/>
      <c r="S6" s="391"/>
      <c r="T6" s="311"/>
      <c r="U6" s="390"/>
      <c r="V6" s="391" t="s">
        <v>21</v>
      </c>
      <c r="W6" s="311">
        <f>T4</f>
        <v>0</v>
      </c>
      <c r="Y6" s="392">
        <v>3</v>
      </c>
    </row>
    <row r="7" spans="2:28" ht="12.75" x14ac:dyDescent="0.35">
      <c r="B7" s="358"/>
      <c r="C7" s="357"/>
      <c r="D7" s="471"/>
      <c r="E7" s="359"/>
      <c r="F7" s="222"/>
      <c r="G7" s="222"/>
      <c r="H7" s="309">
        <f t="shared" si="1"/>
        <v>0</v>
      </c>
      <c r="I7" s="223"/>
      <c r="J7" s="223"/>
      <c r="K7" s="355">
        <f t="shared" si="0"/>
        <v>0</v>
      </c>
      <c r="L7" s="388"/>
      <c r="M7" s="389" t="s">
        <v>355</v>
      </c>
      <c r="N7" s="311">
        <f>SUMIF($D$4:$D$1069,"4",$K$4:$K$1069)</f>
        <v>0</v>
      </c>
      <c r="O7" s="390"/>
      <c r="P7" s="391"/>
      <c r="Q7" s="311"/>
      <c r="R7" s="390"/>
      <c r="S7" s="391"/>
      <c r="T7" s="311"/>
      <c r="U7" s="390"/>
      <c r="V7" s="394"/>
      <c r="W7" s="311"/>
      <c r="Y7" s="392">
        <v>4</v>
      </c>
    </row>
    <row r="8" spans="2:28" ht="23.25" x14ac:dyDescent="0.35">
      <c r="B8" s="357"/>
      <c r="C8" s="357"/>
      <c r="D8" s="471"/>
      <c r="E8" s="359"/>
      <c r="F8" s="222"/>
      <c r="G8" s="222"/>
      <c r="H8" s="309">
        <f t="shared" si="1"/>
        <v>0</v>
      </c>
      <c r="I8" s="223"/>
      <c r="J8" s="223"/>
      <c r="K8" s="355">
        <f t="shared" si="0"/>
        <v>0</v>
      </c>
      <c r="L8" s="388"/>
      <c r="M8" s="389" t="s">
        <v>356</v>
      </c>
      <c r="N8" s="311">
        <f>SUMIF($D$4:$D$1069,"5",$K$4:$K$1069)</f>
        <v>0</v>
      </c>
      <c r="O8" s="390"/>
      <c r="P8" s="391"/>
      <c r="Q8" s="311"/>
      <c r="R8" s="390"/>
      <c r="S8" s="391"/>
      <c r="T8" s="311"/>
      <c r="U8" s="390"/>
      <c r="V8" s="394"/>
      <c r="W8" s="311"/>
      <c r="Y8" s="392">
        <v>5</v>
      </c>
    </row>
    <row r="9" spans="2:28" ht="23.25" x14ac:dyDescent="0.35">
      <c r="B9" s="357"/>
      <c r="C9" s="357"/>
      <c r="D9" s="471"/>
      <c r="E9" s="359"/>
      <c r="F9" s="222"/>
      <c r="G9" s="222"/>
      <c r="H9" s="309">
        <f t="shared" si="1"/>
        <v>0</v>
      </c>
      <c r="I9" s="223"/>
      <c r="J9" s="223"/>
      <c r="K9" s="355">
        <f t="shared" si="0"/>
        <v>0</v>
      </c>
      <c r="L9" s="388"/>
      <c r="M9" s="389" t="s">
        <v>357</v>
      </c>
      <c r="N9" s="311">
        <f>SUMIF($D$4:$D$1069,"6",$K$4:$K$1069)</f>
        <v>0</v>
      </c>
      <c r="O9" s="390"/>
      <c r="P9" s="391"/>
      <c r="Q9" s="311"/>
      <c r="R9" s="390"/>
      <c r="S9" s="391"/>
      <c r="T9" s="311"/>
      <c r="U9" s="390"/>
      <c r="V9" s="394"/>
      <c r="W9" s="311"/>
      <c r="Y9" s="392">
        <v>6</v>
      </c>
    </row>
    <row r="10" spans="2:28" ht="12.75" x14ac:dyDescent="0.35">
      <c r="B10" s="357"/>
      <c r="C10" s="357"/>
      <c r="D10" s="471"/>
      <c r="E10" s="359"/>
      <c r="F10" s="222"/>
      <c r="G10" s="222"/>
      <c r="H10" s="309">
        <f t="shared" si="1"/>
        <v>0</v>
      </c>
      <c r="I10" s="223"/>
      <c r="J10" s="223"/>
      <c r="K10" s="355">
        <f t="shared" si="0"/>
        <v>0</v>
      </c>
      <c r="L10" s="388"/>
      <c r="M10" s="389" t="s">
        <v>358</v>
      </c>
      <c r="N10" s="311">
        <f>SUMIF($D$4:$D$1069,"7",$K$4:$K$1069)</f>
        <v>0</v>
      </c>
      <c r="O10" s="390"/>
      <c r="P10" s="391"/>
      <c r="Q10" s="311"/>
      <c r="R10" s="390"/>
      <c r="S10" s="391"/>
      <c r="T10" s="311"/>
      <c r="U10" s="390"/>
      <c r="V10" s="394"/>
      <c r="W10" s="311"/>
      <c r="Y10" s="392">
        <v>7</v>
      </c>
    </row>
    <row r="11" spans="2:28" ht="12.75" x14ac:dyDescent="0.35">
      <c r="B11" s="357"/>
      <c r="C11" s="357"/>
      <c r="D11" s="471"/>
      <c r="E11" s="359"/>
      <c r="F11" s="222"/>
      <c r="G11" s="222"/>
      <c r="H11" s="309">
        <f t="shared" si="1"/>
        <v>0</v>
      </c>
      <c r="I11" s="223"/>
      <c r="J11" s="223"/>
      <c r="K11" s="355">
        <f t="shared" si="0"/>
        <v>0</v>
      </c>
      <c r="L11" s="388"/>
      <c r="M11" s="389" t="s">
        <v>359</v>
      </c>
      <c r="N11" s="311">
        <f>SUMIF($D$4:$D$1069,"8",$K$4:$K$1069)</f>
        <v>0</v>
      </c>
      <c r="O11" s="390"/>
      <c r="P11" s="391"/>
      <c r="Q11" s="311"/>
      <c r="R11" s="390"/>
      <c r="S11" s="391"/>
      <c r="T11" s="311"/>
      <c r="U11" s="390"/>
      <c r="V11" s="394"/>
      <c r="W11" s="311"/>
      <c r="Y11" s="392">
        <v>8</v>
      </c>
    </row>
    <row r="12" spans="2:28" ht="12.75" x14ac:dyDescent="0.35">
      <c r="B12" s="358"/>
      <c r="C12" s="357"/>
      <c r="D12" s="471"/>
      <c r="E12" s="359"/>
      <c r="F12" s="222"/>
      <c r="G12" s="222"/>
      <c r="H12" s="309">
        <f t="shared" si="1"/>
        <v>0</v>
      </c>
      <c r="I12" s="223"/>
      <c r="J12" s="223"/>
      <c r="K12" s="355">
        <f t="shared" si="0"/>
        <v>0</v>
      </c>
      <c r="L12" s="388"/>
      <c r="M12" s="389" t="s">
        <v>360</v>
      </c>
      <c r="N12" s="311">
        <f>SUMIF($D$4:$D$1069,"9",$K$4:$K$1069)</f>
        <v>0</v>
      </c>
      <c r="O12" s="390"/>
      <c r="P12" s="391"/>
      <c r="Q12" s="311"/>
      <c r="R12" s="390"/>
      <c r="S12" s="391"/>
      <c r="T12" s="311"/>
      <c r="U12" s="390"/>
      <c r="V12" s="394"/>
      <c r="W12" s="311"/>
      <c r="Y12" s="392">
        <v>9</v>
      </c>
    </row>
    <row r="13" spans="2:28" ht="12.75" x14ac:dyDescent="0.35">
      <c r="B13" s="358"/>
      <c r="C13" s="357"/>
      <c r="D13" s="471"/>
      <c r="E13" s="359"/>
      <c r="F13" s="222"/>
      <c r="G13" s="222"/>
      <c r="H13" s="309">
        <f t="shared" si="1"/>
        <v>0</v>
      </c>
      <c r="I13" s="223"/>
      <c r="J13" s="223"/>
      <c r="K13" s="355">
        <f t="shared" si="0"/>
        <v>0</v>
      </c>
      <c r="L13" s="388"/>
      <c r="M13" s="389"/>
      <c r="N13" s="311"/>
      <c r="O13" s="390"/>
      <c r="P13" s="391"/>
      <c r="Q13" s="311"/>
      <c r="R13" s="390"/>
      <c r="S13" s="391"/>
      <c r="T13" s="311"/>
      <c r="U13" s="390"/>
      <c r="V13" s="394"/>
      <c r="W13" s="311"/>
      <c r="Y13" s="392"/>
    </row>
    <row r="14" spans="2:28" ht="12.75" x14ac:dyDescent="0.35">
      <c r="B14" s="357"/>
      <c r="C14" s="357"/>
      <c r="D14" s="471"/>
      <c r="E14" s="359"/>
      <c r="F14" s="222"/>
      <c r="G14" s="222"/>
      <c r="H14" s="309">
        <f t="shared" si="1"/>
        <v>0</v>
      </c>
      <c r="I14" s="223"/>
      <c r="J14" s="223"/>
      <c r="K14" s="355">
        <f t="shared" si="0"/>
        <v>0</v>
      </c>
      <c r="L14" s="388"/>
      <c r="M14" s="389"/>
      <c r="N14" s="311"/>
      <c r="O14" s="390"/>
      <c r="P14" s="391"/>
      <c r="Q14" s="311"/>
      <c r="R14" s="390"/>
      <c r="S14" s="391"/>
      <c r="T14" s="311"/>
      <c r="U14" s="390"/>
      <c r="V14" s="394"/>
      <c r="W14" s="311"/>
      <c r="Y14" s="392"/>
    </row>
    <row r="15" spans="2:28" ht="12.75" x14ac:dyDescent="0.35">
      <c r="B15" s="358"/>
      <c r="C15" s="357"/>
      <c r="D15" s="471"/>
      <c r="E15" s="359"/>
      <c r="F15" s="222"/>
      <c r="G15" s="222"/>
      <c r="H15" s="309">
        <f t="shared" si="1"/>
        <v>0</v>
      </c>
      <c r="I15" s="223"/>
      <c r="J15" s="223"/>
      <c r="K15" s="355">
        <f t="shared" si="0"/>
        <v>0</v>
      </c>
      <c r="L15" s="388"/>
      <c r="M15" s="389"/>
      <c r="N15" s="311"/>
      <c r="O15" s="390"/>
      <c r="P15" s="391"/>
      <c r="Q15" s="311"/>
      <c r="R15" s="390"/>
      <c r="S15" s="391"/>
      <c r="T15" s="311"/>
      <c r="U15" s="390"/>
      <c r="V15" s="394"/>
      <c r="W15" s="311"/>
      <c r="Y15" s="392"/>
    </row>
    <row r="16" spans="2:28" ht="12.75" x14ac:dyDescent="0.35">
      <c r="B16" s="357"/>
      <c r="C16" s="358"/>
      <c r="D16" s="471"/>
      <c r="E16" s="359"/>
      <c r="F16" s="222"/>
      <c r="G16" s="222"/>
      <c r="H16" s="309">
        <f t="shared" si="1"/>
        <v>0</v>
      </c>
      <c r="I16" s="223"/>
      <c r="J16" s="223"/>
      <c r="K16" s="355">
        <f t="shared" si="0"/>
        <v>0</v>
      </c>
      <c r="L16" s="388"/>
      <c r="M16" s="389"/>
      <c r="N16" s="311"/>
      <c r="O16" s="390"/>
      <c r="P16" s="391"/>
      <c r="Q16" s="311"/>
      <c r="R16" s="390"/>
      <c r="S16" s="391"/>
      <c r="T16" s="311"/>
      <c r="U16" s="390"/>
      <c r="V16" s="394"/>
      <c r="W16" s="311"/>
      <c r="Y16" s="392"/>
    </row>
    <row r="17" spans="2:25" ht="12.75" x14ac:dyDescent="0.35">
      <c r="B17" s="358"/>
      <c r="C17" s="357"/>
      <c r="D17" s="471"/>
      <c r="E17" s="359"/>
      <c r="F17" s="222"/>
      <c r="G17" s="222"/>
      <c r="H17" s="309">
        <f t="shared" si="1"/>
        <v>0</v>
      </c>
      <c r="I17" s="223"/>
      <c r="J17" s="223"/>
      <c r="K17" s="355">
        <f t="shared" si="0"/>
        <v>0</v>
      </c>
      <c r="L17" s="388"/>
      <c r="M17" s="389"/>
      <c r="N17" s="311"/>
      <c r="O17" s="390"/>
      <c r="P17" s="391"/>
      <c r="Q17" s="311"/>
      <c r="R17" s="390"/>
      <c r="S17" s="391"/>
      <c r="T17" s="311"/>
      <c r="U17" s="390"/>
      <c r="V17" s="394"/>
      <c r="W17" s="311"/>
      <c r="Y17" s="392"/>
    </row>
    <row r="18" spans="2:25" ht="12.75" x14ac:dyDescent="0.35">
      <c r="B18" s="358"/>
      <c r="C18" s="357"/>
      <c r="D18" s="471"/>
      <c r="E18" s="359"/>
      <c r="F18" s="222"/>
      <c r="G18" s="222"/>
      <c r="H18" s="309">
        <f t="shared" si="1"/>
        <v>0</v>
      </c>
      <c r="I18" s="224"/>
      <c r="J18" s="224"/>
      <c r="K18" s="355">
        <f t="shared" si="0"/>
        <v>0</v>
      </c>
      <c r="L18" s="388"/>
      <c r="M18" s="389"/>
      <c r="N18" s="311"/>
      <c r="O18" s="390"/>
      <c r="P18" s="391"/>
      <c r="Q18" s="311"/>
      <c r="R18" s="390"/>
      <c r="S18" s="391"/>
      <c r="T18" s="311"/>
      <c r="U18" s="390"/>
      <c r="V18" s="394"/>
      <c r="W18" s="311"/>
      <c r="Y18" s="392"/>
    </row>
    <row r="19" spans="2:25" ht="12.75" x14ac:dyDescent="0.35">
      <c r="B19" s="358"/>
      <c r="C19" s="357"/>
      <c r="D19" s="471"/>
      <c r="E19" s="359"/>
      <c r="F19" s="222"/>
      <c r="G19" s="222"/>
      <c r="H19" s="309">
        <f t="shared" si="1"/>
        <v>0</v>
      </c>
      <c r="I19" s="224"/>
      <c r="J19" s="224"/>
      <c r="K19" s="355">
        <f t="shared" si="0"/>
        <v>0</v>
      </c>
      <c r="L19" s="388"/>
      <c r="M19" s="389"/>
      <c r="N19" s="311"/>
      <c r="O19" s="390"/>
      <c r="P19" s="391"/>
      <c r="Q19" s="311"/>
      <c r="R19" s="390"/>
      <c r="S19" s="391"/>
      <c r="T19" s="311"/>
      <c r="U19" s="390"/>
      <c r="V19" s="394"/>
      <c r="W19" s="311"/>
      <c r="Y19" s="392"/>
    </row>
    <row r="20" spans="2:25" ht="12.75" x14ac:dyDescent="0.35">
      <c r="B20" s="358"/>
      <c r="C20" s="357"/>
      <c r="D20" s="471"/>
      <c r="E20" s="359"/>
      <c r="F20" s="222"/>
      <c r="G20" s="222"/>
      <c r="H20" s="309">
        <f t="shared" si="1"/>
        <v>0</v>
      </c>
      <c r="I20" s="224"/>
      <c r="J20" s="224"/>
      <c r="K20" s="355">
        <f t="shared" si="0"/>
        <v>0</v>
      </c>
      <c r="L20" s="388"/>
      <c r="M20" s="389"/>
      <c r="N20" s="311"/>
      <c r="O20" s="390"/>
      <c r="P20" s="391"/>
      <c r="Q20" s="311"/>
      <c r="R20" s="390"/>
      <c r="S20" s="391"/>
      <c r="T20" s="311"/>
      <c r="U20" s="390"/>
      <c r="V20" s="394"/>
      <c r="W20" s="311"/>
      <c r="Y20" s="392"/>
    </row>
    <row r="21" spans="2:25" ht="12.75" x14ac:dyDescent="0.35">
      <c r="B21" s="358"/>
      <c r="C21" s="357"/>
      <c r="D21" s="471"/>
      <c r="E21" s="359"/>
      <c r="F21" s="222"/>
      <c r="G21" s="222"/>
      <c r="H21" s="309">
        <f t="shared" si="1"/>
        <v>0</v>
      </c>
      <c r="I21" s="224"/>
      <c r="J21" s="224"/>
      <c r="K21" s="355">
        <f t="shared" si="0"/>
        <v>0</v>
      </c>
      <c r="L21" s="388"/>
      <c r="M21" s="389"/>
      <c r="N21" s="311"/>
      <c r="O21" s="390"/>
      <c r="P21" s="391"/>
      <c r="Q21" s="311"/>
      <c r="R21" s="390"/>
      <c r="S21" s="391"/>
      <c r="T21" s="311"/>
      <c r="U21" s="390"/>
      <c r="V21" s="394"/>
      <c r="W21" s="311"/>
      <c r="Y21" s="392"/>
    </row>
    <row r="22" spans="2:25" ht="12.75" x14ac:dyDescent="0.35">
      <c r="B22" s="358"/>
      <c r="C22" s="358"/>
      <c r="D22" s="471"/>
      <c r="E22" s="359"/>
      <c r="F22" s="222"/>
      <c r="G22" s="222"/>
      <c r="H22" s="309">
        <f t="shared" si="1"/>
        <v>0</v>
      </c>
      <c r="I22" s="224"/>
      <c r="J22" s="224"/>
      <c r="K22" s="355">
        <f t="shared" si="0"/>
        <v>0</v>
      </c>
      <c r="L22" s="388"/>
      <c r="M22" s="389"/>
      <c r="N22" s="311"/>
      <c r="O22" s="390"/>
      <c r="P22" s="391"/>
      <c r="Q22" s="311"/>
      <c r="R22" s="390"/>
      <c r="S22" s="391"/>
      <c r="T22" s="311"/>
      <c r="U22" s="390"/>
      <c r="V22" s="394"/>
      <c r="W22" s="311"/>
      <c r="Y22" s="392"/>
    </row>
    <row r="23" spans="2:25" ht="12.75" x14ac:dyDescent="0.35">
      <c r="B23" s="358"/>
      <c r="C23" s="358"/>
      <c r="D23" s="471"/>
      <c r="E23" s="359"/>
      <c r="F23" s="222"/>
      <c r="G23" s="222"/>
      <c r="H23" s="309">
        <f t="shared" si="1"/>
        <v>0</v>
      </c>
      <c r="I23" s="224"/>
      <c r="J23" s="224"/>
      <c r="K23" s="355">
        <f t="shared" si="0"/>
        <v>0</v>
      </c>
      <c r="L23" s="388"/>
      <c r="M23" s="389"/>
      <c r="N23" s="311"/>
      <c r="O23" s="390"/>
      <c r="P23" s="391"/>
      <c r="Q23" s="311"/>
      <c r="R23" s="390"/>
      <c r="S23" s="391"/>
      <c r="T23" s="311"/>
      <c r="U23" s="390"/>
      <c r="V23" s="394"/>
      <c r="W23" s="311"/>
      <c r="Y23" s="392"/>
    </row>
    <row r="24" spans="2:25" ht="12.75" x14ac:dyDescent="0.35">
      <c r="B24" s="358"/>
      <c r="C24" s="358"/>
      <c r="D24" s="471"/>
      <c r="E24" s="359"/>
      <c r="F24" s="222"/>
      <c r="G24" s="222"/>
      <c r="H24" s="309">
        <f t="shared" si="1"/>
        <v>0</v>
      </c>
      <c r="I24" s="224"/>
      <c r="J24" s="224"/>
      <c r="K24" s="355">
        <f t="shared" si="0"/>
        <v>0</v>
      </c>
      <c r="L24" s="388"/>
      <c r="M24" s="389"/>
      <c r="N24" s="311"/>
      <c r="O24" s="390"/>
      <c r="P24" s="391"/>
      <c r="Q24" s="311"/>
      <c r="R24" s="390"/>
      <c r="S24" s="391"/>
      <c r="T24" s="311"/>
      <c r="U24" s="390"/>
      <c r="V24" s="394"/>
      <c r="W24" s="311"/>
      <c r="Y24" s="392"/>
    </row>
    <row r="25" spans="2:25" ht="12.75" x14ac:dyDescent="0.35">
      <c r="B25" s="358"/>
      <c r="C25" s="358"/>
      <c r="D25" s="471"/>
      <c r="E25" s="359"/>
      <c r="F25" s="222"/>
      <c r="G25" s="222"/>
      <c r="H25" s="309">
        <f t="shared" si="1"/>
        <v>0</v>
      </c>
      <c r="I25" s="224"/>
      <c r="J25" s="224"/>
      <c r="K25" s="355">
        <f t="shared" si="0"/>
        <v>0</v>
      </c>
      <c r="L25" s="388"/>
      <c r="M25" s="389"/>
      <c r="N25" s="311"/>
      <c r="O25" s="390"/>
      <c r="P25" s="391"/>
      <c r="Q25" s="311"/>
      <c r="R25" s="390"/>
      <c r="S25" s="391"/>
      <c r="T25" s="311"/>
      <c r="U25" s="390"/>
      <c r="V25" s="394"/>
      <c r="W25" s="311"/>
      <c r="Y25" s="392"/>
    </row>
    <row r="26" spans="2:25" ht="12.75" x14ac:dyDescent="0.35">
      <c r="B26" s="358"/>
      <c r="C26" s="358"/>
      <c r="D26" s="471"/>
      <c r="E26" s="359"/>
      <c r="F26" s="222"/>
      <c r="G26" s="222"/>
      <c r="H26" s="309">
        <f t="shared" si="1"/>
        <v>0</v>
      </c>
      <c r="I26" s="224"/>
      <c r="J26" s="224"/>
      <c r="K26" s="355">
        <f t="shared" si="0"/>
        <v>0</v>
      </c>
      <c r="L26" s="388"/>
      <c r="M26" s="389"/>
      <c r="N26" s="311"/>
      <c r="O26" s="390"/>
      <c r="P26" s="391"/>
      <c r="Q26" s="311"/>
      <c r="R26" s="390"/>
      <c r="S26" s="391"/>
      <c r="T26" s="311"/>
      <c r="U26" s="390"/>
      <c r="V26" s="394"/>
      <c r="W26" s="311"/>
      <c r="Y26" s="392"/>
    </row>
    <row r="27" spans="2:25" ht="12.75" x14ac:dyDescent="0.35">
      <c r="B27" s="358"/>
      <c r="C27" s="358"/>
      <c r="D27" s="471"/>
      <c r="E27" s="359"/>
      <c r="F27" s="222"/>
      <c r="G27" s="222"/>
      <c r="H27" s="309">
        <f t="shared" si="1"/>
        <v>0</v>
      </c>
      <c r="I27" s="224"/>
      <c r="J27" s="224"/>
      <c r="K27" s="355">
        <f t="shared" si="0"/>
        <v>0</v>
      </c>
      <c r="L27" s="388"/>
      <c r="M27" s="389"/>
      <c r="N27" s="311"/>
      <c r="O27" s="390"/>
      <c r="P27" s="391"/>
      <c r="Q27" s="311"/>
      <c r="R27" s="390"/>
      <c r="S27" s="391"/>
      <c r="T27" s="311"/>
      <c r="U27" s="390"/>
      <c r="V27" s="394"/>
      <c r="W27" s="311"/>
      <c r="Y27" s="392"/>
    </row>
    <row r="28" spans="2:25" ht="12.75" x14ac:dyDescent="0.35">
      <c r="B28" s="358"/>
      <c r="C28" s="358"/>
      <c r="D28" s="471"/>
      <c r="E28" s="359"/>
      <c r="F28" s="222"/>
      <c r="G28" s="222"/>
      <c r="H28" s="309">
        <f t="shared" si="1"/>
        <v>0</v>
      </c>
      <c r="I28" s="224"/>
      <c r="J28" s="224"/>
      <c r="K28" s="355">
        <f t="shared" si="0"/>
        <v>0</v>
      </c>
      <c r="L28" s="388"/>
      <c r="M28" s="389"/>
      <c r="N28" s="311"/>
      <c r="O28" s="390"/>
      <c r="P28" s="391"/>
      <c r="Q28" s="311"/>
      <c r="R28" s="390"/>
      <c r="S28" s="391"/>
      <c r="T28" s="311"/>
      <c r="U28" s="390"/>
      <c r="V28" s="394"/>
      <c r="W28" s="311"/>
      <c r="Y28" s="392"/>
    </row>
    <row r="29" spans="2:25" ht="12.75" x14ac:dyDescent="0.35">
      <c r="B29" s="358"/>
      <c r="C29" s="358"/>
      <c r="D29" s="471"/>
      <c r="E29" s="359"/>
      <c r="F29" s="222"/>
      <c r="G29" s="222"/>
      <c r="H29" s="309">
        <f t="shared" si="1"/>
        <v>0</v>
      </c>
      <c r="I29" s="224"/>
      <c r="J29" s="224"/>
      <c r="K29" s="355">
        <f t="shared" si="0"/>
        <v>0</v>
      </c>
      <c r="L29" s="388"/>
      <c r="M29" s="389"/>
      <c r="N29" s="311"/>
      <c r="O29" s="390"/>
      <c r="P29" s="391"/>
      <c r="Q29" s="311"/>
      <c r="R29" s="390"/>
      <c r="S29" s="391"/>
      <c r="T29" s="311"/>
      <c r="U29" s="390"/>
      <c r="V29" s="394"/>
      <c r="W29" s="311"/>
      <c r="Y29" s="392"/>
    </row>
    <row r="30" spans="2:25" ht="12.75" x14ac:dyDescent="0.35">
      <c r="B30" s="358"/>
      <c r="C30" s="358"/>
      <c r="D30" s="471"/>
      <c r="E30" s="359"/>
      <c r="F30" s="222"/>
      <c r="G30" s="222"/>
      <c r="H30" s="309">
        <f t="shared" si="1"/>
        <v>0</v>
      </c>
      <c r="I30" s="224"/>
      <c r="J30" s="224"/>
      <c r="K30" s="355">
        <f t="shared" si="0"/>
        <v>0</v>
      </c>
      <c r="L30" s="388"/>
      <c r="M30" s="389"/>
      <c r="N30" s="311"/>
      <c r="O30" s="390"/>
      <c r="P30" s="391"/>
      <c r="Q30" s="311"/>
      <c r="R30" s="390"/>
      <c r="S30" s="391"/>
      <c r="T30" s="311"/>
      <c r="U30" s="390"/>
      <c r="V30" s="394"/>
      <c r="W30" s="311"/>
      <c r="Y30" s="392"/>
    </row>
    <row r="31" spans="2:25" ht="12.75" x14ac:dyDescent="0.35">
      <c r="B31" s="358"/>
      <c r="C31" s="358"/>
      <c r="D31" s="471"/>
      <c r="E31" s="359"/>
      <c r="F31" s="222"/>
      <c r="G31" s="222"/>
      <c r="H31" s="309">
        <f t="shared" si="1"/>
        <v>0</v>
      </c>
      <c r="I31" s="224"/>
      <c r="J31" s="224"/>
      <c r="K31" s="355">
        <f t="shared" si="0"/>
        <v>0</v>
      </c>
      <c r="L31" s="388"/>
      <c r="M31" s="389"/>
      <c r="N31" s="311"/>
      <c r="O31" s="390"/>
      <c r="P31" s="391"/>
      <c r="Q31" s="311"/>
      <c r="R31" s="390"/>
      <c r="S31" s="391"/>
      <c r="T31" s="311"/>
      <c r="U31" s="390"/>
      <c r="V31" s="394"/>
      <c r="W31" s="311"/>
      <c r="Y31" s="392"/>
    </row>
    <row r="32" spans="2:25" ht="12.75" x14ac:dyDescent="0.35">
      <c r="B32" s="358"/>
      <c r="C32" s="358"/>
      <c r="D32" s="471"/>
      <c r="E32" s="359"/>
      <c r="F32" s="222"/>
      <c r="G32" s="222"/>
      <c r="H32" s="309">
        <f t="shared" si="1"/>
        <v>0</v>
      </c>
      <c r="I32" s="224"/>
      <c r="J32" s="224"/>
      <c r="K32" s="355">
        <f t="shared" si="0"/>
        <v>0</v>
      </c>
      <c r="L32" s="388"/>
      <c r="M32" s="389"/>
      <c r="N32" s="311"/>
      <c r="O32" s="390"/>
      <c r="P32" s="391"/>
      <c r="Q32" s="311"/>
      <c r="R32" s="390"/>
      <c r="S32" s="391"/>
      <c r="T32" s="311"/>
      <c r="U32" s="390"/>
      <c r="V32" s="394"/>
      <c r="W32" s="311"/>
      <c r="Y32" s="392"/>
    </row>
    <row r="33" spans="2:25" ht="12.75" x14ac:dyDescent="0.35">
      <c r="B33" s="358"/>
      <c r="C33" s="358"/>
      <c r="D33" s="471"/>
      <c r="E33" s="359"/>
      <c r="F33" s="222"/>
      <c r="G33" s="222"/>
      <c r="H33" s="309">
        <f t="shared" si="1"/>
        <v>0</v>
      </c>
      <c r="I33" s="224"/>
      <c r="J33" s="224"/>
      <c r="K33" s="355">
        <f t="shared" si="0"/>
        <v>0</v>
      </c>
      <c r="L33" s="388"/>
      <c r="M33" s="389"/>
      <c r="N33" s="311"/>
      <c r="O33" s="390"/>
      <c r="P33" s="391"/>
      <c r="Q33" s="311"/>
      <c r="R33" s="390"/>
      <c r="S33" s="391"/>
      <c r="T33" s="311"/>
      <c r="U33" s="390"/>
      <c r="V33" s="394"/>
      <c r="W33" s="311"/>
      <c r="Y33" s="392"/>
    </row>
    <row r="34" spans="2:25" ht="12.75" x14ac:dyDescent="0.35">
      <c r="B34" s="358"/>
      <c r="C34" s="358"/>
      <c r="D34" s="471"/>
      <c r="E34" s="359"/>
      <c r="F34" s="222"/>
      <c r="G34" s="222"/>
      <c r="H34" s="309">
        <f t="shared" si="1"/>
        <v>0</v>
      </c>
      <c r="I34" s="224"/>
      <c r="J34" s="224"/>
      <c r="K34" s="355">
        <f t="shared" si="0"/>
        <v>0</v>
      </c>
      <c r="L34" s="388"/>
      <c r="M34" s="389"/>
      <c r="N34" s="311"/>
      <c r="O34" s="390"/>
      <c r="P34" s="391"/>
      <c r="Q34" s="311"/>
      <c r="R34" s="390"/>
      <c r="S34" s="391"/>
      <c r="T34" s="311"/>
      <c r="U34" s="390"/>
      <c r="V34" s="394"/>
      <c r="W34" s="311"/>
      <c r="Y34" s="392"/>
    </row>
    <row r="35" spans="2:25" ht="12.75" x14ac:dyDescent="0.35">
      <c r="B35" s="358"/>
      <c r="C35" s="358"/>
      <c r="D35" s="471"/>
      <c r="E35" s="359"/>
      <c r="F35" s="222"/>
      <c r="G35" s="222"/>
      <c r="H35" s="309">
        <f t="shared" si="1"/>
        <v>0</v>
      </c>
      <c r="I35" s="224"/>
      <c r="J35" s="224"/>
      <c r="K35" s="355">
        <f t="shared" si="0"/>
        <v>0</v>
      </c>
      <c r="L35" s="388"/>
      <c r="M35" s="389"/>
      <c r="N35" s="311"/>
      <c r="O35" s="390"/>
      <c r="P35" s="391"/>
      <c r="Q35" s="311"/>
      <c r="R35" s="390"/>
      <c r="S35" s="391"/>
      <c r="T35" s="311"/>
      <c r="U35" s="390"/>
      <c r="V35" s="394"/>
      <c r="W35" s="311"/>
      <c r="Y35" s="392"/>
    </row>
    <row r="36" spans="2:25" ht="12.75" x14ac:dyDescent="0.35">
      <c r="B36" s="358"/>
      <c r="C36" s="358"/>
      <c r="D36" s="471"/>
      <c r="E36" s="359"/>
      <c r="F36" s="222"/>
      <c r="G36" s="222"/>
      <c r="H36" s="309">
        <f t="shared" si="1"/>
        <v>0</v>
      </c>
      <c r="I36" s="224"/>
      <c r="J36" s="224"/>
      <c r="K36" s="355">
        <f t="shared" si="0"/>
        <v>0</v>
      </c>
      <c r="L36" s="388"/>
      <c r="M36" s="389"/>
      <c r="N36" s="311"/>
      <c r="O36" s="390"/>
      <c r="P36" s="391"/>
      <c r="Q36" s="311"/>
      <c r="R36" s="390"/>
      <c r="S36" s="391"/>
      <c r="T36" s="311"/>
      <c r="U36" s="390"/>
      <c r="V36" s="394"/>
      <c r="W36" s="311"/>
      <c r="Y36" s="392"/>
    </row>
    <row r="37" spans="2:25" ht="12.75" x14ac:dyDescent="0.35">
      <c r="B37" s="358"/>
      <c r="C37" s="358"/>
      <c r="D37" s="471"/>
      <c r="E37" s="359"/>
      <c r="F37" s="222"/>
      <c r="G37" s="222"/>
      <c r="H37" s="309">
        <f t="shared" si="1"/>
        <v>0</v>
      </c>
      <c r="I37" s="224"/>
      <c r="J37" s="224"/>
      <c r="K37" s="355">
        <f t="shared" si="0"/>
        <v>0</v>
      </c>
      <c r="L37" s="388"/>
      <c r="M37" s="395"/>
      <c r="N37" s="311"/>
      <c r="O37" s="390"/>
      <c r="P37" s="391"/>
      <c r="Q37" s="311"/>
      <c r="R37" s="390"/>
      <c r="S37" s="391"/>
      <c r="T37" s="311"/>
      <c r="U37" s="390"/>
      <c r="V37" s="394"/>
      <c r="W37" s="311"/>
      <c r="Y37" s="392" t="s">
        <v>83</v>
      </c>
    </row>
    <row r="38" spans="2:25" ht="12.75" x14ac:dyDescent="0.35">
      <c r="B38" s="225"/>
      <c r="C38" s="225"/>
      <c r="D38" s="226"/>
      <c r="E38" s="305"/>
      <c r="F38" s="222"/>
      <c r="G38" s="222"/>
      <c r="H38" s="309">
        <f t="shared" si="1"/>
        <v>0</v>
      </c>
      <c r="I38" s="223"/>
      <c r="J38" s="223"/>
      <c r="K38" s="355">
        <f t="shared" si="0"/>
        <v>0</v>
      </c>
      <c r="L38" s="388"/>
      <c r="M38" s="376"/>
      <c r="N38" s="396"/>
      <c r="O38" s="397"/>
      <c r="P38" s="376"/>
      <c r="Q38" s="396"/>
      <c r="R38" s="397"/>
      <c r="S38" s="376"/>
      <c r="T38" s="311"/>
      <c r="U38" s="390"/>
      <c r="V38" s="394"/>
      <c r="W38" s="311"/>
      <c r="Y38" s="392" t="s">
        <v>361</v>
      </c>
    </row>
    <row r="39" spans="2:25" ht="12.75" x14ac:dyDescent="0.35">
      <c r="B39" s="101"/>
      <c r="C39" s="101"/>
      <c r="D39" s="227"/>
      <c r="E39" s="306"/>
      <c r="F39" s="222"/>
      <c r="G39" s="222"/>
      <c r="H39" s="309">
        <f t="shared" si="1"/>
        <v>0</v>
      </c>
      <c r="I39" s="223"/>
      <c r="J39" s="223"/>
      <c r="K39" s="355">
        <f t="shared" si="0"/>
        <v>0</v>
      </c>
      <c r="L39" s="388"/>
      <c r="M39" s="391"/>
      <c r="N39" s="311"/>
      <c r="O39" s="390"/>
      <c r="P39" s="391"/>
      <c r="Q39" s="311"/>
      <c r="R39" s="390"/>
      <c r="S39" s="391"/>
      <c r="T39" s="311"/>
      <c r="U39" s="390"/>
      <c r="V39" s="394"/>
      <c r="W39" s="311"/>
      <c r="Y39" s="392" t="s">
        <v>82</v>
      </c>
    </row>
    <row r="40" spans="2:25" ht="12.75" x14ac:dyDescent="0.35">
      <c r="B40" s="101"/>
      <c r="C40" s="101"/>
      <c r="D40" s="227"/>
      <c r="E40" s="306"/>
      <c r="F40" s="222"/>
      <c r="G40" s="222"/>
      <c r="H40" s="309">
        <f t="shared" si="1"/>
        <v>0</v>
      </c>
      <c r="I40" s="223"/>
      <c r="J40" s="223"/>
      <c r="K40" s="355">
        <f t="shared" si="0"/>
        <v>0</v>
      </c>
      <c r="L40" s="388"/>
      <c r="M40" s="391"/>
      <c r="N40" s="311"/>
      <c r="O40" s="390"/>
      <c r="P40" s="391"/>
      <c r="Q40" s="311"/>
      <c r="R40" s="390"/>
      <c r="S40" s="391"/>
      <c r="T40" s="311"/>
      <c r="U40" s="390"/>
      <c r="V40" s="394"/>
      <c r="W40" s="311"/>
    </row>
    <row r="41" spans="2:25" ht="12.75" x14ac:dyDescent="0.35">
      <c r="B41" s="101"/>
      <c r="C41" s="101"/>
      <c r="D41" s="227"/>
      <c r="E41" s="306"/>
      <c r="F41" s="222"/>
      <c r="G41" s="222"/>
      <c r="H41" s="309">
        <f t="shared" si="1"/>
        <v>0</v>
      </c>
      <c r="I41" s="223"/>
      <c r="J41" s="223"/>
      <c r="K41" s="355">
        <f t="shared" si="0"/>
        <v>0</v>
      </c>
      <c r="L41" s="388"/>
      <c r="M41" s="395" t="str">
        <f>IF($D41=1,+$K41,"")</f>
        <v/>
      </c>
      <c r="N41" s="311" t="str">
        <f>IF($D41=2,+$K41,"")</f>
        <v/>
      </c>
      <c r="O41" s="390"/>
      <c r="P41" s="391"/>
      <c r="Q41" s="311"/>
      <c r="R41" s="390"/>
      <c r="S41" s="391"/>
      <c r="T41" s="311"/>
      <c r="U41" s="390"/>
      <c r="V41" s="394"/>
      <c r="W41" s="311"/>
    </row>
    <row r="42" spans="2:25" ht="12.75" x14ac:dyDescent="0.35">
      <c r="B42" s="358"/>
      <c r="C42" s="357"/>
      <c r="D42" s="471"/>
      <c r="E42" s="359"/>
      <c r="F42" s="222"/>
      <c r="G42" s="222"/>
      <c r="H42" s="309">
        <f t="shared" ref="H42:H99" si="2">+E42*(1-G42)</f>
        <v>0</v>
      </c>
      <c r="I42" s="223"/>
      <c r="J42" s="223"/>
      <c r="K42" s="355">
        <f t="shared" ref="K42:K99" si="3">+H42-I42-J42</f>
        <v>0</v>
      </c>
      <c r="L42" s="388"/>
      <c r="M42" s="389"/>
      <c r="N42" s="311"/>
      <c r="O42" s="390"/>
      <c r="P42" s="391"/>
      <c r="Q42" s="311"/>
      <c r="R42" s="390"/>
      <c r="S42" s="391"/>
      <c r="T42" s="311"/>
      <c r="U42" s="390"/>
      <c r="V42" s="394"/>
      <c r="W42" s="311"/>
      <c r="Y42" s="392"/>
    </row>
    <row r="43" spans="2:25" ht="12.75" x14ac:dyDescent="0.35">
      <c r="B43" s="357"/>
      <c r="C43" s="357"/>
      <c r="D43" s="471"/>
      <c r="E43" s="359"/>
      <c r="F43" s="222"/>
      <c r="G43" s="222"/>
      <c r="H43" s="309">
        <f t="shared" si="2"/>
        <v>0</v>
      </c>
      <c r="I43" s="223"/>
      <c r="J43" s="223"/>
      <c r="K43" s="355">
        <f t="shared" si="3"/>
        <v>0</v>
      </c>
      <c r="L43" s="388"/>
      <c r="M43" s="389"/>
      <c r="N43" s="311"/>
      <c r="O43" s="390"/>
      <c r="P43" s="391"/>
      <c r="Q43" s="311"/>
      <c r="R43" s="390"/>
      <c r="S43" s="391"/>
      <c r="T43" s="311"/>
      <c r="U43" s="390"/>
      <c r="V43" s="394"/>
      <c r="W43" s="311"/>
      <c r="Y43" s="392"/>
    </row>
    <row r="44" spans="2:25" ht="12.75" x14ac:dyDescent="0.35">
      <c r="B44" s="358"/>
      <c r="C44" s="357"/>
      <c r="D44" s="471"/>
      <c r="E44" s="359"/>
      <c r="F44" s="222"/>
      <c r="G44" s="222"/>
      <c r="H44" s="309">
        <f t="shared" si="2"/>
        <v>0</v>
      </c>
      <c r="I44" s="223"/>
      <c r="J44" s="223"/>
      <c r="K44" s="355">
        <f t="shared" si="3"/>
        <v>0</v>
      </c>
      <c r="L44" s="388"/>
      <c r="M44" s="389"/>
      <c r="N44" s="311"/>
      <c r="O44" s="390"/>
      <c r="P44" s="391"/>
      <c r="Q44" s="311"/>
      <c r="R44" s="390"/>
      <c r="S44" s="391"/>
      <c r="T44" s="311"/>
      <c r="U44" s="390"/>
      <c r="V44" s="394"/>
      <c r="W44" s="311"/>
      <c r="Y44" s="392"/>
    </row>
    <row r="45" spans="2:25" ht="12.75" x14ac:dyDescent="0.35">
      <c r="B45" s="357"/>
      <c r="C45" s="358"/>
      <c r="D45" s="471"/>
      <c r="E45" s="359"/>
      <c r="F45" s="222"/>
      <c r="G45" s="222"/>
      <c r="H45" s="309">
        <f t="shared" si="2"/>
        <v>0</v>
      </c>
      <c r="I45" s="223"/>
      <c r="J45" s="223"/>
      <c r="K45" s="355">
        <f t="shared" si="3"/>
        <v>0</v>
      </c>
      <c r="L45" s="388"/>
      <c r="M45" s="389"/>
      <c r="N45" s="311"/>
      <c r="O45" s="390"/>
      <c r="P45" s="391"/>
      <c r="Q45" s="311"/>
      <c r="R45" s="390"/>
      <c r="S45" s="391"/>
      <c r="T45" s="311"/>
      <c r="U45" s="390"/>
      <c r="V45" s="394"/>
      <c r="W45" s="311"/>
      <c r="Y45" s="392"/>
    </row>
    <row r="46" spans="2:25" ht="12.75" x14ac:dyDescent="0.35">
      <c r="B46" s="358"/>
      <c r="C46" s="357"/>
      <c r="D46" s="471"/>
      <c r="E46" s="359"/>
      <c r="F46" s="222"/>
      <c r="G46" s="222"/>
      <c r="H46" s="309">
        <f t="shared" si="2"/>
        <v>0</v>
      </c>
      <c r="I46" s="223"/>
      <c r="J46" s="223"/>
      <c r="K46" s="355">
        <f t="shared" si="3"/>
        <v>0</v>
      </c>
      <c r="L46" s="388"/>
      <c r="M46" s="389"/>
      <c r="N46" s="311"/>
      <c r="O46" s="390"/>
      <c r="P46" s="391"/>
      <c r="Q46" s="311"/>
      <c r="R46" s="390"/>
      <c r="S46" s="391"/>
      <c r="T46" s="311"/>
      <c r="U46" s="390"/>
      <c r="V46" s="394"/>
      <c r="W46" s="311"/>
      <c r="Y46" s="392"/>
    </row>
    <row r="47" spans="2:25" ht="12.75" x14ac:dyDescent="0.35">
      <c r="B47" s="358"/>
      <c r="C47" s="357"/>
      <c r="D47" s="471"/>
      <c r="E47" s="359"/>
      <c r="F47" s="222"/>
      <c r="G47" s="222"/>
      <c r="H47" s="309">
        <f t="shared" si="2"/>
        <v>0</v>
      </c>
      <c r="I47" s="224"/>
      <c r="J47" s="224"/>
      <c r="K47" s="355">
        <f t="shared" si="3"/>
        <v>0</v>
      </c>
      <c r="L47" s="388"/>
      <c r="M47" s="389"/>
      <c r="N47" s="311"/>
      <c r="O47" s="390"/>
      <c r="P47" s="391"/>
      <c r="Q47" s="311"/>
      <c r="R47" s="390"/>
      <c r="S47" s="391"/>
      <c r="T47" s="311"/>
      <c r="U47" s="390"/>
      <c r="V47" s="394"/>
      <c r="W47" s="311"/>
      <c r="Y47" s="392"/>
    </row>
    <row r="48" spans="2:25" ht="12.75" x14ac:dyDescent="0.35">
      <c r="B48" s="358"/>
      <c r="C48" s="357"/>
      <c r="D48" s="471"/>
      <c r="E48" s="359"/>
      <c r="F48" s="222"/>
      <c r="G48" s="222"/>
      <c r="H48" s="309">
        <f t="shared" si="2"/>
        <v>0</v>
      </c>
      <c r="I48" s="224"/>
      <c r="J48" s="224"/>
      <c r="K48" s="355">
        <f t="shared" si="3"/>
        <v>0</v>
      </c>
      <c r="L48" s="388"/>
      <c r="M48" s="389"/>
      <c r="N48" s="311"/>
      <c r="O48" s="390"/>
      <c r="P48" s="391"/>
      <c r="Q48" s="311"/>
      <c r="R48" s="390"/>
      <c r="S48" s="391"/>
      <c r="T48" s="311"/>
      <c r="U48" s="390"/>
      <c r="V48" s="394"/>
      <c r="W48" s="311"/>
      <c r="Y48" s="392"/>
    </row>
    <row r="49" spans="2:25" ht="12.75" x14ac:dyDescent="0.35">
      <c r="B49" s="358"/>
      <c r="C49" s="357"/>
      <c r="D49" s="471"/>
      <c r="E49" s="359"/>
      <c r="F49" s="222"/>
      <c r="G49" s="222"/>
      <c r="H49" s="309">
        <f t="shared" si="2"/>
        <v>0</v>
      </c>
      <c r="I49" s="224"/>
      <c r="J49" s="224"/>
      <c r="K49" s="355">
        <f t="shared" si="3"/>
        <v>0</v>
      </c>
      <c r="L49" s="388"/>
      <c r="M49" s="389"/>
      <c r="N49" s="311"/>
      <c r="O49" s="390"/>
      <c r="P49" s="391"/>
      <c r="Q49" s="311"/>
      <c r="R49" s="390"/>
      <c r="S49" s="391"/>
      <c r="T49" s="311"/>
      <c r="U49" s="390"/>
      <c r="V49" s="394"/>
      <c r="W49" s="311"/>
      <c r="Y49" s="392"/>
    </row>
    <row r="50" spans="2:25" ht="12.75" x14ac:dyDescent="0.35">
      <c r="B50" s="358"/>
      <c r="C50" s="357"/>
      <c r="D50" s="471"/>
      <c r="E50" s="359"/>
      <c r="F50" s="222"/>
      <c r="G50" s="222"/>
      <c r="H50" s="309">
        <f t="shared" si="2"/>
        <v>0</v>
      </c>
      <c r="I50" s="224"/>
      <c r="J50" s="224"/>
      <c r="K50" s="355">
        <f t="shared" si="3"/>
        <v>0</v>
      </c>
      <c r="L50" s="388"/>
      <c r="M50" s="389"/>
      <c r="N50" s="311"/>
      <c r="O50" s="390"/>
      <c r="P50" s="391"/>
      <c r="Q50" s="311"/>
      <c r="R50" s="390"/>
      <c r="S50" s="391"/>
      <c r="T50" s="311"/>
      <c r="U50" s="390"/>
      <c r="V50" s="394"/>
      <c r="W50" s="311"/>
      <c r="Y50" s="392"/>
    </row>
    <row r="51" spans="2:25" ht="12.75" x14ac:dyDescent="0.35">
      <c r="B51" s="358"/>
      <c r="C51" s="358"/>
      <c r="D51" s="471"/>
      <c r="E51" s="359"/>
      <c r="F51" s="222"/>
      <c r="G51" s="222"/>
      <c r="H51" s="309">
        <f t="shared" si="2"/>
        <v>0</v>
      </c>
      <c r="I51" s="224"/>
      <c r="J51" s="224"/>
      <c r="K51" s="355">
        <f t="shared" si="3"/>
        <v>0</v>
      </c>
      <c r="L51" s="388"/>
      <c r="M51" s="389"/>
      <c r="N51" s="311"/>
      <c r="O51" s="390"/>
      <c r="P51" s="391"/>
      <c r="Q51" s="311"/>
      <c r="R51" s="390"/>
      <c r="S51" s="391"/>
      <c r="T51" s="311"/>
      <c r="U51" s="390"/>
      <c r="V51" s="394"/>
      <c r="W51" s="311"/>
      <c r="Y51" s="392"/>
    </row>
    <row r="52" spans="2:25" ht="12.75" x14ac:dyDescent="0.35">
      <c r="B52" s="358"/>
      <c r="C52" s="358"/>
      <c r="D52" s="471"/>
      <c r="E52" s="359"/>
      <c r="F52" s="222"/>
      <c r="G52" s="222"/>
      <c r="H52" s="309">
        <f t="shared" si="2"/>
        <v>0</v>
      </c>
      <c r="I52" s="224"/>
      <c r="J52" s="224"/>
      <c r="K52" s="355">
        <f t="shared" si="3"/>
        <v>0</v>
      </c>
      <c r="L52" s="388"/>
      <c r="M52" s="389"/>
      <c r="N52" s="311"/>
      <c r="O52" s="390"/>
      <c r="P52" s="391"/>
      <c r="Q52" s="311"/>
      <c r="R52" s="390"/>
      <c r="S52" s="391"/>
      <c r="T52" s="311"/>
      <c r="U52" s="390"/>
      <c r="V52" s="394"/>
      <c r="W52" s="311"/>
      <c r="Y52" s="392"/>
    </row>
    <row r="53" spans="2:25" ht="12.75" x14ac:dyDescent="0.35">
      <c r="B53" s="358"/>
      <c r="C53" s="358"/>
      <c r="D53" s="471"/>
      <c r="E53" s="359"/>
      <c r="F53" s="222"/>
      <c r="G53" s="222"/>
      <c r="H53" s="309">
        <f t="shared" si="2"/>
        <v>0</v>
      </c>
      <c r="I53" s="224"/>
      <c r="J53" s="224"/>
      <c r="K53" s="355">
        <f t="shared" si="3"/>
        <v>0</v>
      </c>
      <c r="L53" s="388"/>
      <c r="M53" s="389"/>
      <c r="N53" s="311"/>
      <c r="O53" s="390"/>
      <c r="P53" s="391"/>
      <c r="Q53" s="311"/>
      <c r="R53" s="390"/>
      <c r="S53" s="391"/>
      <c r="T53" s="311"/>
      <c r="U53" s="390"/>
      <c r="V53" s="394"/>
      <c r="W53" s="311"/>
      <c r="Y53" s="392"/>
    </row>
    <row r="54" spans="2:25" ht="12.75" x14ac:dyDescent="0.35">
      <c r="B54" s="358"/>
      <c r="C54" s="358"/>
      <c r="D54" s="471"/>
      <c r="E54" s="359"/>
      <c r="F54" s="222"/>
      <c r="G54" s="222"/>
      <c r="H54" s="309">
        <f t="shared" si="2"/>
        <v>0</v>
      </c>
      <c r="I54" s="224"/>
      <c r="J54" s="224"/>
      <c r="K54" s="355">
        <f t="shared" si="3"/>
        <v>0</v>
      </c>
      <c r="L54" s="388"/>
      <c r="M54" s="389"/>
      <c r="N54" s="311"/>
      <c r="O54" s="390"/>
      <c r="P54" s="391"/>
      <c r="Q54" s="311"/>
      <c r="R54" s="390"/>
      <c r="S54" s="391"/>
      <c r="T54" s="311"/>
      <c r="U54" s="390"/>
      <c r="V54" s="394"/>
      <c r="W54" s="311"/>
      <c r="Y54" s="392"/>
    </row>
    <row r="55" spans="2:25" ht="12.75" x14ac:dyDescent="0.35">
      <c r="B55" s="358"/>
      <c r="C55" s="358"/>
      <c r="D55" s="471"/>
      <c r="E55" s="359"/>
      <c r="F55" s="222"/>
      <c r="G55" s="222"/>
      <c r="H55" s="309">
        <f t="shared" si="2"/>
        <v>0</v>
      </c>
      <c r="I55" s="224"/>
      <c r="J55" s="224"/>
      <c r="K55" s="355">
        <f t="shared" si="3"/>
        <v>0</v>
      </c>
      <c r="L55" s="388"/>
      <c r="M55" s="389"/>
      <c r="N55" s="311"/>
      <c r="O55" s="390"/>
      <c r="P55" s="391"/>
      <c r="Q55" s="311"/>
      <c r="R55" s="390"/>
      <c r="S55" s="391"/>
      <c r="T55" s="311"/>
      <c r="U55" s="390"/>
      <c r="V55" s="394"/>
      <c r="W55" s="311"/>
      <c r="Y55" s="392"/>
    </row>
    <row r="56" spans="2:25" ht="12.75" x14ac:dyDescent="0.35">
      <c r="B56" s="358"/>
      <c r="C56" s="358"/>
      <c r="D56" s="471"/>
      <c r="E56" s="359"/>
      <c r="F56" s="222"/>
      <c r="G56" s="222"/>
      <c r="H56" s="309">
        <f t="shared" si="2"/>
        <v>0</v>
      </c>
      <c r="I56" s="224"/>
      <c r="J56" s="224"/>
      <c r="K56" s="355">
        <f t="shared" si="3"/>
        <v>0</v>
      </c>
      <c r="L56" s="388"/>
      <c r="M56" s="389"/>
      <c r="N56" s="311"/>
      <c r="O56" s="390"/>
      <c r="P56" s="391"/>
      <c r="Q56" s="311"/>
      <c r="R56" s="390"/>
      <c r="S56" s="391"/>
      <c r="T56" s="311"/>
      <c r="U56" s="390"/>
      <c r="V56" s="394"/>
      <c r="W56" s="311"/>
      <c r="Y56" s="392"/>
    </row>
    <row r="57" spans="2:25" ht="12.75" x14ac:dyDescent="0.35">
      <c r="B57" s="358"/>
      <c r="C57" s="358"/>
      <c r="D57" s="471"/>
      <c r="E57" s="359"/>
      <c r="F57" s="222"/>
      <c r="G57" s="222"/>
      <c r="H57" s="309">
        <f t="shared" si="2"/>
        <v>0</v>
      </c>
      <c r="I57" s="224"/>
      <c r="J57" s="224"/>
      <c r="K57" s="355">
        <f t="shared" si="3"/>
        <v>0</v>
      </c>
      <c r="L57" s="388"/>
      <c r="M57" s="389"/>
      <c r="N57" s="311"/>
      <c r="O57" s="390"/>
      <c r="P57" s="391"/>
      <c r="Q57" s="311"/>
      <c r="R57" s="390"/>
      <c r="S57" s="391"/>
      <c r="T57" s="311"/>
      <c r="U57" s="390"/>
      <c r="V57" s="394"/>
      <c r="W57" s="311"/>
      <c r="Y57" s="392"/>
    </row>
    <row r="58" spans="2:25" ht="12.75" x14ac:dyDescent="0.35">
      <c r="B58" s="358"/>
      <c r="C58" s="358"/>
      <c r="D58" s="471"/>
      <c r="E58" s="359"/>
      <c r="F58" s="222"/>
      <c r="G58" s="222"/>
      <c r="H58" s="309">
        <f t="shared" si="2"/>
        <v>0</v>
      </c>
      <c r="I58" s="224"/>
      <c r="J58" s="224"/>
      <c r="K58" s="355">
        <f t="shared" si="3"/>
        <v>0</v>
      </c>
      <c r="L58" s="388"/>
      <c r="M58" s="389"/>
      <c r="N58" s="311"/>
      <c r="O58" s="390"/>
      <c r="P58" s="391"/>
      <c r="Q58" s="311"/>
      <c r="R58" s="390"/>
      <c r="S58" s="391"/>
      <c r="T58" s="311"/>
      <c r="U58" s="390"/>
      <c r="V58" s="394"/>
      <c r="W58" s="311"/>
      <c r="Y58" s="392"/>
    </row>
    <row r="59" spans="2:25" ht="12.75" x14ac:dyDescent="0.35">
      <c r="B59" s="358"/>
      <c r="C59" s="358"/>
      <c r="D59" s="471"/>
      <c r="E59" s="359"/>
      <c r="F59" s="222"/>
      <c r="G59" s="222"/>
      <c r="H59" s="309">
        <f t="shared" si="2"/>
        <v>0</v>
      </c>
      <c r="I59" s="224"/>
      <c r="J59" s="224"/>
      <c r="K59" s="355">
        <f t="shared" si="3"/>
        <v>0</v>
      </c>
      <c r="L59" s="388"/>
      <c r="M59" s="389"/>
      <c r="N59" s="311"/>
      <c r="O59" s="390"/>
      <c r="P59" s="391"/>
      <c r="Q59" s="311"/>
      <c r="R59" s="390"/>
      <c r="S59" s="391"/>
      <c r="T59" s="311"/>
      <c r="U59" s="390"/>
      <c r="V59" s="394"/>
      <c r="W59" s="311"/>
      <c r="Y59" s="392"/>
    </row>
    <row r="60" spans="2:25" ht="12.75" x14ac:dyDescent="0.35">
      <c r="B60" s="358"/>
      <c r="C60" s="358"/>
      <c r="D60" s="471"/>
      <c r="E60" s="359"/>
      <c r="F60" s="222"/>
      <c r="G60" s="222"/>
      <c r="H60" s="309">
        <f t="shared" si="2"/>
        <v>0</v>
      </c>
      <c r="I60" s="224"/>
      <c r="J60" s="224"/>
      <c r="K60" s="355">
        <f t="shared" si="3"/>
        <v>0</v>
      </c>
      <c r="L60" s="388"/>
      <c r="M60" s="389"/>
      <c r="N60" s="311"/>
      <c r="O60" s="390"/>
      <c r="P60" s="391"/>
      <c r="Q60" s="311"/>
      <c r="R60" s="390"/>
      <c r="S60" s="391"/>
      <c r="T60" s="311"/>
      <c r="U60" s="390"/>
      <c r="V60" s="394"/>
      <c r="W60" s="311"/>
      <c r="Y60" s="392"/>
    </row>
    <row r="61" spans="2:25" ht="12.75" x14ac:dyDescent="0.35">
      <c r="B61" s="358"/>
      <c r="C61" s="358"/>
      <c r="D61" s="471"/>
      <c r="E61" s="359"/>
      <c r="F61" s="222"/>
      <c r="G61" s="222"/>
      <c r="H61" s="309">
        <f t="shared" si="2"/>
        <v>0</v>
      </c>
      <c r="I61" s="224"/>
      <c r="J61" s="224"/>
      <c r="K61" s="355">
        <f t="shared" si="3"/>
        <v>0</v>
      </c>
      <c r="L61" s="388"/>
      <c r="M61" s="389"/>
      <c r="N61" s="311"/>
      <c r="O61" s="390"/>
      <c r="P61" s="391"/>
      <c r="Q61" s="311"/>
      <c r="R61" s="390"/>
      <c r="S61" s="391"/>
      <c r="T61" s="311"/>
      <c r="U61" s="390"/>
      <c r="V61" s="394"/>
      <c r="W61" s="311"/>
      <c r="Y61" s="392"/>
    </row>
    <row r="62" spans="2:25" ht="12.75" x14ac:dyDescent="0.35">
      <c r="B62" s="358"/>
      <c r="C62" s="358"/>
      <c r="D62" s="471"/>
      <c r="E62" s="359"/>
      <c r="F62" s="222"/>
      <c r="G62" s="222"/>
      <c r="H62" s="309">
        <f t="shared" si="2"/>
        <v>0</v>
      </c>
      <c r="I62" s="224"/>
      <c r="J62" s="224"/>
      <c r="K62" s="355">
        <f t="shared" si="3"/>
        <v>0</v>
      </c>
      <c r="L62" s="388"/>
      <c r="M62" s="389"/>
      <c r="N62" s="311"/>
      <c r="O62" s="390"/>
      <c r="P62" s="391"/>
      <c r="Q62" s="311"/>
      <c r="R62" s="390"/>
      <c r="S62" s="391"/>
      <c r="T62" s="311"/>
      <c r="U62" s="390"/>
      <c r="V62" s="394"/>
      <c r="W62" s="311"/>
      <c r="Y62" s="392"/>
    </row>
    <row r="63" spans="2:25" ht="12.75" x14ac:dyDescent="0.35">
      <c r="B63" s="358"/>
      <c r="C63" s="358"/>
      <c r="D63" s="471"/>
      <c r="E63" s="359"/>
      <c r="F63" s="222"/>
      <c r="G63" s="222"/>
      <c r="H63" s="309">
        <f t="shared" si="2"/>
        <v>0</v>
      </c>
      <c r="I63" s="224"/>
      <c r="J63" s="224"/>
      <c r="K63" s="355">
        <f t="shared" si="3"/>
        <v>0</v>
      </c>
      <c r="L63" s="388"/>
      <c r="M63" s="389"/>
      <c r="N63" s="311"/>
      <c r="O63" s="390"/>
      <c r="P63" s="391"/>
      <c r="Q63" s="311"/>
      <c r="R63" s="390"/>
      <c r="S63" s="391"/>
      <c r="T63" s="311"/>
      <c r="U63" s="390"/>
      <c r="V63" s="394"/>
      <c r="W63" s="311"/>
      <c r="Y63" s="392"/>
    </row>
    <row r="64" spans="2:25" ht="12.75" x14ac:dyDescent="0.35">
      <c r="B64" s="358"/>
      <c r="C64" s="358"/>
      <c r="D64" s="471"/>
      <c r="E64" s="359"/>
      <c r="F64" s="222"/>
      <c r="G64" s="222"/>
      <c r="H64" s="309">
        <f t="shared" si="2"/>
        <v>0</v>
      </c>
      <c r="I64" s="224"/>
      <c r="J64" s="224"/>
      <c r="K64" s="355">
        <f t="shared" si="3"/>
        <v>0</v>
      </c>
      <c r="L64" s="388"/>
      <c r="M64" s="389"/>
      <c r="N64" s="311"/>
      <c r="O64" s="390"/>
      <c r="P64" s="391"/>
      <c r="Q64" s="311"/>
      <c r="R64" s="390"/>
      <c r="S64" s="391"/>
      <c r="T64" s="311"/>
      <c r="U64" s="390"/>
      <c r="V64" s="394"/>
      <c r="W64" s="311"/>
      <c r="Y64" s="392"/>
    </row>
    <row r="65" spans="2:25" ht="12.75" x14ac:dyDescent="0.35">
      <c r="B65" s="358"/>
      <c r="C65" s="358"/>
      <c r="D65" s="471"/>
      <c r="E65" s="359"/>
      <c r="F65" s="222"/>
      <c r="G65" s="222"/>
      <c r="H65" s="309">
        <f t="shared" si="2"/>
        <v>0</v>
      </c>
      <c r="I65" s="224"/>
      <c r="J65" s="224"/>
      <c r="K65" s="355">
        <f t="shared" si="3"/>
        <v>0</v>
      </c>
      <c r="L65" s="388"/>
      <c r="M65" s="389"/>
      <c r="N65" s="311"/>
      <c r="O65" s="390"/>
      <c r="P65" s="391"/>
      <c r="Q65" s="311"/>
      <c r="R65" s="390"/>
      <c r="S65" s="391"/>
      <c r="T65" s="311"/>
      <c r="U65" s="390"/>
      <c r="V65" s="394"/>
      <c r="W65" s="311"/>
      <c r="Y65" s="392"/>
    </row>
    <row r="66" spans="2:25" ht="12.75" x14ac:dyDescent="0.35">
      <c r="B66" s="358"/>
      <c r="C66" s="358"/>
      <c r="D66" s="471"/>
      <c r="E66" s="359"/>
      <c r="F66" s="222"/>
      <c r="G66" s="222"/>
      <c r="H66" s="309">
        <f t="shared" si="2"/>
        <v>0</v>
      </c>
      <c r="I66" s="224"/>
      <c r="J66" s="224"/>
      <c r="K66" s="355">
        <f t="shared" si="3"/>
        <v>0</v>
      </c>
      <c r="L66" s="388"/>
      <c r="M66" s="395"/>
      <c r="N66" s="311"/>
      <c r="O66" s="390"/>
      <c r="P66" s="391"/>
      <c r="Q66" s="311"/>
      <c r="R66" s="390"/>
      <c r="S66" s="391"/>
      <c r="T66" s="311"/>
      <c r="U66" s="390"/>
      <c r="V66" s="394"/>
      <c r="W66" s="311"/>
      <c r="Y66" s="392" t="s">
        <v>83</v>
      </c>
    </row>
    <row r="67" spans="2:25" ht="12.75" x14ac:dyDescent="0.35">
      <c r="B67" s="225"/>
      <c r="C67" s="225"/>
      <c r="D67" s="226"/>
      <c r="E67" s="305"/>
      <c r="F67" s="222"/>
      <c r="G67" s="222"/>
      <c r="H67" s="309">
        <f t="shared" si="2"/>
        <v>0</v>
      </c>
      <c r="I67" s="223"/>
      <c r="J67" s="223"/>
      <c r="K67" s="355">
        <f t="shared" si="3"/>
        <v>0</v>
      </c>
      <c r="L67" s="388"/>
      <c r="M67" s="376"/>
      <c r="N67" s="396"/>
      <c r="O67" s="397"/>
      <c r="P67" s="376"/>
      <c r="Q67" s="396"/>
      <c r="R67" s="397"/>
      <c r="S67" s="376"/>
      <c r="T67" s="311"/>
      <c r="U67" s="390"/>
      <c r="V67" s="394"/>
      <c r="W67" s="311"/>
      <c r="Y67" s="392" t="s">
        <v>361</v>
      </c>
    </row>
    <row r="68" spans="2:25" ht="12.75" x14ac:dyDescent="0.35">
      <c r="B68" s="101"/>
      <c r="C68" s="101"/>
      <c r="D68" s="227"/>
      <c r="E68" s="306"/>
      <c r="F68" s="222"/>
      <c r="G68" s="222"/>
      <c r="H68" s="309">
        <f t="shared" si="2"/>
        <v>0</v>
      </c>
      <c r="I68" s="223"/>
      <c r="J68" s="223"/>
      <c r="K68" s="355">
        <f t="shared" si="3"/>
        <v>0</v>
      </c>
      <c r="L68" s="388"/>
      <c r="M68" s="391"/>
      <c r="N68" s="311"/>
      <c r="O68" s="390"/>
      <c r="P68" s="391"/>
      <c r="Q68" s="311"/>
      <c r="R68" s="390"/>
      <c r="S68" s="391"/>
      <c r="T68" s="311"/>
      <c r="U68" s="390"/>
      <c r="V68" s="394"/>
      <c r="W68" s="311"/>
      <c r="Y68" s="392" t="s">
        <v>82</v>
      </c>
    </row>
    <row r="69" spans="2:25" ht="12.75" x14ac:dyDescent="0.35">
      <c r="B69" s="101"/>
      <c r="C69" s="101"/>
      <c r="D69" s="227"/>
      <c r="E69" s="306"/>
      <c r="F69" s="222"/>
      <c r="G69" s="222"/>
      <c r="H69" s="309">
        <f t="shared" si="2"/>
        <v>0</v>
      </c>
      <c r="I69" s="223"/>
      <c r="J69" s="223"/>
      <c r="K69" s="355">
        <f t="shared" si="3"/>
        <v>0</v>
      </c>
      <c r="L69" s="388"/>
      <c r="M69" s="391"/>
      <c r="N69" s="311"/>
      <c r="O69" s="390"/>
      <c r="P69" s="391"/>
      <c r="Q69" s="311"/>
      <c r="R69" s="390"/>
      <c r="S69" s="391"/>
      <c r="T69" s="311"/>
      <c r="U69" s="390"/>
      <c r="V69" s="394"/>
      <c r="W69" s="311"/>
    </row>
    <row r="70" spans="2:25" ht="12.75" x14ac:dyDescent="0.35">
      <c r="B70" s="101"/>
      <c r="C70" s="101"/>
      <c r="D70" s="227"/>
      <c r="E70" s="306"/>
      <c r="F70" s="222"/>
      <c r="G70" s="222"/>
      <c r="H70" s="309">
        <f t="shared" si="2"/>
        <v>0</v>
      </c>
      <c r="I70" s="223"/>
      <c r="J70" s="223"/>
      <c r="K70" s="355">
        <f t="shared" si="3"/>
        <v>0</v>
      </c>
      <c r="L70" s="388"/>
      <c r="M70" s="395" t="str">
        <f>IF($D70=1,+$K70,"")</f>
        <v/>
      </c>
      <c r="N70" s="311" t="str">
        <f>IF($D70=2,+$K70,"")</f>
        <v/>
      </c>
      <c r="O70" s="390"/>
      <c r="P70" s="391"/>
      <c r="Q70" s="311"/>
      <c r="R70" s="390"/>
      <c r="S70" s="391"/>
      <c r="T70" s="311"/>
      <c r="U70" s="390"/>
      <c r="V70" s="394"/>
      <c r="W70" s="311"/>
    </row>
    <row r="71" spans="2:25" ht="12.75" x14ac:dyDescent="0.35">
      <c r="B71" s="358"/>
      <c r="C71" s="357"/>
      <c r="D71" s="471"/>
      <c r="E71" s="359"/>
      <c r="F71" s="222"/>
      <c r="G71" s="222"/>
      <c r="H71" s="309">
        <f t="shared" si="2"/>
        <v>0</v>
      </c>
      <c r="I71" s="223"/>
      <c r="J71" s="223"/>
      <c r="K71" s="355">
        <f t="shared" si="3"/>
        <v>0</v>
      </c>
      <c r="L71" s="388"/>
      <c r="M71" s="389"/>
      <c r="N71" s="311"/>
      <c r="O71" s="390"/>
      <c r="P71" s="391"/>
      <c r="Q71" s="311"/>
      <c r="R71" s="390"/>
      <c r="S71" s="391"/>
      <c r="T71" s="311"/>
      <c r="U71" s="390"/>
      <c r="V71" s="394"/>
      <c r="W71" s="311"/>
      <c r="Y71" s="392"/>
    </row>
    <row r="72" spans="2:25" ht="12.75" x14ac:dyDescent="0.35">
      <c r="B72" s="357"/>
      <c r="C72" s="357"/>
      <c r="D72" s="471"/>
      <c r="E72" s="359"/>
      <c r="F72" s="222"/>
      <c r="G72" s="222"/>
      <c r="H72" s="309">
        <f t="shared" si="2"/>
        <v>0</v>
      </c>
      <c r="I72" s="223"/>
      <c r="J72" s="223"/>
      <c r="K72" s="355">
        <f t="shared" si="3"/>
        <v>0</v>
      </c>
      <c r="L72" s="388"/>
      <c r="M72" s="389"/>
      <c r="N72" s="311"/>
      <c r="O72" s="390"/>
      <c r="P72" s="391"/>
      <c r="Q72" s="311"/>
      <c r="R72" s="390"/>
      <c r="S72" s="391"/>
      <c r="T72" s="311"/>
      <c r="U72" s="390"/>
      <c r="V72" s="394"/>
      <c r="W72" s="311"/>
      <c r="Y72" s="392"/>
    </row>
    <row r="73" spans="2:25" ht="12.75" x14ac:dyDescent="0.35">
      <c r="B73" s="358"/>
      <c r="C73" s="357"/>
      <c r="D73" s="471"/>
      <c r="E73" s="359"/>
      <c r="F73" s="222"/>
      <c r="G73" s="222"/>
      <c r="H73" s="309">
        <f t="shared" si="2"/>
        <v>0</v>
      </c>
      <c r="I73" s="223"/>
      <c r="J73" s="223"/>
      <c r="K73" s="355">
        <f t="shared" si="3"/>
        <v>0</v>
      </c>
      <c r="L73" s="388"/>
      <c r="M73" s="389"/>
      <c r="N73" s="311"/>
      <c r="O73" s="390"/>
      <c r="P73" s="391"/>
      <c r="Q73" s="311"/>
      <c r="R73" s="390"/>
      <c r="S73" s="391"/>
      <c r="T73" s="311"/>
      <c r="U73" s="390"/>
      <c r="V73" s="394"/>
      <c r="W73" s="311"/>
      <c r="Y73" s="392"/>
    </row>
    <row r="74" spans="2:25" ht="12.75" x14ac:dyDescent="0.35">
      <c r="B74" s="357"/>
      <c r="C74" s="358"/>
      <c r="D74" s="471"/>
      <c r="E74" s="359"/>
      <c r="F74" s="222"/>
      <c r="G74" s="222"/>
      <c r="H74" s="309">
        <f t="shared" si="2"/>
        <v>0</v>
      </c>
      <c r="I74" s="223"/>
      <c r="J74" s="223"/>
      <c r="K74" s="355">
        <f t="shared" si="3"/>
        <v>0</v>
      </c>
      <c r="L74" s="388"/>
      <c r="M74" s="389"/>
      <c r="N74" s="311"/>
      <c r="O74" s="390"/>
      <c r="P74" s="391"/>
      <c r="Q74" s="311"/>
      <c r="R74" s="390"/>
      <c r="S74" s="391"/>
      <c r="T74" s="311"/>
      <c r="U74" s="390"/>
      <c r="V74" s="394"/>
      <c r="W74" s="311"/>
      <c r="Y74" s="392"/>
    </row>
    <row r="75" spans="2:25" ht="12.75" x14ac:dyDescent="0.35">
      <c r="B75" s="358"/>
      <c r="C75" s="357"/>
      <c r="D75" s="471"/>
      <c r="E75" s="359"/>
      <c r="F75" s="222"/>
      <c r="G75" s="222"/>
      <c r="H75" s="309">
        <f t="shared" si="2"/>
        <v>0</v>
      </c>
      <c r="I75" s="223"/>
      <c r="J75" s="223"/>
      <c r="K75" s="355">
        <f t="shared" si="3"/>
        <v>0</v>
      </c>
      <c r="L75" s="388"/>
      <c r="M75" s="389"/>
      <c r="N75" s="311"/>
      <c r="O75" s="390"/>
      <c r="P75" s="391"/>
      <c r="Q75" s="311"/>
      <c r="R75" s="390"/>
      <c r="S75" s="391"/>
      <c r="T75" s="311"/>
      <c r="U75" s="390"/>
      <c r="V75" s="394"/>
      <c r="W75" s="311"/>
      <c r="Y75" s="392"/>
    </row>
    <row r="76" spans="2:25" ht="12.75" x14ac:dyDescent="0.35">
      <c r="B76" s="358"/>
      <c r="C76" s="357"/>
      <c r="D76" s="471"/>
      <c r="E76" s="359"/>
      <c r="F76" s="222"/>
      <c r="G76" s="222"/>
      <c r="H76" s="309">
        <f t="shared" si="2"/>
        <v>0</v>
      </c>
      <c r="I76" s="224"/>
      <c r="J76" s="224"/>
      <c r="K76" s="355">
        <f t="shared" si="3"/>
        <v>0</v>
      </c>
      <c r="L76" s="388"/>
      <c r="M76" s="389"/>
      <c r="N76" s="311"/>
      <c r="O76" s="390"/>
      <c r="P76" s="391"/>
      <c r="Q76" s="311"/>
      <c r="R76" s="390"/>
      <c r="S76" s="391"/>
      <c r="T76" s="311"/>
      <c r="U76" s="390"/>
      <c r="V76" s="394"/>
      <c r="W76" s="311"/>
      <c r="Y76" s="392"/>
    </row>
    <row r="77" spans="2:25" ht="12.75" x14ac:dyDescent="0.35">
      <c r="B77" s="358"/>
      <c r="C77" s="357"/>
      <c r="D77" s="471"/>
      <c r="E77" s="359"/>
      <c r="F77" s="222"/>
      <c r="G77" s="222"/>
      <c r="H77" s="309">
        <f t="shared" si="2"/>
        <v>0</v>
      </c>
      <c r="I77" s="224"/>
      <c r="J77" s="224"/>
      <c r="K77" s="355">
        <f t="shared" si="3"/>
        <v>0</v>
      </c>
      <c r="L77" s="388"/>
      <c r="M77" s="389"/>
      <c r="N77" s="311"/>
      <c r="O77" s="390"/>
      <c r="P77" s="391"/>
      <c r="Q77" s="311"/>
      <c r="R77" s="390"/>
      <c r="S77" s="391"/>
      <c r="T77" s="311"/>
      <c r="U77" s="390"/>
      <c r="V77" s="394"/>
      <c r="W77" s="311"/>
      <c r="Y77" s="392"/>
    </row>
    <row r="78" spans="2:25" ht="12.75" x14ac:dyDescent="0.35">
      <c r="B78" s="358"/>
      <c r="C78" s="357"/>
      <c r="D78" s="471"/>
      <c r="E78" s="359"/>
      <c r="F78" s="222"/>
      <c r="G78" s="222"/>
      <c r="H78" s="309">
        <f t="shared" si="2"/>
        <v>0</v>
      </c>
      <c r="I78" s="224"/>
      <c r="J78" s="224"/>
      <c r="K78" s="355">
        <f t="shared" si="3"/>
        <v>0</v>
      </c>
      <c r="L78" s="388"/>
      <c r="M78" s="389"/>
      <c r="N78" s="311"/>
      <c r="O78" s="390"/>
      <c r="P78" s="391"/>
      <c r="Q78" s="311"/>
      <c r="R78" s="390"/>
      <c r="S78" s="391"/>
      <c r="T78" s="311"/>
      <c r="U78" s="390"/>
      <c r="V78" s="394"/>
      <c r="W78" s="311"/>
      <c r="Y78" s="392"/>
    </row>
    <row r="79" spans="2:25" ht="12.75" x14ac:dyDescent="0.35">
      <c r="B79" s="358"/>
      <c r="C79" s="357"/>
      <c r="D79" s="471"/>
      <c r="E79" s="359"/>
      <c r="F79" s="222"/>
      <c r="G79" s="222"/>
      <c r="H79" s="309">
        <f t="shared" si="2"/>
        <v>0</v>
      </c>
      <c r="I79" s="224"/>
      <c r="J79" s="224"/>
      <c r="K79" s="355">
        <f t="shared" si="3"/>
        <v>0</v>
      </c>
      <c r="L79" s="388"/>
      <c r="M79" s="389"/>
      <c r="N79" s="311"/>
      <c r="O79" s="390"/>
      <c r="P79" s="391"/>
      <c r="Q79" s="311"/>
      <c r="R79" s="390"/>
      <c r="S79" s="391"/>
      <c r="T79" s="311"/>
      <c r="U79" s="390"/>
      <c r="V79" s="394"/>
      <c r="W79" s="311"/>
      <c r="Y79" s="392"/>
    </row>
    <row r="80" spans="2:25" ht="12.75" x14ac:dyDescent="0.35">
      <c r="B80" s="358"/>
      <c r="C80" s="358"/>
      <c r="D80" s="471"/>
      <c r="E80" s="359"/>
      <c r="F80" s="222"/>
      <c r="G80" s="222"/>
      <c r="H80" s="309">
        <f t="shared" si="2"/>
        <v>0</v>
      </c>
      <c r="I80" s="224"/>
      <c r="J80" s="224"/>
      <c r="K80" s="355">
        <f t="shared" si="3"/>
        <v>0</v>
      </c>
      <c r="L80" s="388"/>
      <c r="M80" s="389"/>
      <c r="N80" s="311"/>
      <c r="O80" s="390"/>
      <c r="P80" s="391"/>
      <c r="Q80" s="311"/>
      <c r="R80" s="390"/>
      <c r="S80" s="391"/>
      <c r="T80" s="311"/>
      <c r="U80" s="390"/>
      <c r="V80" s="394"/>
      <c r="W80" s="311"/>
      <c r="Y80" s="392"/>
    </row>
    <row r="81" spans="2:25" ht="12.75" x14ac:dyDescent="0.35">
      <c r="B81" s="358"/>
      <c r="C81" s="358"/>
      <c r="D81" s="471"/>
      <c r="E81" s="359"/>
      <c r="F81" s="222"/>
      <c r="G81" s="222"/>
      <c r="H81" s="309">
        <f t="shared" si="2"/>
        <v>0</v>
      </c>
      <c r="I81" s="224"/>
      <c r="J81" s="224"/>
      <c r="K81" s="355">
        <f t="shared" si="3"/>
        <v>0</v>
      </c>
      <c r="L81" s="388"/>
      <c r="M81" s="389"/>
      <c r="N81" s="311"/>
      <c r="O81" s="390"/>
      <c r="P81" s="391"/>
      <c r="Q81" s="311"/>
      <c r="R81" s="390"/>
      <c r="S81" s="391"/>
      <c r="T81" s="311"/>
      <c r="U81" s="390"/>
      <c r="V81" s="394"/>
      <c r="W81" s="311"/>
      <c r="Y81" s="392"/>
    </row>
    <row r="82" spans="2:25" ht="12.75" x14ac:dyDescent="0.35">
      <c r="B82" s="358"/>
      <c r="C82" s="358"/>
      <c r="D82" s="471"/>
      <c r="E82" s="359"/>
      <c r="F82" s="222"/>
      <c r="G82" s="222"/>
      <c r="H82" s="309">
        <f t="shared" si="2"/>
        <v>0</v>
      </c>
      <c r="I82" s="224"/>
      <c r="J82" s="224"/>
      <c r="K82" s="355">
        <f t="shared" si="3"/>
        <v>0</v>
      </c>
      <c r="L82" s="388"/>
      <c r="M82" s="389"/>
      <c r="N82" s="311"/>
      <c r="O82" s="390"/>
      <c r="P82" s="391"/>
      <c r="Q82" s="311"/>
      <c r="R82" s="390"/>
      <c r="S82" s="391"/>
      <c r="T82" s="311"/>
      <c r="U82" s="390"/>
      <c r="V82" s="394"/>
      <c r="W82" s="311"/>
      <c r="Y82" s="392"/>
    </row>
    <row r="83" spans="2:25" ht="12.75" x14ac:dyDescent="0.35">
      <c r="B83" s="358"/>
      <c r="C83" s="358"/>
      <c r="D83" s="471"/>
      <c r="E83" s="359"/>
      <c r="F83" s="222"/>
      <c r="G83" s="222"/>
      <c r="H83" s="309">
        <f t="shared" si="2"/>
        <v>0</v>
      </c>
      <c r="I83" s="224"/>
      <c r="J83" s="224"/>
      <c r="K83" s="355">
        <f t="shared" si="3"/>
        <v>0</v>
      </c>
      <c r="L83" s="388"/>
      <c r="M83" s="389"/>
      <c r="N83" s="311"/>
      <c r="O83" s="390"/>
      <c r="P83" s="391"/>
      <c r="Q83" s="311"/>
      <c r="R83" s="390"/>
      <c r="S83" s="391"/>
      <c r="T83" s="311"/>
      <c r="U83" s="390"/>
      <c r="V83" s="394"/>
      <c r="W83" s="311"/>
      <c r="Y83" s="392"/>
    </row>
    <row r="84" spans="2:25" ht="12.75" x14ac:dyDescent="0.35">
      <c r="B84" s="358"/>
      <c r="C84" s="358"/>
      <c r="D84" s="471"/>
      <c r="E84" s="359"/>
      <c r="F84" s="222"/>
      <c r="G84" s="222"/>
      <c r="H84" s="309">
        <f t="shared" si="2"/>
        <v>0</v>
      </c>
      <c r="I84" s="224"/>
      <c r="J84" s="224"/>
      <c r="K84" s="355">
        <f t="shared" si="3"/>
        <v>0</v>
      </c>
      <c r="L84" s="388"/>
      <c r="M84" s="389"/>
      <c r="N84" s="311"/>
      <c r="O84" s="390"/>
      <c r="P84" s="391"/>
      <c r="Q84" s="311"/>
      <c r="R84" s="390"/>
      <c r="S84" s="391"/>
      <c r="T84" s="311"/>
      <c r="U84" s="390"/>
      <c r="V84" s="394"/>
      <c r="W84" s="311"/>
      <c r="Y84" s="392"/>
    </row>
    <row r="85" spans="2:25" ht="12.75" x14ac:dyDescent="0.35">
      <c r="B85" s="358"/>
      <c r="C85" s="358"/>
      <c r="D85" s="471"/>
      <c r="E85" s="359"/>
      <c r="F85" s="222"/>
      <c r="G85" s="222"/>
      <c r="H85" s="309">
        <f t="shared" si="2"/>
        <v>0</v>
      </c>
      <c r="I85" s="224"/>
      <c r="J85" s="224"/>
      <c r="K85" s="355">
        <f t="shared" si="3"/>
        <v>0</v>
      </c>
      <c r="L85" s="388"/>
      <c r="M85" s="389"/>
      <c r="N85" s="311"/>
      <c r="O85" s="390"/>
      <c r="P85" s="391"/>
      <c r="Q85" s="311"/>
      <c r="R85" s="390"/>
      <c r="S85" s="391"/>
      <c r="T85" s="311"/>
      <c r="U85" s="390"/>
      <c r="V85" s="394"/>
      <c r="W85" s="311"/>
      <c r="Y85" s="392"/>
    </row>
    <row r="86" spans="2:25" ht="12.75" x14ac:dyDescent="0.35">
      <c r="B86" s="358"/>
      <c r="C86" s="358"/>
      <c r="D86" s="471"/>
      <c r="E86" s="359"/>
      <c r="F86" s="222"/>
      <c r="G86" s="222"/>
      <c r="H86" s="309">
        <f t="shared" si="2"/>
        <v>0</v>
      </c>
      <c r="I86" s="224"/>
      <c r="J86" s="224"/>
      <c r="K86" s="355">
        <f t="shared" si="3"/>
        <v>0</v>
      </c>
      <c r="L86" s="388"/>
      <c r="M86" s="389"/>
      <c r="N86" s="311"/>
      <c r="O86" s="390"/>
      <c r="P86" s="391"/>
      <c r="Q86" s="311"/>
      <c r="R86" s="390"/>
      <c r="S86" s="391"/>
      <c r="T86" s="311"/>
      <c r="U86" s="390"/>
      <c r="V86" s="394"/>
      <c r="W86" s="311"/>
      <c r="Y86" s="392"/>
    </row>
    <row r="87" spans="2:25" ht="12.75" x14ac:dyDescent="0.35">
      <c r="B87" s="358"/>
      <c r="C87" s="358"/>
      <c r="D87" s="471"/>
      <c r="E87" s="359"/>
      <c r="F87" s="222"/>
      <c r="G87" s="222"/>
      <c r="H87" s="309">
        <f t="shared" si="2"/>
        <v>0</v>
      </c>
      <c r="I87" s="224"/>
      <c r="J87" s="224"/>
      <c r="K87" s="355">
        <f t="shared" si="3"/>
        <v>0</v>
      </c>
      <c r="L87" s="388"/>
      <c r="M87" s="389"/>
      <c r="N87" s="311"/>
      <c r="O87" s="390"/>
      <c r="P87" s="391"/>
      <c r="Q87" s="311"/>
      <c r="R87" s="390"/>
      <c r="S87" s="391"/>
      <c r="T87" s="311"/>
      <c r="U87" s="390"/>
      <c r="V87" s="394"/>
      <c r="W87" s="311"/>
      <c r="Y87" s="392"/>
    </row>
    <row r="88" spans="2:25" ht="12.75" x14ac:dyDescent="0.35">
      <c r="B88" s="358"/>
      <c r="C88" s="358"/>
      <c r="D88" s="471"/>
      <c r="E88" s="359"/>
      <c r="F88" s="222"/>
      <c r="G88" s="222"/>
      <c r="H88" s="309">
        <f t="shared" si="2"/>
        <v>0</v>
      </c>
      <c r="I88" s="224"/>
      <c r="J88" s="224"/>
      <c r="K88" s="355">
        <f t="shared" si="3"/>
        <v>0</v>
      </c>
      <c r="L88" s="388"/>
      <c r="M88" s="389"/>
      <c r="N88" s="311"/>
      <c r="O88" s="390"/>
      <c r="P88" s="391"/>
      <c r="Q88" s="311"/>
      <c r="R88" s="390"/>
      <c r="S88" s="391"/>
      <c r="T88" s="311"/>
      <c r="U88" s="390"/>
      <c r="V88" s="394"/>
      <c r="W88" s="311"/>
      <c r="Y88" s="392"/>
    </row>
    <row r="89" spans="2:25" ht="12.75" x14ac:dyDescent="0.35">
      <c r="B89" s="358"/>
      <c r="C89" s="358"/>
      <c r="D89" s="471"/>
      <c r="E89" s="359"/>
      <c r="F89" s="222"/>
      <c r="G89" s="222"/>
      <c r="H89" s="309">
        <f t="shared" si="2"/>
        <v>0</v>
      </c>
      <c r="I89" s="224"/>
      <c r="J89" s="224"/>
      <c r="K89" s="355">
        <f t="shared" si="3"/>
        <v>0</v>
      </c>
      <c r="L89" s="388"/>
      <c r="M89" s="389"/>
      <c r="N89" s="311"/>
      <c r="O89" s="390"/>
      <c r="P89" s="391"/>
      <c r="Q89" s="311"/>
      <c r="R89" s="390"/>
      <c r="S89" s="391"/>
      <c r="T89" s="311"/>
      <c r="U89" s="390"/>
      <c r="V89" s="394"/>
      <c r="W89" s="311"/>
      <c r="Y89" s="392"/>
    </row>
    <row r="90" spans="2:25" ht="12.75" x14ac:dyDescent="0.35">
      <c r="B90" s="358"/>
      <c r="C90" s="358"/>
      <c r="D90" s="471"/>
      <c r="E90" s="359"/>
      <c r="F90" s="222"/>
      <c r="G90" s="222"/>
      <c r="H90" s="309">
        <f t="shared" si="2"/>
        <v>0</v>
      </c>
      <c r="I90" s="224"/>
      <c r="J90" s="224"/>
      <c r="K90" s="355">
        <f t="shared" si="3"/>
        <v>0</v>
      </c>
      <c r="L90" s="388"/>
      <c r="M90" s="389"/>
      <c r="N90" s="311"/>
      <c r="O90" s="390"/>
      <c r="P90" s="391"/>
      <c r="Q90" s="311"/>
      <c r="R90" s="390"/>
      <c r="S90" s="391"/>
      <c r="T90" s="311"/>
      <c r="U90" s="390"/>
      <c r="V90" s="394"/>
      <c r="W90" s="311"/>
      <c r="Y90" s="392"/>
    </row>
    <row r="91" spans="2:25" ht="12.75" x14ac:dyDescent="0.35">
      <c r="B91" s="358"/>
      <c r="C91" s="358"/>
      <c r="D91" s="471"/>
      <c r="E91" s="359"/>
      <c r="F91" s="222"/>
      <c r="G91" s="222"/>
      <c r="H91" s="309">
        <f t="shared" si="2"/>
        <v>0</v>
      </c>
      <c r="I91" s="224"/>
      <c r="J91" s="224"/>
      <c r="K91" s="355">
        <f t="shared" si="3"/>
        <v>0</v>
      </c>
      <c r="L91" s="388"/>
      <c r="M91" s="389"/>
      <c r="N91" s="311"/>
      <c r="O91" s="390"/>
      <c r="P91" s="391"/>
      <c r="Q91" s="311"/>
      <c r="R91" s="390"/>
      <c r="S91" s="391"/>
      <c r="T91" s="311"/>
      <c r="U91" s="390"/>
      <c r="V91" s="394"/>
      <c r="W91" s="311"/>
      <c r="Y91" s="392"/>
    </row>
    <row r="92" spans="2:25" ht="12.75" x14ac:dyDescent="0.35">
      <c r="B92" s="358"/>
      <c r="C92" s="358"/>
      <c r="D92" s="471"/>
      <c r="E92" s="359"/>
      <c r="F92" s="222"/>
      <c r="G92" s="222"/>
      <c r="H92" s="309">
        <f t="shared" si="2"/>
        <v>0</v>
      </c>
      <c r="I92" s="224"/>
      <c r="J92" s="224"/>
      <c r="K92" s="355">
        <f t="shared" si="3"/>
        <v>0</v>
      </c>
      <c r="L92" s="388"/>
      <c r="M92" s="389"/>
      <c r="N92" s="311"/>
      <c r="O92" s="390"/>
      <c r="P92" s="391"/>
      <c r="Q92" s="311"/>
      <c r="R92" s="390"/>
      <c r="S92" s="391"/>
      <c r="T92" s="311"/>
      <c r="U92" s="390"/>
      <c r="V92" s="394"/>
      <c r="W92" s="311"/>
      <c r="Y92" s="392"/>
    </row>
    <row r="93" spans="2:25" ht="12.75" x14ac:dyDescent="0.35">
      <c r="B93" s="358"/>
      <c r="C93" s="358"/>
      <c r="D93" s="471"/>
      <c r="E93" s="359"/>
      <c r="F93" s="222"/>
      <c r="G93" s="222"/>
      <c r="H93" s="309">
        <f t="shared" si="2"/>
        <v>0</v>
      </c>
      <c r="I93" s="224"/>
      <c r="J93" s="224"/>
      <c r="K93" s="355">
        <f t="shared" si="3"/>
        <v>0</v>
      </c>
      <c r="L93" s="388"/>
      <c r="M93" s="389"/>
      <c r="N93" s="311"/>
      <c r="O93" s="390"/>
      <c r="P93" s="391"/>
      <c r="Q93" s="311"/>
      <c r="R93" s="390"/>
      <c r="S93" s="391"/>
      <c r="T93" s="311"/>
      <c r="U93" s="390"/>
      <c r="V93" s="394"/>
      <c r="W93" s="311"/>
      <c r="Y93" s="392"/>
    </row>
    <row r="94" spans="2:25" ht="12.75" x14ac:dyDescent="0.35">
      <c r="B94" s="358"/>
      <c r="C94" s="358"/>
      <c r="D94" s="471"/>
      <c r="E94" s="359"/>
      <c r="F94" s="222"/>
      <c r="G94" s="222"/>
      <c r="H94" s="309">
        <f t="shared" si="2"/>
        <v>0</v>
      </c>
      <c r="I94" s="224"/>
      <c r="J94" s="224"/>
      <c r="K94" s="355">
        <f t="shared" si="3"/>
        <v>0</v>
      </c>
      <c r="L94" s="388"/>
      <c r="M94" s="389"/>
      <c r="N94" s="311"/>
      <c r="O94" s="390"/>
      <c r="P94" s="391"/>
      <c r="Q94" s="311"/>
      <c r="R94" s="390"/>
      <c r="S94" s="391"/>
      <c r="T94" s="311"/>
      <c r="U94" s="390"/>
      <c r="V94" s="394"/>
      <c r="W94" s="311"/>
      <c r="Y94" s="392"/>
    </row>
    <row r="95" spans="2:25" ht="12.75" x14ac:dyDescent="0.35">
      <c r="B95" s="358"/>
      <c r="C95" s="358"/>
      <c r="D95" s="471"/>
      <c r="E95" s="359"/>
      <c r="F95" s="222"/>
      <c r="G95" s="222"/>
      <c r="H95" s="309">
        <f t="shared" si="2"/>
        <v>0</v>
      </c>
      <c r="I95" s="224"/>
      <c r="J95" s="224"/>
      <c r="K95" s="355">
        <f t="shared" si="3"/>
        <v>0</v>
      </c>
      <c r="L95" s="388"/>
      <c r="M95" s="395"/>
      <c r="N95" s="311"/>
      <c r="O95" s="390"/>
      <c r="P95" s="391"/>
      <c r="Q95" s="311"/>
      <c r="R95" s="390"/>
      <c r="S95" s="391"/>
      <c r="T95" s="311"/>
      <c r="U95" s="390"/>
      <c r="V95" s="394"/>
      <c r="W95" s="311"/>
      <c r="Y95" s="392" t="s">
        <v>83</v>
      </c>
    </row>
    <row r="96" spans="2:25" ht="12.75" x14ac:dyDescent="0.35">
      <c r="B96" s="225"/>
      <c r="C96" s="225"/>
      <c r="D96" s="226"/>
      <c r="E96" s="305"/>
      <c r="F96" s="222"/>
      <c r="G96" s="222"/>
      <c r="H96" s="309">
        <f t="shared" si="2"/>
        <v>0</v>
      </c>
      <c r="I96" s="223"/>
      <c r="J96" s="223"/>
      <c r="K96" s="355">
        <f t="shared" si="3"/>
        <v>0</v>
      </c>
      <c r="L96" s="388"/>
      <c r="M96" s="376"/>
      <c r="N96" s="396"/>
      <c r="O96" s="397"/>
      <c r="P96" s="376"/>
      <c r="Q96" s="396"/>
      <c r="R96" s="397"/>
      <c r="S96" s="376"/>
      <c r="T96" s="311"/>
      <c r="U96" s="390"/>
      <c r="V96" s="394"/>
      <c r="W96" s="311"/>
      <c r="Y96" s="392" t="s">
        <v>361</v>
      </c>
    </row>
    <row r="97" spans="2:25" ht="12.75" x14ac:dyDescent="0.35">
      <c r="B97" s="101"/>
      <c r="C97" s="101"/>
      <c r="D97" s="227"/>
      <c r="E97" s="306"/>
      <c r="F97" s="222"/>
      <c r="G97" s="222"/>
      <c r="H97" s="309">
        <f t="shared" si="2"/>
        <v>0</v>
      </c>
      <c r="I97" s="223"/>
      <c r="J97" s="223"/>
      <c r="K97" s="355">
        <f t="shared" si="3"/>
        <v>0</v>
      </c>
      <c r="L97" s="388"/>
      <c r="M97" s="391"/>
      <c r="N97" s="311"/>
      <c r="O97" s="390"/>
      <c r="P97" s="391"/>
      <c r="Q97" s="311"/>
      <c r="R97" s="390"/>
      <c r="S97" s="391"/>
      <c r="T97" s="311"/>
      <c r="U97" s="390"/>
      <c r="V97" s="394"/>
      <c r="W97" s="311"/>
      <c r="Y97" s="392" t="s">
        <v>82</v>
      </c>
    </row>
    <row r="98" spans="2:25" ht="12.75" x14ac:dyDescent="0.35">
      <c r="B98" s="101"/>
      <c r="C98" s="101"/>
      <c r="D98" s="227"/>
      <c r="E98" s="306"/>
      <c r="F98" s="222"/>
      <c r="G98" s="222"/>
      <c r="H98" s="309">
        <f t="shared" si="2"/>
        <v>0</v>
      </c>
      <c r="I98" s="223"/>
      <c r="J98" s="223"/>
      <c r="K98" s="355">
        <f t="shared" si="3"/>
        <v>0</v>
      </c>
      <c r="L98" s="388"/>
      <c r="M98" s="391"/>
      <c r="N98" s="311"/>
      <c r="O98" s="390"/>
      <c r="P98" s="391"/>
      <c r="Q98" s="311"/>
      <c r="R98" s="390"/>
      <c r="S98" s="391"/>
      <c r="T98" s="311"/>
      <c r="U98" s="390"/>
      <c r="V98" s="394"/>
      <c r="W98" s="311"/>
    </row>
    <row r="99" spans="2:25" ht="12.75" x14ac:dyDescent="0.35">
      <c r="B99" s="101"/>
      <c r="C99" s="101"/>
      <c r="D99" s="227"/>
      <c r="E99" s="306"/>
      <c r="F99" s="222"/>
      <c r="G99" s="222"/>
      <c r="H99" s="309">
        <f t="shared" si="2"/>
        <v>0</v>
      </c>
      <c r="I99" s="223"/>
      <c r="J99" s="223"/>
      <c r="K99" s="355">
        <f t="shared" si="3"/>
        <v>0</v>
      </c>
      <c r="L99" s="388"/>
      <c r="M99" s="395" t="str">
        <f>IF($D99=1,+$K99,"")</f>
        <v/>
      </c>
      <c r="N99" s="311" t="str">
        <f>IF($D99=2,+$K99,"")</f>
        <v/>
      </c>
      <c r="O99" s="390"/>
      <c r="P99" s="391"/>
      <c r="Q99" s="311"/>
      <c r="R99" s="390"/>
      <c r="S99" s="391"/>
      <c r="T99" s="311"/>
      <c r="U99" s="390"/>
      <c r="V99" s="394"/>
      <c r="W99" s="311"/>
    </row>
    <row r="100" spans="2:25" ht="12.75" x14ac:dyDescent="0.35">
      <c r="B100" s="358"/>
      <c r="C100" s="357"/>
      <c r="D100" s="471"/>
      <c r="E100" s="359"/>
      <c r="F100" s="222"/>
      <c r="G100" s="222"/>
      <c r="H100" s="309">
        <f t="shared" ref="H100:H163" si="4">+E100*(1-G100)</f>
        <v>0</v>
      </c>
      <c r="I100" s="223"/>
      <c r="J100" s="223"/>
      <c r="K100" s="355">
        <f t="shared" ref="K100:K163" si="5">+H100-I100-J100</f>
        <v>0</v>
      </c>
      <c r="L100" s="388"/>
      <c r="M100" s="389"/>
      <c r="N100" s="311"/>
      <c r="O100" s="390"/>
      <c r="P100" s="391"/>
      <c r="Q100" s="311"/>
      <c r="R100" s="390"/>
      <c r="S100" s="391"/>
      <c r="T100" s="311"/>
      <c r="U100" s="390"/>
      <c r="V100" s="394"/>
      <c r="W100" s="311"/>
      <c r="Y100" s="392"/>
    </row>
    <row r="101" spans="2:25" ht="12.75" x14ac:dyDescent="0.35">
      <c r="B101" s="357"/>
      <c r="C101" s="357"/>
      <c r="D101" s="471"/>
      <c r="E101" s="359"/>
      <c r="F101" s="222"/>
      <c r="G101" s="222"/>
      <c r="H101" s="309">
        <f t="shared" si="4"/>
        <v>0</v>
      </c>
      <c r="I101" s="223"/>
      <c r="J101" s="223"/>
      <c r="K101" s="355">
        <f t="shared" si="5"/>
        <v>0</v>
      </c>
      <c r="L101" s="388"/>
      <c r="M101" s="389"/>
      <c r="N101" s="311"/>
      <c r="O101" s="390"/>
      <c r="P101" s="391"/>
      <c r="Q101" s="311"/>
      <c r="R101" s="390"/>
      <c r="S101" s="391"/>
      <c r="T101" s="311"/>
      <c r="U101" s="390"/>
      <c r="V101" s="394"/>
      <c r="W101" s="311"/>
      <c r="Y101" s="392"/>
    </row>
    <row r="102" spans="2:25" ht="12.75" x14ac:dyDescent="0.35">
      <c r="B102" s="358"/>
      <c r="C102" s="357"/>
      <c r="D102" s="471"/>
      <c r="E102" s="359"/>
      <c r="F102" s="222"/>
      <c r="G102" s="222"/>
      <c r="H102" s="309">
        <f t="shared" si="4"/>
        <v>0</v>
      </c>
      <c r="I102" s="223"/>
      <c r="J102" s="223"/>
      <c r="K102" s="355">
        <f t="shared" si="5"/>
        <v>0</v>
      </c>
      <c r="L102" s="388"/>
      <c r="M102" s="389"/>
      <c r="N102" s="311"/>
      <c r="O102" s="390"/>
      <c r="P102" s="391"/>
      <c r="Q102" s="311"/>
      <c r="R102" s="390"/>
      <c r="S102" s="391"/>
      <c r="T102" s="311"/>
      <c r="U102" s="390"/>
      <c r="V102" s="394"/>
      <c r="W102" s="311"/>
      <c r="Y102" s="392"/>
    </row>
    <row r="103" spans="2:25" ht="12.75" x14ac:dyDescent="0.35">
      <c r="B103" s="357"/>
      <c r="C103" s="358"/>
      <c r="D103" s="471"/>
      <c r="E103" s="359"/>
      <c r="F103" s="222"/>
      <c r="G103" s="222"/>
      <c r="H103" s="309">
        <f t="shared" si="4"/>
        <v>0</v>
      </c>
      <c r="I103" s="223"/>
      <c r="J103" s="223"/>
      <c r="K103" s="355">
        <f t="shared" si="5"/>
        <v>0</v>
      </c>
      <c r="L103" s="388"/>
      <c r="M103" s="389"/>
      <c r="N103" s="311"/>
      <c r="O103" s="390"/>
      <c r="P103" s="391"/>
      <c r="Q103" s="311"/>
      <c r="R103" s="390"/>
      <c r="S103" s="391"/>
      <c r="T103" s="311"/>
      <c r="U103" s="390"/>
      <c r="V103" s="394"/>
      <c r="W103" s="311"/>
      <c r="Y103" s="392"/>
    </row>
    <row r="104" spans="2:25" ht="12.75" x14ac:dyDescent="0.35">
      <c r="B104" s="358"/>
      <c r="C104" s="357"/>
      <c r="D104" s="471"/>
      <c r="E104" s="359"/>
      <c r="F104" s="222"/>
      <c r="G104" s="222"/>
      <c r="H104" s="309">
        <f t="shared" si="4"/>
        <v>0</v>
      </c>
      <c r="I104" s="223"/>
      <c r="J104" s="223"/>
      <c r="K104" s="355">
        <f t="shared" si="5"/>
        <v>0</v>
      </c>
      <c r="L104" s="388"/>
      <c r="M104" s="389"/>
      <c r="N104" s="311"/>
      <c r="O104" s="390"/>
      <c r="P104" s="391"/>
      <c r="Q104" s="311"/>
      <c r="R104" s="390"/>
      <c r="S104" s="391"/>
      <c r="T104" s="311"/>
      <c r="U104" s="390"/>
      <c r="V104" s="394"/>
      <c r="W104" s="311"/>
      <c r="Y104" s="392"/>
    </row>
    <row r="105" spans="2:25" ht="12.75" x14ac:dyDescent="0.35">
      <c r="B105" s="358"/>
      <c r="C105" s="357"/>
      <c r="D105" s="471"/>
      <c r="E105" s="359"/>
      <c r="F105" s="222"/>
      <c r="G105" s="222"/>
      <c r="H105" s="309">
        <f t="shared" si="4"/>
        <v>0</v>
      </c>
      <c r="I105" s="224"/>
      <c r="J105" s="224"/>
      <c r="K105" s="355">
        <f t="shared" si="5"/>
        <v>0</v>
      </c>
      <c r="L105" s="388"/>
      <c r="M105" s="389"/>
      <c r="N105" s="311"/>
      <c r="O105" s="390"/>
      <c r="P105" s="391"/>
      <c r="Q105" s="311"/>
      <c r="R105" s="390"/>
      <c r="S105" s="391"/>
      <c r="T105" s="311"/>
      <c r="U105" s="390"/>
      <c r="V105" s="394"/>
      <c r="W105" s="311"/>
      <c r="Y105" s="392"/>
    </row>
    <row r="106" spans="2:25" ht="12.75" x14ac:dyDescent="0.35">
      <c r="B106" s="358"/>
      <c r="C106" s="357"/>
      <c r="D106" s="471"/>
      <c r="E106" s="359"/>
      <c r="F106" s="222"/>
      <c r="G106" s="222"/>
      <c r="H106" s="309">
        <f t="shared" si="4"/>
        <v>0</v>
      </c>
      <c r="I106" s="224"/>
      <c r="J106" s="224"/>
      <c r="K106" s="355">
        <f t="shared" si="5"/>
        <v>0</v>
      </c>
      <c r="L106" s="388"/>
      <c r="M106" s="389"/>
      <c r="N106" s="311"/>
      <c r="O106" s="390"/>
      <c r="P106" s="391"/>
      <c r="Q106" s="311"/>
      <c r="R106" s="390"/>
      <c r="S106" s="391"/>
      <c r="T106" s="311"/>
      <c r="U106" s="390"/>
      <c r="V106" s="394"/>
      <c r="W106" s="311"/>
      <c r="Y106" s="392"/>
    </row>
    <row r="107" spans="2:25" ht="12.75" x14ac:dyDescent="0.35">
      <c r="B107" s="358"/>
      <c r="C107" s="357"/>
      <c r="D107" s="471"/>
      <c r="E107" s="359"/>
      <c r="F107" s="222"/>
      <c r="G107" s="222"/>
      <c r="H107" s="309">
        <f t="shared" si="4"/>
        <v>0</v>
      </c>
      <c r="I107" s="224"/>
      <c r="J107" s="224"/>
      <c r="K107" s="355">
        <f t="shared" si="5"/>
        <v>0</v>
      </c>
      <c r="L107" s="388"/>
      <c r="M107" s="389"/>
      <c r="N107" s="311"/>
      <c r="O107" s="390"/>
      <c r="P107" s="391"/>
      <c r="Q107" s="311"/>
      <c r="R107" s="390"/>
      <c r="S107" s="391"/>
      <c r="T107" s="311"/>
      <c r="U107" s="390"/>
      <c r="V107" s="394"/>
      <c r="W107" s="311"/>
      <c r="Y107" s="392"/>
    </row>
    <row r="108" spans="2:25" ht="12.75" x14ac:dyDescent="0.35">
      <c r="B108" s="358"/>
      <c r="C108" s="357"/>
      <c r="D108" s="471"/>
      <c r="E108" s="359"/>
      <c r="F108" s="222"/>
      <c r="G108" s="222"/>
      <c r="H108" s="309">
        <f t="shared" si="4"/>
        <v>0</v>
      </c>
      <c r="I108" s="224"/>
      <c r="J108" s="224"/>
      <c r="K108" s="355">
        <f t="shared" si="5"/>
        <v>0</v>
      </c>
      <c r="L108" s="388"/>
      <c r="M108" s="389"/>
      <c r="N108" s="311"/>
      <c r="O108" s="390"/>
      <c r="P108" s="391"/>
      <c r="Q108" s="311"/>
      <c r="R108" s="390"/>
      <c r="S108" s="391"/>
      <c r="T108" s="311"/>
      <c r="U108" s="390"/>
      <c r="V108" s="394"/>
      <c r="W108" s="311"/>
      <c r="Y108" s="392"/>
    </row>
    <row r="109" spans="2:25" ht="12.75" x14ac:dyDescent="0.35">
      <c r="B109" s="358"/>
      <c r="C109" s="358"/>
      <c r="D109" s="471"/>
      <c r="E109" s="359"/>
      <c r="F109" s="222"/>
      <c r="G109" s="222"/>
      <c r="H109" s="309">
        <f t="shared" si="4"/>
        <v>0</v>
      </c>
      <c r="I109" s="224"/>
      <c r="J109" s="224"/>
      <c r="K109" s="355">
        <f t="shared" si="5"/>
        <v>0</v>
      </c>
      <c r="L109" s="388"/>
      <c r="M109" s="389"/>
      <c r="N109" s="311"/>
      <c r="O109" s="390"/>
      <c r="P109" s="391"/>
      <c r="Q109" s="311"/>
      <c r="R109" s="390"/>
      <c r="S109" s="391"/>
      <c r="T109" s="311"/>
      <c r="U109" s="390"/>
      <c r="V109" s="394"/>
      <c r="W109" s="311"/>
      <c r="Y109" s="392"/>
    </row>
    <row r="110" spans="2:25" ht="12.75" x14ac:dyDescent="0.35">
      <c r="B110" s="358"/>
      <c r="C110" s="358"/>
      <c r="D110" s="471"/>
      <c r="E110" s="359"/>
      <c r="F110" s="222"/>
      <c r="G110" s="222"/>
      <c r="H110" s="309">
        <f t="shared" si="4"/>
        <v>0</v>
      </c>
      <c r="I110" s="224"/>
      <c r="J110" s="224"/>
      <c r="K110" s="355">
        <f t="shared" si="5"/>
        <v>0</v>
      </c>
      <c r="L110" s="388"/>
      <c r="M110" s="389"/>
      <c r="N110" s="311"/>
      <c r="O110" s="390"/>
      <c r="P110" s="391"/>
      <c r="Q110" s="311"/>
      <c r="R110" s="390"/>
      <c r="S110" s="391"/>
      <c r="T110" s="311"/>
      <c r="U110" s="390"/>
      <c r="V110" s="394"/>
      <c r="W110" s="311"/>
      <c r="Y110" s="392"/>
    </row>
    <row r="111" spans="2:25" ht="12.75" x14ac:dyDescent="0.35">
      <c r="B111" s="358"/>
      <c r="C111" s="358"/>
      <c r="D111" s="471"/>
      <c r="E111" s="359"/>
      <c r="F111" s="222"/>
      <c r="G111" s="222"/>
      <c r="H111" s="309">
        <f t="shared" si="4"/>
        <v>0</v>
      </c>
      <c r="I111" s="224"/>
      <c r="J111" s="224"/>
      <c r="K111" s="355">
        <f t="shared" si="5"/>
        <v>0</v>
      </c>
      <c r="L111" s="388"/>
      <c r="M111" s="389"/>
      <c r="N111" s="311"/>
      <c r="O111" s="390"/>
      <c r="P111" s="391"/>
      <c r="Q111" s="311"/>
      <c r="R111" s="390"/>
      <c r="S111" s="391"/>
      <c r="T111" s="311"/>
      <c r="U111" s="390"/>
      <c r="V111" s="394"/>
      <c r="W111" s="311"/>
      <c r="Y111" s="392"/>
    </row>
    <row r="112" spans="2:25" ht="12.75" x14ac:dyDescent="0.35">
      <c r="B112" s="358"/>
      <c r="C112" s="358"/>
      <c r="D112" s="471"/>
      <c r="E112" s="359"/>
      <c r="F112" s="222"/>
      <c r="G112" s="222"/>
      <c r="H112" s="309">
        <f t="shared" si="4"/>
        <v>0</v>
      </c>
      <c r="I112" s="224"/>
      <c r="J112" s="224"/>
      <c r="K112" s="355">
        <f t="shared" si="5"/>
        <v>0</v>
      </c>
      <c r="L112" s="388"/>
      <c r="M112" s="389"/>
      <c r="N112" s="311"/>
      <c r="O112" s="390"/>
      <c r="P112" s="391"/>
      <c r="Q112" s="311"/>
      <c r="R112" s="390"/>
      <c r="S112" s="391"/>
      <c r="T112" s="311"/>
      <c r="U112" s="390"/>
      <c r="V112" s="394"/>
      <c r="W112" s="311"/>
      <c r="Y112" s="392"/>
    </row>
    <row r="113" spans="2:25" ht="12.75" x14ac:dyDescent="0.35">
      <c r="B113" s="358"/>
      <c r="C113" s="358"/>
      <c r="D113" s="471"/>
      <c r="E113" s="359"/>
      <c r="F113" s="222"/>
      <c r="G113" s="222"/>
      <c r="H113" s="309">
        <f t="shared" si="4"/>
        <v>0</v>
      </c>
      <c r="I113" s="224"/>
      <c r="J113" s="224"/>
      <c r="K113" s="355">
        <f t="shared" si="5"/>
        <v>0</v>
      </c>
      <c r="L113" s="388"/>
      <c r="M113" s="389"/>
      <c r="N113" s="311"/>
      <c r="O113" s="390"/>
      <c r="P113" s="391"/>
      <c r="Q113" s="311"/>
      <c r="R113" s="390"/>
      <c r="S113" s="391"/>
      <c r="T113" s="311"/>
      <c r="U113" s="390"/>
      <c r="V113" s="394"/>
      <c r="W113" s="311"/>
      <c r="Y113" s="392"/>
    </row>
    <row r="114" spans="2:25" ht="12.75" x14ac:dyDescent="0.35">
      <c r="B114" s="358"/>
      <c r="C114" s="358"/>
      <c r="D114" s="471"/>
      <c r="E114" s="359"/>
      <c r="F114" s="222"/>
      <c r="G114" s="222"/>
      <c r="H114" s="309">
        <f t="shared" si="4"/>
        <v>0</v>
      </c>
      <c r="I114" s="224"/>
      <c r="J114" s="224"/>
      <c r="K114" s="355">
        <f t="shared" si="5"/>
        <v>0</v>
      </c>
      <c r="L114" s="388"/>
      <c r="M114" s="389"/>
      <c r="N114" s="311"/>
      <c r="O114" s="390"/>
      <c r="P114" s="391"/>
      <c r="Q114" s="311"/>
      <c r="R114" s="390"/>
      <c r="S114" s="391"/>
      <c r="T114" s="311"/>
      <c r="U114" s="390"/>
      <c r="V114" s="394"/>
      <c r="W114" s="311"/>
      <c r="Y114" s="392"/>
    </row>
    <row r="115" spans="2:25" ht="12.75" x14ac:dyDescent="0.35">
      <c r="B115" s="358"/>
      <c r="C115" s="358"/>
      <c r="D115" s="471"/>
      <c r="E115" s="359"/>
      <c r="F115" s="222"/>
      <c r="G115" s="222"/>
      <c r="H115" s="309">
        <f t="shared" si="4"/>
        <v>0</v>
      </c>
      <c r="I115" s="224"/>
      <c r="J115" s="224"/>
      <c r="K115" s="355">
        <f t="shared" si="5"/>
        <v>0</v>
      </c>
      <c r="L115" s="388"/>
      <c r="M115" s="389"/>
      <c r="N115" s="311"/>
      <c r="O115" s="390"/>
      <c r="P115" s="391"/>
      <c r="Q115" s="311"/>
      <c r="R115" s="390"/>
      <c r="S115" s="391"/>
      <c r="T115" s="311"/>
      <c r="U115" s="390"/>
      <c r="V115" s="394"/>
      <c r="W115" s="311"/>
      <c r="Y115" s="392"/>
    </row>
    <row r="116" spans="2:25" ht="12.75" x14ac:dyDescent="0.35">
      <c r="B116" s="358"/>
      <c r="C116" s="358"/>
      <c r="D116" s="471"/>
      <c r="E116" s="359"/>
      <c r="F116" s="222"/>
      <c r="G116" s="222"/>
      <c r="H116" s="309">
        <f t="shared" si="4"/>
        <v>0</v>
      </c>
      <c r="I116" s="224"/>
      <c r="J116" s="224"/>
      <c r="K116" s="355">
        <f t="shared" si="5"/>
        <v>0</v>
      </c>
      <c r="L116" s="388"/>
      <c r="M116" s="389"/>
      <c r="N116" s="311"/>
      <c r="O116" s="390"/>
      <c r="P116" s="391"/>
      <c r="Q116" s="311"/>
      <c r="R116" s="390"/>
      <c r="S116" s="391"/>
      <c r="T116" s="311"/>
      <c r="U116" s="390"/>
      <c r="V116" s="394"/>
      <c r="W116" s="311"/>
      <c r="Y116" s="392"/>
    </row>
    <row r="117" spans="2:25" ht="12.75" x14ac:dyDescent="0.35">
      <c r="B117" s="358"/>
      <c r="C117" s="358"/>
      <c r="D117" s="471"/>
      <c r="E117" s="359"/>
      <c r="F117" s="222"/>
      <c r="G117" s="222"/>
      <c r="H117" s="309">
        <f t="shared" si="4"/>
        <v>0</v>
      </c>
      <c r="I117" s="224"/>
      <c r="J117" s="224"/>
      <c r="K117" s="355">
        <f t="shared" si="5"/>
        <v>0</v>
      </c>
      <c r="L117" s="388"/>
      <c r="M117" s="389"/>
      <c r="N117" s="311"/>
      <c r="O117" s="390"/>
      <c r="P117" s="391"/>
      <c r="Q117" s="311"/>
      <c r="R117" s="390"/>
      <c r="S117" s="391"/>
      <c r="T117" s="311"/>
      <c r="U117" s="390"/>
      <c r="V117" s="394"/>
      <c r="W117" s="311"/>
      <c r="Y117" s="392"/>
    </row>
    <row r="118" spans="2:25" ht="12.75" x14ac:dyDescent="0.35">
      <c r="B118" s="358"/>
      <c r="C118" s="358"/>
      <c r="D118" s="471"/>
      <c r="E118" s="359"/>
      <c r="F118" s="222"/>
      <c r="G118" s="222"/>
      <c r="H118" s="309">
        <f t="shared" si="4"/>
        <v>0</v>
      </c>
      <c r="I118" s="224"/>
      <c r="J118" s="224"/>
      <c r="K118" s="355">
        <f t="shared" si="5"/>
        <v>0</v>
      </c>
      <c r="L118" s="388"/>
      <c r="M118" s="389"/>
      <c r="N118" s="311"/>
      <c r="O118" s="390"/>
      <c r="P118" s="391"/>
      <c r="Q118" s="311"/>
      <c r="R118" s="390"/>
      <c r="S118" s="391"/>
      <c r="T118" s="311"/>
      <c r="U118" s="390"/>
      <c r="V118" s="394"/>
      <c r="W118" s="311"/>
      <c r="Y118" s="392"/>
    </row>
    <row r="119" spans="2:25" ht="12.75" x14ac:dyDescent="0.35">
      <c r="B119" s="358"/>
      <c r="C119" s="358"/>
      <c r="D119" s="471"/>
      <c r="E119" s="359"/>
      <c r="F119" s="222"/>
      <c r="G119" s="222"/>
      <c r="H119" s="309">
        <f t="shared" si="4"/>
        <v>0</v>
      </c>
      <c r="I119" s="224"/>
      <c r="J119" s="224"/>
      <c r="K119" s="355">
        <f t="shared" si="5"/>
        <v>0</v>
      </c>
      <c r="L119" s="388"/>
      <c r="M119" s="389"/>
      <c r="N119" s="311"/>
      <c r="O119" s="390"/>
      <c r="P119" s="391"/>
      <c r="Q119" s="311"/>
      <c r="R119" s="390"/>
      <c r="S119" s="391"/>
      <c r="T119" s="311"/>
      <c r="U119" s="390"/>
      <c r="V119" s="394"/>
      <c r="W119" s="311"/>
      <c r="Y119" s="392"/>
    </row>
    <row r="120" spans="2:25" ht="12.75" x14ac:dyDescent="0.35">
      <c r="B120" s="358"/>
      <c r="C120" s="358"/>
      <c r="D120" s="471"/>
      <c r="E120" s="359"/>
      <c r="F120" s="222"/>
      <c r="G120" s="222"/>
      <c r="H120" s="309">
        <f t="shared" si="4"/>
        <v>0</v>
      </c>
      <c r="I120" s="224"/>
      <c r="J120" s="224"/>
      <c r="K120" s="355">
        <f t="shared" si="5"/>
        <v>0</v>
      </c>
      <c r="L120" s="388"/>
      <c r="M120" s="389"/>
      <c r="N120" s="311"/>
      <c r="O120" s="390"/>
      <c r="P120" s="391"/>
      <c r="Q120" s="311"/>
      <c r="R120" s="390"/>
      <c r="S120" s="391"/>
      <c r="T120" s="311"/>
      <c r="U120" s="390"/>
      <c r="V120" s="394"/>
      <c r="W120" s="311"/>
      <c r="Y120" s="392"/>
    </row>
    <row r="121" spans="2:25" ht="12.75" x14ac:dyDescent="0.35">
      <c r="B121" s="358"/>
      <c r="C121" s="358"/>
      <c r="D121" s="471"/>
      <c r="E121" s="359"/>
      <c r="F121" s="222"/>
      <c r="G121" s="222"/>
      <c r="H121" s="309">
        <f t="shared" si="4"/>
        <v>0</v>
      </c>
      <c r="I121" s="224"/>
      <c r="J121" s="224"/>
      <c r="K121" s="355">
        <f t="shared" si="5"/>
        <v>0</v>
      </c>
      <c r="L121" s="388"/>
      <c r="M121" s="389"/>
      <c r="N121" s="311"/>
      <c r="O121" s="390"/>
      <c r="P121" s="391"/>
      <c r="Q121" s="311"/>
      <c r="R121" s="390"/>
      <c r="S121" s="391"/>
      <c r="T121" s="311"/>
      <c r="U121" s="390"/>
      <c r="V121" s="394"/>
      <c r="W121" s="311"/>
      <c r="Y121" s="392"/>
    </row>
    <row r="122" spans="2:25" ht="12.75" x14ac:dyDescent="0.35">
      <c r="B122" s="358"/>
      <c r="C122" s="358"/>
      <c r="D122" s="471"/>
      <c r="E122" s="359"/>
      <c r="F122" s="222"/>
      <c r="G122" s="222"/>
      <c r="H122" s="309">
        <f t="shared" si="4"/>
        <v>0</v>
      </c>
      <c r="I122" s="224"/>
      <c r="J122" s="224"/>
      <c r="K122" s="355">
        <f t="shared" si="5"/>
        <v>0</v>
      </c>
      <c r="L122" s="388"/>
      <c r="M122" s="389"/>
      <c r="N122" s="311"/>
      <c r="O122" s="390"/>
      <c r="P122" s="391"/>
      <c r="Q122" s="311"/>
      <c r="R122" s="390"/>
      <c r="S122" s="391"/>
      <c r="T122" s="311"/>
      <c r="U122" s="390"/>
      <c r="V122" s="394"/>
      <c r="W122" s="311"/>
      <c r="Y122" s="392"/>
    </row>
    <row r="123" spans="2:25" ht="12.75" x14ac:dyDescent="0.35">
      <c r="B123" s="358"/>
      <c r="C123" s="358"/>
      <c r="D123" s="471"/>
      <c r="E123" s="359"/>
      <c r="F123" s="222"/>
      <c r="G123" s="222"/>
      <c r="H123" s="309">
        <f t="shared" si="4"/>
        <v>0</v>
      </c>
      <c r="I123" s="224"/>
      <c r="J123" s="224"/>
      <c r="K123" s="355">
        <f t="shared" si="5"/>
        <v>0</v>
      </c>
      <c r="L123" s="388"/>
      <c r="M123" s="389"/>
      <c r="N123" s="311"/>
      <c r="O123" s="390"/>
      <c r="P123" s="391"/>
      <c r="Q123" s="311"/>
      <c r="R123" s="390"/>
      <c r="S123" s="391"/>
      <c r="T123" s="311"/>
      <c r="U123" s="390"/>
      <c r="V123" s="394"/>
      <c r="W123" s="311"/>
      <c r="Y123" s="392"/>
    </row>
    <row r="124" spans="2:25" ht="12.75" x14ac:dyDescent="0.35">
      <c r="B124" s="358"/>
      <c r="C124" s="358"/>
      <c r="D124" s="471"/>
      <c r="E124" s="359"/>
      <c r="F124" s="222"/>
      <c r="G124" s="222"/>
      <c r="H124" s="309">
        <f t="shared" si="4"/>
        <v>0</v>
      </c>
      <c r="I124" s="224"/>
      <c r="J124" s="224"/>
      <c r="K124" s="355">
        <f t="shared" si="5"/>
        <v>0</v>
      </c>
      <c r="L124" s="388"/>
      <c r="M124" s="395"/>
      <c r="N124" s="311"/>
      <c r="O124" s="390"/>
      <c r="P124" s="391"/>
      <c r="Q124" s="311"/>
      <c r="R124" s="390"/>
      <c r="S124" s="391"/>
      <c r="T124" s="311"/>
      <c r="U124" s="390"/>
      <c r="V124" s="394"/>
      <c r="W124" s="311"/>
      <c r="Y124" s="392" t="s">
        <v>83</v>
      </c>
    </row>
    <row r="125" spans="2:25" ht="12.75" x14ac:dyDescent="0.35">
      <c r="B125" s="225"/>
      <c r="C125" s="225"/>
      <c r="D125" s="226"/>
      <c r="E125" s="305"/>
      <c r="F125" s="222"/>
      <c r="G125" s="222"/>
      <c r="H125" s="309">
        <f t="shared" si="4"/>
        <v>0</v>
      </c>
      <c r="I125" s="223"/>
      <c r="J125" s="223"/>
      <c r="K125" s="355">
        <f t="shared" si="5"/>
        <v>0</v>
      </c>
      <c r="L125" s="388"/>
      <c r="M125" s="376"/>
      <c r="N125" s="396"/>
      <c r="O125" s="397"/>
      <c r="P125" s="376"/>
      <c r="Q125" s="396"/>
      <c r="R125" s="397"/>
      <c r="S125" s="376"/>
      <c r="T125" s="311"/>
      <c r="U125" s="390"/>
      <c r="V125" s="394"/>
      <c r="W125" s="311"/>
      <c r="Y125" s="392" t="s">
        <v>361</v>
      </c>
    </row>
    <row r="126" spans="2:25" ht="12.75" x14ac:dyDescent="0.35">
      <c r="B126" s="101"/>
      <c r="C126" s="101"/>
      <c r="D126" s="227"/>
      <c r="E126" s="306"/>
      <c r="F126" s="222"/>
      <c r="G126" s="222"/>
      <c r="H126" s="309">
        <f t="shared" si="4"/>
        <v>0</v>
      </c>
      <c r="I126" s="223"/>
      <c r="J126" s="223"/>
      <c r="K126" s="355">
        <f t="shared" si="5"/>
        <v>0</v>
      </c>
      <c r="L126" s="388"/>
      <c r="M126" s="391"/>
      <c r="N126" s="311"/>
      <c r="O126" s="390"/>
      <c r="P126" s="391"/>
      <c r="Q126" s="311"/>
      <c r="R126" s="390"/>
      <c r="S126" s="391"/>
      <c r="T126" s="311"/>
      <c r="U126" s="390"/>
      <c r="V126" s="394"/>
      <c r="W126" s="311"/>
      <c r="Y126" s="392" t="s">
        <v>82</v>
      </c>
    </row>
    <row r="127" spans="2:25" ht="12.75" x14ac:dyDescent="0.35">
      <c r="B127" s="101"/>
      <c r="C127" s="101"/>
      <c r="D127" s="227"/>
      <c r="E127" s="306"/>
      <c r="F127" s="222"/>
      <c r="G127" s="222"/>
      <c r="H127" s="309">
        <f t="shared" si="4"/>
        <v>0</v>
      </c>
      <c r="I127" s="223"/>
      <c r="J127" s="223"/>
      <c r="K127" s="355">
        <f t="shared" si="5"/>
        <v>0</v>
      </c>
      <c r="L127" s="388"/>
      <c r="M127" s="391"/>
      <c r="N127" s="311"/>
      <c r="O127" s="390"/>
      <c r="P127" s="391"/>
      <c r="Q127" s="311"/>
      <c r="R127" s="390"/>
      <c r="S127" s="391"/>
      <c r="T127" s="311"/>
      <c r="U127" s="390"/>
      <c r="V127" s="394"/>
      <c r="W127" s="311"/>
    </row>
    <row r="128" spans="2:25" ht="12.75" x14ac:dyDescent="0.35">
      <c r="B128" s="101"/>
      <c r="C128" s="101"/>
      <c r="D128" s="227"/>
      <c r="E128" s="306"/>
      <c r="F128" s="222"/>
      <c r="G128" s="222"/>
      <c r="H128" s="309">
        <f t="shared" si="4"/>
        <v>0</v>
      </c>
      <c r="I128" s="223"/>
      <c r="J128" s="223"/>
      <c r="K128" s="355">
        <f t="shared" si="5"/>
        <v>0</v>
      </c>
      <c r="L128" s="388"/>
      <c r="M128" s="395" t="str">
        <f>IF($D128=1,+$K128,"")</f>
        <v/>
      </c>
      <c r="N128" s="311" t="str">
        <f>IF($D128=2,+$K128,"")</f>
        <v/>
      </c>
      <c r="O128" s="390"/>
      <c r="P128" s="391"/>
      <c r="Q128" s="311"/>
      <c r="R128" s="390"/>
      <c r="S128" s="391"/>
      <c r="T128" s="311"/>
      <c r="U128" s="390"/>
      <c r="V128" s="394"/>
      <c r="W128" s="311"/>
    </row>
    <row r="129" spans="2:25" ht="12.75" x14ac:dyDescent="0.35">
      <c r="B129" s="358"/>
      <c r="C129" s="357"/>
      <c r="D129" s="471"/>
      <c r="E129" s="359"/>
      <c r="F129" s="222"/>
      <c r="G129" s="222"/>
      <c r="H129" s="309">
        <f t="shared" si="4"/>
        <v>0</v>
      </c>
      <c r="I129" s="223"/>
      <c r="J129" s="223"/>
      <c r="K129" s="355">
        <f t="shared" si="5"/>
        <v>0</v>
      </c>
      <c r="L129" s="388"/>
      <c r="M129" s="389"/>
      <c r="N129" s="311"/>
      <c r="O129" s="390"/>
      <c r="P129" s="391"/>
      <c r="Q129" s="311"/>
      <c r="R129" s="390"/>
      <c r="S129" s="391"/>
      <c r="T129" s="311"/>
      <c r="U129" s="390"/>
      <c r="V129" s="394"/>
      <c r="W129" s="311"/>
      <c r="Y129" s="392"/>
    </row>
    <row r="130" spans="2:25" ht="12.75" x14ac:dyDescent="0.35">
      <c r="B130" s="357"/>
      <c r="C130" s="357"/>
      <c r="D130" s="471"/>
      <c r="E130" s="359"/>
      <c r="F130" s="222"/>
      <c r="G130" s="222"/>
      <c r="H130" s="309">
        <f t="shared" si="4"/>
        <v>0</v>
      </c>
      <c r="I130" s="223"/>
      <c r="J130" s="223"/>
      <c r="K130" s="355">
        <f t="shared" si="5"/>
        <v>0</v>
      </c>
      <c r="L130" s="388"/>
      <c r="M130" s="389"/>
      <c r="N130" s="311"/>
      <c r="O130" s="390"/>
      <c r="P130" s="391"/>
      <c r="Q130" s="311"/>
      <c r="R130" s="390"/>
      <c r="S130" s="391"/>
      <c r="T130" s="311"/>
      <c r="U130" s="390"/>
      <c r="V130" s="394"/>
      <c r="W130" s="311"/>
      <c r="Y130" s="392"/>
    </row>
    <row r="131" spans="2:25" ht="12.75" x14ac:dyDescent="0.35">
      <c r="B131" s="358"/>
      <c r="C131" s="357"/>
      <c r="D131" s="471"/>
      <c r="E131" s="359"/>
      <c r="F131" s="222"/>
      <c r="G131" s="222"/>
      <c r="H131" s="309">
        <f t="shared" si="4"/>
        <v>0</v>
      </c>
      <c r="I131" s="223"/>
      <c r="J131" s="223"/>
      <c r="K131" s="355">
        <f t="shared" si="5"/>
        <v>0</v>
      </c>
      <c r="L131" s="388"/>
      <c r="M131" s="389"/>
      <c r="N131" s="311"/>
      <c r="O131" s="390"/>
      <c r="P131" s="391"/>
      <c r="Q131" s="311"/>
      <c r="R131" s="390"/>
      <c r="S131" s="391"/>
      <c r="T131" s="311"/>
      <c r="U131" s="390"/>
      <c r="V131" s="394"/>
      <c r="W131" s="311"/>
      <c r="Y131" s="392"/>
    </row>
    <row r="132" spans="2:25" ht="12.75" x14ac:dyDescent="0.35">
      <c r="B132" s="357"/>
      <c r="C132" s="358"/>
      <c r="D132" s="471"/>
      <c r="E132" s="359"/>
      <c r="F132" s="222"/>
      <c r="G132" s="222"/>
      <c r="H132" s="309">
        <f t="shared" si="4"/>
        <v>0</v>
      </c>
      <c r="I132" s="223"/>
      <c r="J132" s="223"/>
      <c r="K132" s="355">
        <f t="shared" si="5"/>
        <v>0</v>
      </c>
      <c r="L132" s="388"/>
      <c r="M132" s="389"/>
      <c r="N132" s="311"/>
      <c r="O132" s="390"/>
      <c r="P132" s="391"/>
      <c r="Q132" s="311"/>
      <c r="R132" s="390"/>
      <c r="S132" s="391"/>
      <c r="T132" s="311"/>
      <c r="U132" s="390"/>
      <c r="V132" s="394"/>
      <c r="W132" s="311"/>
      <c r="Y132" s="392"/>
    </row>
    <row r="133" spans="2:25" ht="12.75" x14ac:dyDescent="0.35">
      <c r="B133" s="358"/>
      <c r="C133" s="357"/>
      <c r="D133" s="471"/>
      <c r="E133" s="359"/>
      <c r="F133" s="222"/>
      <c r="G133" s="222"/>
      <c r="H133" s="309">
        <f t="shared" si="4"/>
        <v>0</v>
      </c>
      <c r="I133" s="223"/>
      <c r="J133" s="223"/>
      <c r="K133" s="355">
        <f t="shared" si="5"/>
        <v>0</v>
      </c>
      <c r="L133" s="388"/>
      <c r="M133" s="389"/>
      <c r="N133" s="311"/>
      <c r="O133" s="390"/>
      <c r="P133" s="391"/>
      <c r="Q133" s="311"/>
      <c r="R133" s="390"/>
      <c r="S133" s="391"/>
      <c r="T133" s="311"/>
      <c r="U133" s="390"/>
      <c r="V133" s="394"/>
      <c r="W133" s="311"/>
      <c r="Y133" s="392"/>
    </row>
    <row r="134" spans="2:25" ht="12.75" x14ac:dyDescent="0.35">
      <c r="B134" s="358"/>
      <c r="C134" s="357"/>
      <c r="D134" s="471"/>
      <c r="E134" s="359"/>
      <c r="F134" s="222"/>
      <c r="G134" s="222"/>
      <c r="H134" s="309">
        <f t="shared" si="4"/>
        <v>0</v>
      </c>
      <c r="I134" s="224"/>
      <c r="J134" s="224"/>
      <c r="K134" s="355">
        <f t="shared" si="5"/>
        <v>0</v>
      </c>
      <c r="L134" s="388"/>
      <c r="M134" s="389"/>
      <c r="N134" s="311"/>
      <c r="O134" s="390"/>
      <c r="P134" s="391"/>
      <c r="Q134" s="311"/>
      <c r="R134" s="390"/>
      <c r="S134" s="391"/>
      <c r="T134" s="311"/>
      <c r="U134" s="390"/>
      <c r="V134" s="394"/>
      <c r="W134" s="311"/>
      <c r="Y134" s="392"/>
    </row>
    <row r="135" spans="2:25" ht="12.75" x14ac:dyDescent="0.35">
      <c r="B135" s="358"/>
      <c r="C135" s="357"/>
      <c r="D135" s="471"/>
      <c r="E135" s="359"/>
      <c r="F135" s="222"/>
      <c r="G135" s="222"/>
      <c r="H135" s="309">
        <f t="shared" si="4"/>
        <v>0</v>
      </c>
      <c r="I135" s="224"/>
      <c r="J135" s="224"/>
      <c r="K135" s="355">
        <f t="shared" si="5"/>
        <v>0</v>
      </c>
      <c r="L135" s="388"/>
      <c r="M135" s="389"/>
      <c r="N135" s="311"/>
      <c r="O135" s="390"/>
      <c r="P135" s="391"/>
      <c r="Q135" s="311"/>
      <c r="R135" s="390"/>
      <c r="S135" s="391"/>
      <c r="T135" s="311"/>
      <c r="U135" s="390"/>
      <c r="V135" s="394"/>
      <c r="W135" s="311"/>
      <c r="Y135" s="392"/>
    </row>
    <row r="136" spans="2:25" ht="12.75" x14ac:dyDescent="0.35">
      <c r="B136" s="358"/>
      <c r="C136" s="357"/>
      <c r="D136" s="471"/>
      <c r="E136" s="359"/>
      <c r="F136" s="222"/>
      <c r="G136" s="222"/>
      <c r="H136" s="309">
        <f t="shared" si="4"/>
        <v>0</v>
      </c>
      <c r="I136" s="224"/>
      <c r="J136" s="224"/>
      <c r="K136" s="355">
        <f t="shared" si="5"/>
        <v>0</v>
      </c>
      <c r="L136" s="388"/>
      <c r="M136" s="389"/>
      <c r="N136" s="311"/>
      <c r="O136" s="390"/>
      <c r="P136" s="391"/>
      <c r="Q136" s="311"/>
      <c r="R136" s="390"/>
      <c r="S136" s="391"/>
      <c r="T136" s="311"/>
      <c r="U136" s="390"/>
      <c r="V136" s="394"/>
      <c r="W136" s="311"/>
      <c r="Y136" s="392"/>
    </row>
    <row r="137" spans="2:25" ht="12.75" x14ac:dyDescent="0.35">
      <c r="B137" s="358"/>
      <c r="C137" s="357"/>
      <c r="D137" s="471"/>
      <c r="E137" s="359"/>
      <c r="F137" s="222"/>
      <c r="G137" s="222"/>
      <c r="H137" s="309">
        <f t="shared" si="4"/>
        <v>0</v>
      </c>
      <c r="I137" s="224"/>
      <c r="J137" s="224"/>
      <c r="K137" s="355">
        <f t="shared" si="5"/>
        <v>0</v>
      </c>
      <c r="L137" s="388"/>
      <c r="M137" s="389"/>
      <c r="N137" s="311"/>
      <c r="O137" s="390"/>
      <c r="P137" s="391"/>
      <c r="Q137" s="311"/>
      <c r="R137" s="390"/>
      <c r="S137" s="391"/>
      <c r="T137" s="311"/>
      <c r="U137" s="390"/>
      <c r="V137" s="394"/>
      <c r="W137" s="311"/>
      <c r="Y137" s="392"/>
    </row>
    <row r="138" spans="2:25" ht="12.75" x14ac:dyDescent="0.35">
      <c r="B138" s="358"/>
      <c r="C138" s="358"/>
      <c r="D138" s="471"/>
      <c r="E138" s="359"/>
      <c r="F138" s="222"/>
      <c r="G138" s="222"/>
      <c r="H138" s="309">
        <f t="shared" si="4"/>
        <v>0</v>
      </c>
      <c r="I138" s="224"/>
      <c r="J138" s="224"/>
      <c r="K138" s="355">
        <f t="shared" si="5"/>
        <v>0</v>
      </c>
      <c r="L138" s="388"/>
      <c r="M138" s="389"/>
      <c r="N138" s="311"/>
      <c r="O138" s="390"/>
      <c r="P138" s="391"/>
      <c r="Q138" s="311"/>
      <c r="R138" s="390"/>
      <c r="S138" s="391"/>
      <c r="T138" s="311"/>
      <c r="U138" s="390"/>
      <c r="V138" s="394"/>
      <c r="W138" s="311"/>
      <c r="Y138" s="392"/>
    </row>
    <row r="139" spans="2:25" ht="12.75" x14ac:dyDescent="0.35">
      <c r="B139" s="358"/>
      <c r="C139" s="358"/>
      <c r="D139" s="471"/>
      <c r="E139" s="359"/>
      <c r="F139" s="222"/>
      <c r="G139" s="222"/>
      <c r="H139" s="309">
        <f t="shared" si="4"/>
        <v>0</v>
      </c>
      <c r="I139" s="224"/>
      <c r="J139" s="224"/>
      <c r="K139" s="355">
        <f t="shared" si="5"/>
        <v>0</v>
      </c>
      <c r="L139" s="388"/>
      <c r="M139" s="389"/>
      <c r="N139" s="311"/>
      <c r="O139" s="390"/>
      <c r="P139" s="391"/>
      <c r="Q139" s="311"/>
      <c r="R139" s="390"/>
      <c r="S139" s="391"/>
      <c r="T139" s="311"/>
      <c r="U139" s="390"/>
      <c r="V139" s="394"/>
      <c r="W139" s="311"/>
      <c r="Y139" s="392"/>
    </row>
    <row r="140" spans="2:25" ht="12.75" x14ac:dyDescent="0.35">
      <c r="B140" s="358"/>
      <c r="C140" s="358"/>
      <c r="D140" s="471"/>
      <c r="E140" s="359"/>
      <c r="F140" s="222"/>
      <c r="G140" s="222"/>
      <c r="H140" s="309">
        <f t="shared" si="4"/>
        <v>0</v>
      </c>
      <c r="I140" s="224"/>
      <c r="J140" s="224"/>
      <c r="K140" s="355">
        <f t="shared" si="5"/>
        <v>0</v>
      </c>
      <c r="L140" s="388"/>
      <c r="M140" s="389"/>
      <c r="N140" s="311"/>
      <c r="O140" s="390"/>
      <c r="P140" s="391"/>
      <c r="Q140" s="311"/>
      <c r="R140" s="390"/>
      <c r="S140" s="391"/>
      <c r="T140" s="311"/>
      <c r="U140" s="390"/>
      <c r="V140" s="394"/>
      <c r="W140" s="311"/>
      <c r="Y140" s="392"/>
    </row>
    <row r="141" spans="2:25" ht="12.75" x14ac:dyDescent="0.35">
      <c r="B141" s="358"/>
      <c r="C141" s="358"/>
      <c r="D141" s="471"/>
      <c r="E141" s="359"/>
      <c r="F141" s="222"/>
      <c r="G141" s="222"/>
      <c r="H141" s="309">
        <f t="shared" si="4"/>
        <v>0</v>
      </c>
      <c r="I141" s="224"/>
      <c r="J141" s="224"/>
      <c r="K141" s="355">
        <f t="shared" si="5"/>
        <v>0</v>
      </c>
      <c r="L141" s="388"/>
      <c r="M141" s="389"/>
      <c r="N141" s="311"/>
      <c r="O141" s="390"/>
      <c r="P141" s="391"/>
      <c r="Q141" s="311"/>
      <c r="R141" s="390"/>
      <c r="S141" s="391"/>
      <c r="T141" s="311"/>
      <c r="U141" s="390"/>
      <c r="V141" s="394"/>
      <c r="W141" s="311"/>
      <c r="Y141" s="392"/>
    </row>
    <row r="142" spans="2:25" ht="12.75" x14ac:dyDescent="0.35">
      <c r="B142" s="358"/>
      <c r="C142" s="358"/>
      <c r="D142" s="471"/>
      <c r="E142" s="359"/>
      <c r="F142" s="222"/>
      <c r="G142" s="222"/>
      <c r="H142" s="309">
        <f t="shared" si="4"/>
        <v>0</v>
      </c>
      <c r="I142" s="224"/>
      <c r="J142" s="224"/>
      <c r="K142" s="355">
        <f t="shared" si="5"/>
        <v>0</v>
      </c>
      <c r="L142" s="388"/>
      <c r="M142" s="389"/>
      <c r="N142" s="311"/>
      <c r="O142" s="390"/>
      <c r="P142" s="391"/>
      <c r="Q142" s="311"/>
      <c r="R142" s="390"/>
      <c r="S142" s="391"/>
      <c r="T142" s="311"/>
      <c r="U142" s="390"/>
      <c r="V142" s="394"/>
      <c r="W142" s="311"/>
      <c r="Y142" s="392"/>
    </row>
    <row r="143" spans="2:25" ht="12.75" x14ac:dyDescent="0.35">
      <c r="B143" s="358"/>
      <c r="C143" s="358"/>
      <c r="D143" s="471"/>
      <c r="E143" s="359"/>
      <c r="F143" s="222"/>
      <c r="G143" s="222"/>
      <c r="H143" s="309">
        <f t="shared" si="4"/>
        <v>0</v>
      </c>
      <c r="I143" s="224"/>
      <c r="J143" s="224"/>
      <c r="K143" s="355">
        <f t="shared" si="5"/>
        <v>0</v>
      </c>
      <c r="L143" s="388"/>
      <c r="M143" s="389"/>
      <c r="N143" s="311"/>
      <c r="O143" s="390"/>
      <c r="P143" s="391"/>
      <c r="Q143" s="311"/>
      <c r="R143" s="390"/>
      <c r="S143" s="391"/>
      <c r="T143" s="311"/>
      <c r="U143" s="390"/>
      <c r="V143" s="394"/>
      <c r="W143" s="311"/>
      <c r="Y143" s="392"/>
    </row>
    <row r="144" spans="2:25" ht="12.75" x14ac:dyDescent="0.35">
      <c r="B144" s="358"/>
      <c r="C144" s="358"/>
      <c r="D144" s="471"/>
      <c r="E144" s="359"/>
      <c r="F144" s="222"/>
      <c r="G144" s="222"/>
      <c r="H144" s="309">
        <f t="shared" si="4"/>
        <v>0</v>
      </c>
      <c r="I144" s="224"/>
      <c r="J144" s="224"/>
      <c r="K144" s="355">
        <f t="shared" si="5"/>
        <v>0</v>
      </c>
      <c r="L144" s="388"/>
      <c r="M144" s="389"/>
      <c r="N144" s="311"/>
      <c r="O144" s="390"/>
      <c r="P144" s="391"/>
      <c r="Q144" s="311"/>
      <c r="R144" s="390"/>
      <c r="S144" s="391"/>
      <c r="T144" s="311"/>
      <c r="U144" s="390"/>
      <c r="V144" s="394"/>
      <c r="W144" s="311"/>
      <c r="Y144" s="392"/>
    </row>
    <row r="145" spans="2:25" ht="12.75" x14ac:dyDescent="0.35">
      <c r="B145" s="358"/>
      <c r="C145" s="358"/>
      <c r="D145" s="471"/>
      <c r="E145" s="359"/>
      <c r="F145" s="222"/>
      <c r="G145" s="222"/>
      <c r="H145" s="309">
        <f t="shared" si="4"/>
        <v>0</v>
      </c>
      <c r="I145" s="224"/>
      <c r="J145" s="224"/>
      <c r="K145" s="355">
        <f t="shared" si="5"/>
        <v>0</v>
      </c>
      <c r="L145" s="388"/>
      <c r="M145" s="389"/>
      <c r="N145" s="311"/>
      <c r="O145" s="390"/>
      <c r="P145" s="391"/>
      <c r="Q145" s="311"/>
      <c r="R145" s="390"/>
      <c r="S145" s="391"/>
      <c r="T145" s="311"/>
      <c r="U145" s="390"/>
      <c r="V145" s="394"/>
      <c r="W145" s="311"/>
      <c r="Y145" s="392"/>
    </row>
    <row r="146" spans="2:25" ht="12.75" x14ac:dyDescent="0.35">
      <c r="B146" s="358"/>
      <c r="C146" s="358"/>
      <c r="D146" s="471"/>
      <c r="E146" s="359"/>
      <c r="F146" s="222"/>
      <c r="G146" s="222"/>
      <c r="H146" s="309">
        <f t="shared" si="4"/>
        <v>0</v>
      </c>
      <c r="I146" s="224"/>
      <c r="J146" s="224"/>
      <c r="K146" s="355">
        <f t="shared" si="5"/>
        <v>0</v>
      </c>
      <c r="L146" s="388"/>
      <c r="M146" s="389"/>
      <c r="N146" s="311"/>
      <c r="O146" s="390"/>
      <c r="P146" s="391"/>
      <c r="Q146" s="311"/>
      <c r="R146" s="390"/>
      <c r="S146" s="391"/>
      <c r="T146" s="311"/>
      <c r="U146" s="390"/>
      <c r="V146" s="394"/>
      <c r="W146" s="311"/>
      <c r="Y146" s="392"/>
    </row>
    <row r="147" spans="2:25" ht="12.75" x14ac:dyDescent="0.35">
      <c r="B147" s="358"/>
      <c r="C147" s="358"/>
      <c r="D147" s="471"/>
      <c r="E147" s="359"/>
      <c r="F147" s="222"/>
      <c r="G147" s="222"/>
      <c r="H147" s="309">
        <f t="shared" si="4"/>
        <v>0</v>
      </c>
      <c r="I147" s="224"/>
      <c r="J147" s="224"/>
      <c r="K147" s="355">
        <f t="shared" si="5"/>
        <v>0</v>
      </c>
      <c r="L147" s="388"/>
      <c r="M147" s="389"/>
      <c r="N147" s="311"/>
      <c r="O147" s="390"/>
      <c r="P147" s="391"/>
      <c r="Q147" s="311"/>
      <c r="R147" s="390"/>
      <c r="S147" s="391"/>
      <c r="T147" s="311"/>
      <c r="U147" s="390"/>
      <c r="V147" s="394"/>
      <c r="W147" s="311"/>
      <c r="Y147" s="392"/>
    </row>
    <row r="148" spans="2:25" ht="12.75" x14ac:dyDescent="0.35">
      <c r="B148" s="358"/>
      <c r="C148" s="358"/>
      <c r="D148" s="471"/>
      <c r="E148" s="359"/>
      <c r="F148" s="222"/>
      <c r="G148" s="222"/>
      <c r="H148" s="309">
        <f t="shared" si="4"/>
        <v>0</v>
      </c>
      <c r="I148" s="224"/>
      <c r="J148" s="224"/>
      <c r="K148" s="355">
        <f t="shared" si="5"/>
        <v>0</v>
      </c>
      <c r="L148" s="388"/>
      <c r="M148" s="389"/>
      <c r="N148" s="311"/>
      <c r="O148" s="390"/>
      <c r="P148" s="391"/>
      <c r="Q148" s="311"/>
      <c r="R148" s="390"/>
      <c r="S148" s="391"/>
      <c r="T148" s="311"/>
      <c r="U148" s="390"/>
      <c r="V148" s="394"/>
      <c r="W148" s="311"/>
      <c r="Y148" s="392"/>
    </row>
    <row r="149" spans="2:25" ht="12.75" x14ac:dyDescent="0.35">
      <c r="B149" s="358"/>
      <c r="C149" s="358"/>
      <c r="D149" s="471"/>
      <c r="E149" s="359"/>
      <c r="F149" s="222"/>
      <c r="G149" s="222"/>
      <c r="H149" s="309">
        <f t="shared" si="4"/>
        <v>0</v>
      </c>
      <c r="I149" s="224"/>
      <c r="J149" s="224"/>
      <c r="K149" s="355">
        <f t="shared" si="5"/>
        <v>0</v>
      </c>
      <c r="L149" s="388"/>
      <c r="M149" s="389"/>
      <c r="N149" s="311"/>
      <c r="O149" s="390"/>
      <c r="P149" s="391"/>
      <c r="Q149" s="311"/>
      <c r="R149" s="390"/>
      <c r="S149" s="391"/>
      <c r="T149" s="311"/>
      <c r="U149" s="390"/>
      <c r="V149" s="394"/>
      <c r="W149" s="311"/>
      <c r="Y149" s="392"/>
    </row>
    <row r="150" spans="2:25" ht="12.75" x14ac:dyDescent="0.35">
      <c r="B150" s="358"/>
      <c r="C150" s="358"/>
      <c r="D150" s="471"/>
      <c r="E150" s="359"/>
      <c r="F150" s="222"/>
      <c r="G150" s="222"/>
      <c r="H150" s="309">
        <f t="shared" si="4"/>
        <v>0</v>
      </c>
      <c r="I150" s="224"/>
      <c r="J150" s="224"/>
      <c r="K150" s="355">
        <f t="shared" si="5"/>
        <v>0</v>
      </c>
      <c r="L150" s="388"/>
      <c r="M150" s="389"/>
      <c r="N150" s="311"/>
      <c r="O150" s="390"/>
      <c r="P150" s="391"/>
      <c r="Q150" s="311"/>
      <c r="R150" s="390"/>
      <c r="S150" s="391"/>
      <c r="T150" s="311"/>
      <c r="U150" s="390"/>
      <c r="V150" s="394"/>
      <c r="W150" s="311"/>
      <c r="Y150" s="392"/>
    </row>
    <row r="151" spans="2:25" ht="12.75" x14ac:dyDescent="0.35">
      <c r="B151" s="358"/>
      <c r="C151" s="358"/>
      <c r="D151" s="471"/>
      <c r="E151" s="359"/>
      <c r="F151" s="222"/>
      <c r="G151" s="222"/>
      <c r="H151" s="309">
        <f t="shared" si="4"/>
        <v>0</v>
      </c>
      <c r="I151" s="224"/>
      <c r="J151" s="224"/>
      <c r="K151" s="355">
        <f t="shared" si="5"/>
        <v>0</v>
      </c>
      <c r="L151" s="388"/>
      <c r="M151" s="389"/>
      <c r="N151" s="311"/>
      <c r="O151" s="390"/>
      <c r="P151" s="391"/>
      <c r="Q151" s="311"/>
      <c r="R151" s="390"/>
      <c r="S151" s="391"/>
      <c r="T151" s="311"/>
      <c r="U151" s="390"/>
      <c r="V151" s="394"/>
      <c r="W151" s="311"/>
      <c r="Y151" s="392"/>
    </row>
    <row r="152" spans="2:25" ht="12.75" x14ac:dyDescent="0.35">
      <c r="B152" s="358"/>
      <c r="C152" s="358"/>
      <c r="D152" s="471"/>
      <c r="E152" s="359"/>
      <c r="F152" s="222"/>
      <c r="G152" s="222"/>
      <c r="H152" s="309">
        <f t="shared" si="4"/>
        <v>0</v>
      </c>
      <c r="I152" s="224"/>
      <c r="J152" s="224"/>
      <c r="K152" s="355">
        <f t="shared" si="5"/>
        <v>0</v>
      </c>
      <c r="L152" s="388"/>
      <c r="M152" s="389"/>
      <c r="N152" s="311"/>
      <c r="O152" s="390"/>
      <c r="P152" s="391"/>
      <c r="Q152" s="311"/>
      <c r="R152" s="390"/>
      <c r="S152" s="391"/>
      <c r="T152" s="311"/>
      <c r="U152" s="390"/>
      <c r="V152" s="394"/>
      <c r="W152" s="311"/>
      <c r="Y152" s="392"/>
    </row>
    <row r="153" spans="2:25" ht="12.75" x14ac:dyDescent="0.35">
      <c r="B153" s="358"/>
      <c r="C153" s="358"/>
      <c r="D153" s="471"/>
      <c r="E153" s="359"/>
      <c r="F153" s="222"/>
      <c r="G153" s="222"/>
      <c r="H153" s="309">
        <f t="shared" si="4"/>
        <v>0</v>
      </c>
      <c r="I153" s="224"/>
      <c r="J153" s="224"/>
      <c r="K153" s="355">
        <f t="shared" si="5"/>
        <v>0</v>
      </c>
      <c r="L153" s="388"/>
      <c r="M153" s="395"/>
      <c r="N153" s="311"/>
      <c r="O153" s="390"/>
      <c r="P153" s="391"/>
      <c r="Q153" s="311"/>
      <c r="R153" s="390"/>
      <c r="S153" s="391"/>
      <c r="T153" s="311"/>
      <c r="U153" s="390"/>
      <c r="V153" s="394"/>
      <c r="W153" s="311"/>
      <c r="Y153" s="392" t="s">
        <v>83</v>
      </c>
    </row>
    <row r="154" spans="2:25" ht="12.75" x14ac:dyDescent="0.35">
      <c r="B154" s="225"/>
      <c r="C154" s="225"/>
      <c r="D154" s="226"/>
      <c r="E154" s="305"/>
      <c r="F154" s="222"/>
      <c r="G154" s="222"/>
      <c r="H154" s="309">
        <f t="shared" si="4"/>
        <v>0</v>
      </c>
      <c r="I154" s="223"/>
      <c r="J154" s="223"/>
      <c r="K154" s="355">
        <f t="shared" si="5"/>
        <v>0</v>
      </c>
      <c r="L154" s="388"/>
      <c r="M154" s="376"/>
      <c r="N154" s="396"/>
      <c r="O154" s="397"/>
      <c r="P154" s="376"/>
      <c r="Q154" s="396"/>
      <c r="R154" s="397"/>
      <c r="S154" s="376"/>
      <c r="T154" s="311"/>
      <c r="U154" s="390"/>
      <c r="V154" s="394"/>
      <c r="W154" s="311"/>
      <c r="Y154" s="392" t="s">
        <v>361</v>
      </c>
    </row>
    <row r="155" spans="2:25" ht="12.75" x14ac:dyDescent="0.35">
      <c r="B155" s="101"/>
      <c r="C155" s="101"/>
      <c r="D155" s="227"/>
      <c r="E155" s="306"/>
      <c r="F155" s="222"/>
      <c r="G155" s="222"/>
      <c r="H155" s="309">
        <f t="shared" si="4"/>
        <v>0</v>
      </c>
      <c r="I155" s="223"/>
      <c r="J155" s="223"/>
      <c r="K155" s="355">
        <f t="shared" si="5"/>
        <v>0</v>
      </c>
      <c r="L155" s="388"/>
      <c r="M155" s="391"/>
      <c r="N155" s="311"/>
      <c r="O155" s="390"/>
      <c r="P155" s="391"/>
      <c r="Q155" s="311"/>
      <c r="R155" s="390"/>
      <c r="S155" s="391"/>
      <c r="T155" s="311"/>
      <c r="U155" s="390"/>
      <c r="V155" s="394"/>
      <c r="W155" s="311"/>
      <c r="Y155" s="392" t="s">
        <v>82</v>
      </c>
    </row>
    <row r="156" spans="2:25" ht="12.75" x14ac:dyDescent="0.35">
      <c r="B156" s="101"/>
      <c r="C156" s="101"/>
      <c r="D156" s="227"/>
      <c r="E156" s="306"/>
      <c r="F156" s="222"/>
      <c r="G156" s="222"/>
      <c r="H156" s="309">
        <f t="shared" si="4"/>
        <v>0</v>
      </c>
      <c r="I156" s="223"/>
      <c r="J156" s="223"/>
      <c r="K156" s="355">
        <f t="shared" si="5"/>
        <v>0</v>
      </c>
      <c r="L156" s="388"/>
      <c r="M156" s="391"/>
      <c r="N156" s="311"/>
      <c r="O156" s="390"/>
      <c r="P156" s="391"/>
      <c r="Q156" s="311"/>
      <c r="R156" s="390"/>
      <c r="S156" s="391"/>
      <c r="T156" s="311"/>
      <c r="U156" s="390"/>
      <c r="V156" s="394"/>
      <c r="W156" s="311"/>
    </row>
    <row r="157" spans="2:25" ht="12.75" x14ac:dyDescent="0.35">
      <c r="B157" s="101"/>
      <c r="C157" s="101"/>
      <c r="D157" s="227"/>
      <c r="E157" s="306"/>
      <c r="F157" s="222"/>
      <c r="G157" s="222"/>
      <c r="H157" s="309">
        <f t="shared" si="4"/>
        <v>0</v>
      </c>
      <c r="I157" s="223"/>
      <c r="J157" s="223"/>
      <c r="K157" s="355">
        <f t="shared" si="5"/>
        <v>0</v>
      </c>
      <c r="L157" s="388"/>
      <c r="M157" s="395" t="str">
        <f>IF($D157=1,+$K157,"")</f>
        <v/>
      </c>
      <c r="N157" s="311" t="str">
        <f>IF($D157=2,+$K157,"")</f>
        <v/>
      </c>
      <c r="O157" s="390"/>
      <c r="P157" s="391"/>
      <c r="Q157" s="311"/>
      <c r="R157" s="390"/>
      <c r="S157" s="391"/>
      <c r="T157" s="311"/>
      <c r="U157" s="390"/>
      <c r="V157" s="394"/>
      <c r="W157" s="311"/>
    </row>
    <row r="158" spans="2:25" ht="12.75" x14ac:dyDescent="0.35">
      <c r="B158" s="358"/>
      <c r="C158" s="357"/>
      <c r="D158" s="471"/>
      <c r="E158" s="359"/>
      <c r="F158" s="222"/>
      <c r="G158" s="222"/>
      <c r="H158" s="309">
        <f t="shared" si="4"/>
        <v>0</v>
      </c>
      <c r="I158" s="223"/>
      <c r="J158" s="223"/>
      <c r="K158" s="355">
        <f t="shared" si="5"/>
        <v>0</v>
      </c>
      <c r="L158" s="388"/>
      <c r="M158" s="389"/>
      <c r="N158" s="311"/>
      <c r="O158" s="390"/>
      <c r="P158" s="391"/>
      <c r="Q158" s="311"/>
      <c r="R158" s="390"/>
      <c r="S158" s="391"/>
      <c r="T158" s="311"/>
      <c r="U158" s="390"/>
      <c r="V158" s="394"/>
      <c r="W158" s="311"/>
      <c r="Y158" s="392"/>
    </row>
    <row r="159" spans="2:25" ht="12.75" x14ac:dyDescent="0.35">
      <c r="B159" s="357"/>
      <c r="C159" s="357"/>
      <c r="D159" s="471"/>
      <c r="E159" s="359"/>
      <c r="F159" s="222"/>
      <c r="G159" s="222"/>
      <c r="H159" s="309">
        <f t="shared" si="4"/>
        <v>0</v>
      </c>
      <c r="I159" s="223"/>
      <c r="J159" s="223"/>
      <c r="K159" s="355">
        <f t="shared" si="5"/>
        <v>0</v>
      </c>
      <c r="L159" s="388"/>
      <c r="M159" s="389"/>
      <c r="N159" s="311"/>
      <c r="O159" s="390"/>
      <c r="P159" s="391"/>
      <c r="Q159" s="311"/>
      <c r="R159" s="390"/>
      <c r="S159" s="391"/>
      <c r="T159" s="311"/>
      <c r="U159" s="390"/>
      <c r="V159" s="394"/>
      <c r="W159" s="311"/>
      <c r="Y159" s="392"/>
    </row>
    <row r="160" spans="2:25" ht="12.75" x14ac:dyDescent="0.35">
      <c r="B160" s="358"/>
      <c r="C160" s="357"/>
      <c r="D160" s="471"/>
      <c r="E160" s="359"/>
      <c r="F160" s="222"/>
      <c r="G160" s="222"/>
      <c r="H160" s="309">
        <f t="shared" si="4"/>
        <v>0</v>
      </c>
      <c r="I160" s="223"/>
      <c r="J160" s="223"/>
      <c r="K160" s="355">
        <f t="shared" si="5"/>
        <v>0</v>
      </c>
      <c r="L160" s="388"/>
      <c r="M160" s="389"/>
      <c r="N160" s="311"/>
      <c r="O160" s="390"/>
      <c r="P160" s="391"/>
      <c r="Q160" s="311"/>
      <c r="R160" s="390"/>
      <c r="S160" s="391"/>
      <c r="T160" s="311"/>
      <c r="U160" s="390"/>
      <c r="V160" s="394"/>
      <c r="W160" s="311"/>
      <c r="Y160" s="392"/>
    </row>
    <row r="161" spans="2:25" ht="12.75" x14ac:dyDescent="0.35">
      <c r="B161" s="357"/>
      <c r="C161" s="358"/>
      <c r="D161" s="471"/>
      <c r="E161" s="359"/>
      <c r="F161" s="222"/>
      <c r="G161" s="222"/>
      <c r="H161" s="309">
        <f t="shared" si="4"/>
        <v>0</v>
      </c>
      <c r="I161" s="223"/>
      <c r="J161" s="223"/>
      <c r="K161" s="355">
        <f t="shared" si="5"/>
        <v>0</v>
      </c>
      <c r="L161" s="388"/>
      <c r="M161" s="389"/>
      <c r="N161" s="311"/>
      <c r="O161" s="390"/>
      <c r="P161" s="391"/>
      <c r="Q161" s="311"/>
      <c r="R161" s="390"/>
      <c r="S161" s="391"/>
      <c r="T161" s="311"/>
      <c r="U161" s="390"/>
      <c r="V161" s="394"/>
      <c r="W161" s="311"/>
      <c r="Y161" s="392"/>
    </row>
    <row r="162" spans="2:25" ht="12.75" x14ac:dyDescent="0.35">
      <c r="B162" s="358"/>
      <c r="C162" s="357"/>
      <c r="D162" s="471"/>
      <c r="E162" s="359"/>
      <c r="F162" s="222"/>
      <c r="G162" s="222"/>
      <c r="H162" s="309">
        <f t="shared" si="4"/>
        <v>0</v>
      </c>
      <c r="I162" s="223"/>
      <c r="J162" s="223"/>
      <c r="K162" s="355">
        <f t="shared" si="5"/>
        <v>0</v>
      </c>
      <c r="L162" s="388"/>
      <c r="M162" s="389"/>
      <c r="N162" s="311"/>
      <c r="O162" s="390"/>
      <c r="P162" s="391"/>
      <c r="Q162" s="311"/>
      <c r="R162" s="390"/>
      <c r="S162" s="391"/>
      <c r="T162" s="311"/>
      <c r="U162" s="390"/>
      <c r="V162" s="394"/>
      <c r="W162" s="311"/>
      <c r="Y162" s="392"/>
    </row>
    <row r="163" spans="2:25" ht="12.75" x14ac:dyDescent="0.35">
      <c r="B163" s="358"/>
      <c r="C163" s="357"/>
      <c r="D163" s="471"/>
      <c r="E163" s="359"/>
      <c r="F163" s="222"/>
      <c r="G163" s="222"/>
      <c r="H163" s="309">
        <f t="shared" si="4"/>
        <v>0</v>
      </c>
      <c r="I163" s="224"/>
      <c r="J163" s="224"/>
      <c r="K163" s="355">
        <f t="shared" si="5"/>
        <v>0</v>
      </c>
      <c r="L163" s="388"/>
      <c r="M163" s="389"/>
      <c r="N163" s="311"/>
      <c r="O163" s="390"/>
      <c r="P163" s="391"/>
      <c r="Q163" s="311"/>
      <c r="R163" s="390"/>
      <c r="S163" s="391"/>
      <c r="T163" s="311"/>
      <c r="U163" s="390"/>
      <c r="V163" s="394"/>
      <c r="W163" s="311"/>
      <c r="Y163" s="392"/>
    </row>
    <row r="164" spans="2:25" ht="12.75" x14ac:dyDescent="0.35">
      <c r="B164" s="358"/>
      <c r="C164" s="357"/>
      <c r="D164" s="471"/>
      <c r="E164" s="359"/>
      <c r="F164" s="222"/>
      <c r="G164" s="222"/>
      <c r="H164" s="309">
        <f t="shared" ref="H164:H200" si="6">+E164*(1-G164)</f>
        <v>0</v>
      </c>
      <c r="I164" s="224"/>
      <c r="J164" s="224"/>
      <c r="K164" s="355">
        <f t="shared" ref="K164:K200" si="7">+H164-I164-J164</f>
        <v>0</v>
      </c>
      <c r="L164" s="388"/>
      <c r="M164" s="389"/>
      <c r="N164" s="311"/>
      <c r="O164" s="390"/>
      <c r="P164" s="391"/>
      <c r="Q164" s="311"/>
      <c r="R164" s="390"/>
      <c r="S164" s="391"/>
      <c r="T164" s="311"/>
      <c r="U164" s="390"/>
      <c r="V164" s="394"/>
      <c r="W164" s="311"/>
      <c r="Y164" s="392"/>
    </row>
    <row r="165" spans="2:25" ht="12.75" x14ac:dyDescent="0.35">
      <c r="B165" s="358"/>
      <c r="C165" s="357"/>
      <c r="D165" s="471"/>
      <c r="E165" s="359"/>
      <c r="F165" s="222"/>
      <c r="G165" s="222"/>
      <c r="H165" s="309">
        <f t="shared" si="6"/>
        <v>0</v>
      </c>
      <c r="I165" s="224"/>
      <c r="J165" s="224"/>
      <c r="K165" s="355">
        <f t="shared" si="7"/>
        <v>0</v>
      </c>
      <c r="L165" s="388"/>
      <c r="M165" s="389"/>
      <c r="N165" s="311"/>
      <c r="O165" s="390"/>
      <c r="P165" s="391"/>
      <c r="Q165" s="311"/>
      <c r="R165" s="390"/>
      <c r="S165" s="391"/>
      <c r="T165" s="311"/>
      <c r="U165" s="390"/>
      <c r="V165" s="394"/>
      <c r="W165" s="311"/>
      <c r="Y165" s="392"/>
    </row>
    <row r="166" spans="2:25" ht="12.75" x14ac:dyDescent="0.35">
      <c r="B166" s="358"/>
      <c r="C166" s="357"/>
      <c r="D166" s="471"/>
      <c r="E166" s="359"/>
      <c r="F166" s="222"/>
      <c r="G166" s="222"/>
      <c r="H166" s="309">
        <f t="shared" si="6"/>
        <v>0</v>
      </c>
      <c r="I166" s="224"/>
      <c r="J166" s="224"/>
      <c r="K166" s="355">
        <f t="shared" si="7"/>
        <v>0</v>
      </c>
      <c r="L166" s="388"/>
      <c r="M166" s="389"/>
      <c r="N166" s="311"/>
      <c r="O166" s="390"/>
      <c r="P166" s="391"/>
      <c r="Q166" s="311"/>
      <c r="R166" s="390"/>
      <c r="S166" s="391"/>
      <c r="T166" s="311"/>
      <c r="U166" s="390"/>
      <c r="V166" s="394"/>
      <c r="W166" s="311"/>
      <c r="Y166" s="392"/>
    </row>
    <row r="167" spans="2:25" ht="12.75" x14ac:dyDescent="0.35">
      <c r="B167" s="358"/>
      <c r="C167" s="358"/>
      <c r="D167" s="471"/>
      <c r="E167" s="359"/>
      <c r="F167" s="222"/>
      <c r="G167" s="222"/>
      <c r="H167" s="309">
        <f t="shared" si="6"/>
        <v>0</v>
      </c>
      <c r="I167" s="224"/>
      <c r="J167" s="224"/>
      <c r="K167" s="355">
        <f t="shared" si="7"/>
        <v>0</v>
      </c>
      <c r="L167" s="388"/>
      <c r="M167" s="389"/>
      <c r="N167" s="311"/>
      <c r="O167" s="390"/>
      <c r="P167" s="391"/>
      <c r="Q167" s="311"/>
      <c r="R167" s="390"/>
      <c r="S167" s="391"/>
      <c r="T167" s="311"/>
      <c r="U167" s="390"/>
      <c r="V167" s="394"/>
      <c r="W167" s="311"/>
      <c r="Y167" s="392"/>
    </row>
    <row r="168" spans="2:25" ht="12.75" x14ac:dyDescent="0.35">
      <c r="B168" s="358"/>
      <c r="C168" s="358"/>
      <c r="D168" s="471"/>
      <c r="E168" s="359"/>
      <c r="F168" s="222"/>
      <c r="G168" s="222"/>
      <c r="H168" s="309">
        <f t="shared" si="6"/>
        <v>0</v>
      </c>
      <c r="I168" s="224"/>
      <c r="J168" s="224"/>
      <c r="K168" s="355">
        <f t="shared" si="7"/>
        <v>0</v>
      </c>
      <c r="L168" s="388"/>
      <c r="M168" s="389"/>
      <c r="N168" s="311"/>
      <c r="O168" s="390"/>
      <c r="P168" s="391"/>
      <c r="Q168" s="311"/>
      <c r="R168" s="390"/>
      <c r="S168" s="391"/>
      <c r="T168" s="311"/>
      <c r="U168" s="390"/>
      <c r="V168" s="394"/>
      <c r="W168" s="311"/>
      <c r="Y168" s="392"/>
    </row>
    <row r="169" spans="2:25" ht="12.75" x14ac:dyDescent="0.35">
      <c r="B169" s="358"/>
      <c r="C169" s="358"/>
      <c r="D169" s="471"/>
      <c r="E169" s="359"/>
      <c r="F169" s="222"/>
      <c r="G169" s="222"/>
      <c r="H169" s="309">
        <f t="shared" si="6"/>
        <v>0</v>
      </c>
      <c r="I169" s="224"/>
      <c r="J169" s="224"/>
      <c r="K169" s="355">
        <f t="shared" si="7"/>
        <v>0</v>
      </c>
      <c r="L169" s="388"/>
      <c r="M169" s="389"/>
      <c r="N169" s="311"/>
      <c r="O169" s="390"/>
      <c r="P169" s="391"/>
      <c r="Q169" s="311"/>
      <c r="R169" s="390"/>
      <c r="S169" s="391"/>
      <c r="T169" s="311"/>
      <c r="U169" s="390"/>
      <c r="V169" s="394"/>
      <c r="W169" s="311"/>
      <c r="Y169" s="392"/>
    </row>
    <row r="170" spans="2:25" ht="12.75" x14ac:dyDescent="0.35">
      <c r="B170" s="358"/>
      <c r="C170" s="358"/>
      <c r="D170" s="471"/>
      <c r="E170" s="359"/>
      <c r="F170" s="222"/>
      <c r="G170" s="222"/>
      <c r="H170" s="309">
        <f t="shared" si="6"/>
        <v>0</v>
      </c>
      <c r="I170" s="224"/>
      <c r="J170" s="224"/>
      <c r="K170" s="355">
        <f t="shared" si="7"/>
        <v>0</v>
      </c>
      <c r="L170" s="388"/>
      <c r="M170" s="389"/>
      <c r="N170" s="311"/>
      <c r="O170" s="390"/>
      <c r="P170" s="391"/>
      <c r="Q170" s="311"/>
      <c r="R170" s="390"/>
      <c r="S170" s="391"/>
      <c r="T170" s="311"/>
      <c r="U170" s="390"/>
      <c r="V170" s="394"/>
      <c r="W170" s="311"/>
      <c r="Y170" s="392"/>
    </row>
    <row r="171" spans="2:25" ht="12.75" x14ac:dyDescent="0.35">
      <c r="B171" s="358"/>
      <c r="C171" s="358"/>
      <c r="D171" s="471"/>
      <c r="E171" s="359"/>
      <c r="F171" s="222"/>
      <c r="G171" s="222"/>
      <c r="H171" s="309">
        <f t="shared" si="6"/>
        <v>0</v>
      </c>
      <c r="I171" s="224"/>
      <c r="J171" s="224"/>
      <c r="K171" s="355">
        <f t="shared" si="7"/>
        <v>0</v>
      </c>
      <c r="L171" s="388"/>
      <c r="M171" s="389"/>
      <c r="N171" s="311"/>
      <c r="O171" s="390"/>
      <c r="P171" s="391"/>
      <c r="Q171" s="311"/>
      <c r="R171" s="390"/>
      <c r="S171" s="391"/>
      <c r="T171" s="311"/>
      <c r="U171" s="390"/>
      <c r="V171" s="394"/>
      <c r="W171" s="311"/>
      <c r="Y171" s="392"/>
    </row>
    <row r="172" spans="2:25" ht="12.75" x14ac:dyDescent="0.35">
      <c r="B172" s="358"/>
      <c r="C172" s="358"/>
      <c r="D172" s="471"/>
      <c r="E172" s="359"/>
      <c r="F172" s="222"/>
      <c r="G172" s="222"/>
      <c r="H172" s="309">
        <f t="shared" si="6"/>
        <v>0</v>
      </c>
      <c r="I172" s="224"/>
      <c r="J172" s="224"/>
      <c r="K172" s="355">
        <f t="shared" si="7"/>
        <v>0</v>
      </c>
      <c r="L172" s="388"/>
      <c r="M172" s="389"/>
      <c r="N172" s="311"/>
      <c r="O172" s="390"/>
      <c r="P172" s="391"/>
      <c r="Q172" s="311"/>
      <c r="R172" s="390"/>
      <c r="S172" s="391"/>
      <c r="T172" s="311"/>
      <c r="U172" s="390"/>
      <c r="V172" s="394"/>
      <c r="W172" s="311"/>
      <c r="Y172" s="392"/>
    </row>
    <row r="173" spans="2:25" ht="12.75" x14ac:dyDescent="0.35">
      <c r="B173" s="358"/>
      <c r="C173" s="358"/>
      <c r="D173" s="471"/>
      <c r="E173" s="359"/>
      <c r="F173" s="222"/>
      <c r="G173" s="222"/>
      <c r="H173" s="309">
        <f t="shared" si="6"/>
        <v>0</v>
      </c>
      <c r="I173" s="224"/>
      <c r="J173" s="224"/>
      <c r="K173" s="355">
        <f t="shared" si="7"/>
        <v>0</v>
      </c>
      <c r="L173" s="388"/>
      <c r="M173" s="389"/>
      <c r="N173" s="311"/>
      <c r="O173" s="390"/>
      <c r="P173" s="391"/>
      <c r="Q173" s="311"/>
      <c r="R173" s="390"/>
      <c r="S173" s="391"/>
      <c r="T173" s="311"/>
      <c r="U173" s="390"/>
      <c r="V173" s="394"/>
      <c r="W173" s="311"/>
      <c r="Y173" s="392"/>
    </row>
    <row r="174" spans="2:25" ht="12.75" x14ac:dyDescent="0.35">
      <c r="B174" s="358"/>
      <c r="C174" s="358"/>
      <c r="D174" s="471"/>
      <c r="E174" s="359"/>
      <c r="F174" s="222"/>
      <c r="G174" s="222"/>
      <c r="H174" s="309">
        <f t="shared" si="6"/>
        <v>0</v>
      </c>
      <c r="I174" s="224"/>
      <c r="J174" s="224"/>
      <c r="K174" s="355">
        <f t="shared" si="7"/>
        <v>0</v>
      </c>
      <c r="L174" s="388"/>
      <c r="M174" s="389"/>
      <c r="N174" s="311"/>
      <c r="O174" s="390"/>
      <c r="P174" s="391"/>
      <c r="Q174" s="311"/>
      <c r="R174" s="390"/>
      <c r="S174" s="391"/>
      <c r="T174" s="311"/>
      <c r="U174" s="390"/>
      <c r="V174" s="394"/>
      <c r="W174" s="311"/>
      <c r="Y174" s="392"/>
    </row>
    <row r="175" spans="2:25" ht="12.75" x14ac:dyDescent="0.35">
      <c r="B175" s="358"/>
      <c r="C175" s="358"/>
      <c r="D175" s="471"/>
      <c r="E175" s="359"/>
      <c r="F175" s="222"/>
      <c r="G175" s="222"/>
      <c r="H175" s="309">
        <f t="shared" si="6"/>
        <v>0</v>
      </c>
      <c r="I175" s="224"/>
      <c r="J175" s="224"/>
      <c r="K175" s="355">
        <f t="shared" si="7"/>
        <v>0</v>
      </c>
      <c r="L175" s="388"/>
      <c r="M175" s="389"/>
      <c r="N175" s="311"/>
      <c r="O175" s="390"/>
      <c r="P175" s="391"/>
      <c r="Q175" s="311"/>
      <c r="R175" s="390"/>
      <c r="S175" s="391"/>
      <c r="T175" s="311"/>
      <c r="U175" s="390"/>
      <c r="V175" s="394"/>
      <c r="W175" s="311"/>
      <c r="Y175" s="392"/>
    </row>
    <row r="176" spans="2:25" ht="12.75" x14ac:dyDescent="0.35">
      <c r="B176" s="358"/>
      <c r="C176" s="358"/>
      <c r="D176" s="471"/>
      <c r="E176" s="359"/>
      <c r="F176" s="222"/>
      <c r="G176" s="222"/>
      <c r="H176" s="309">
        <f t="shared" si="6"/>
        <v>0</v>
      </c>
      <c r="I176" s="224"/>
      <c r="J176" s="224"/>
      <c r="K176" s="355">
        <f t="shared" si="7"/>
        <v>0</v>
      </c>
      <c r="L176" s="388"/>
      <c r="M176" s="389"/>
      <c r="N176" s="311"/>
      <c r="O176" s="390"/>
      <c r="P176" s="391"/>
      <c r="Q176" s="311"/>
      <c r="R176" s="390"/>
      <c r="S176" s="391"/>
      <c r="T176" s="311"/>
      <c r="U176" s="390"/>
      <c r="V176" s="394"/>
      <c r="W176" s="311"/>
      <c r="Y176" s="392"/>
    </row>
    <row r="177" spans="2:25" ht="12.75" x14ac:dyDescent="0.35">
      <c r="B177" s="358"/>
      <c r="C177" s="358"/>
      <c r="D177" s="471"/>
      <c r="E177" s="359"/>
      <c r="F177" s="222"/>
      <c r="G177" s="222"/>
      <c r="H177" s="309">
        <f t="shared" si="6"/>
        <v>0</v>
      </c>
      <c r="I177" s="224"/>
      <c r="J177" s="224"/>
      <c r="K177" s="355">
        <f t="shared" si="7"/>
        <v>0</v>
      </c>
      <c r="L177" s="388"/>
      <c r="M177" s="389"/>
      <c r="N177" s="311"/>
      <c r="O177" s="390"/>
      <c r="P177" s="391"/>
      <c r="Q177" s="311"/>
      <c r="R177" s="390"/>
      <c r="S177" s="391"/>
      <c r="T177" s="311"/>
      <c r="U177" s="390"/>
      <c r="V177" s="394"/>
      <c r="W177" s="311"/>
      <c r="Y177" s="392"/>
    </row>
    <row r="178" spans="2:25" ht="12.75" x14ac:dyDescent="0.35">
      <c r="B178" s="358"/>
      <c r="C178" s="358"/>
      <c r="D178" s="471"/>
      <c r="E178" s="359"/>
      <c r="F178" s="222"/>
      <c r="G178" s="222"/>
      <c r="H178" s="309">
        <f t="shared" si="6"/>
        <v>0</v>
      </c>
      <c r="I178" s="224"/>
      <c r="J178" s="224"/>
      <c r="K178" s="355">
        <f t="shared" si="7"/>
        <v>0</v>
      </c>
      <c r="L178" s="388"/>
      <c r="M178" s="389"/>
      <c r="N178" s="311"/>
      <c r="O178" s="390"/>
      <c r="P178" s="391"/>
      <c r="Q178" s="311"/>
      <c r="R178" s="390"/>
      <c r="S178" s="391"/>
      <c r="T178" s="311"/>
      <c r="U178" s="390"/>
      <c r="V178" s="394"/>
      <c r="W178" s="311"/>
      <c r="Y178" s="392"/>
    </row>
    <row r="179" spans="2:25" ht="12.75" x14ac:dyDescent="0.35">
      <c r="B179" s="358"/>
      <c r="C179" s="358"/>
      <c r="D179" s="471"/>
      <c r="E179" s="359"/>
      <c r="F179" s="222"/>
      <c r="G179" s="222"/>
      <c r="H179" s="309">
        <f t="shared" si="6"/>
        <v>0</v>
      </c>
      <c r="I179" s="224"/>
      <c r="J179" s="224"/>
      <c r="K179" s="355">
        <f t="shared" si="7"/>
        <v>0</v>
      </c>
      <c r="L179" s="388"/>
      <c r="M179" s="389"/>
      <c r="N179" s="311"/>
      <c r="O179" s="390"/>
      <c r="P179" s="391"/>
      <c r="Q179" s="311"/>
      <c r="R179" s="390"/>
      <c r="S179" s="391"/>
      <c r="T179" s="311"/>
      <c r="U179" s="390"/>
      <c r="V179" s="394"/>
      <c r="W179" s="311"/>
      <c r="Y179" s="392"/>
    </row>
    <row r="180" spans="2:25" ht="12.75" x14ac:dyDescent="0.35">
      <c r="B180" s="358"/>
      <c r="C180" s="358"/>
      <c r="D180" s="471"/>
      <c r="E180" s="359"/>
      <c r="F180" s="222"/>
      <c r="G180" s="222"/>
      <c r="H180" s="309">
        <f t="shared" si="6"/>
        <v>0</v>
      </c>
      <c r="I180" s="224"/>
      <c r="J180" s="224"/>
      <c r="K180" s="355">
        <f t="shared" si="7"/>
        <v>0</v>
      </c>
      <c r="L180" s="388"/>
      <c r="M180" s="389"/>
      <c r="N180" s="311"/>
      <c r="O180" s="390"/>
      <c r="P180" s="391"/>
      <c r="Q180" s="311"/>
      <c r="R180" s="390"/>
      <c r="S180" s="391"/>
      <c r="T180" s="311"/>
      <c r="U180" s="390"/>
      <c r="V180" s="394"/>
      <c r="W180" s="311"/>
      <c r="Y180" s="392"/>
    </row>
    <row r="181" spans="2:25" ht="12.75" x14ac:dyDescent="0.35">
      <c r="B181" s="358"/>
      <c r="C181" s="358"/>
      <c r="D181" s="471"/>
      <c r="E181" s="359"/>
      <c r="F181" s="222"/>
      <c r="G181" s="222"/>
      <c r="H181" s="309">
        <f t="shared" si="6"/>
        <v>0</v>
      </c>
      <c r="I181" s="224"/>
      <c r="J181" s="224"/>
      <c r="K181" s="355">
        <f t="shared" si="7"/>
        <v>0</v>
      </c>
      <c r="L181" s="388"/>
      <c r="M181" s="389"/>
      <c r="N181" s="311"/>
      <c r="O181" s="390"/>
      <c r="P181" s="391"/>
      <c r="Q181" s="311"/>
      <c r="R181" s="390"/>
      <c r="S181" s="391"/>
      <c r="T181" s="311"/>
      <c r="U181" s="390"/>
      <c r="V181" s="394"/>
      <c r="W181" s="311"/>
      <c r="Y181" s="392"/>
    </row>
    <row r="182" spans="2:25" ht="12.75" x14ac:dyDescent="0.35">
      <c r="B182" s="358"/>
      <c r="C182" s="358"/>
      <c r="D182" s="471"/>
      <c r="E182" s="359"/>
      <c r="F182" s="222"/>
      <c r="G182" s="222"/>
      <c r="H182" s="309">
        <f t="shared" si="6"/>
        <v>0</v>
      </c>
      <c r="I182" s="224"/>
      <c r="J182" s="224"/>
      <c r="K182" s="355">
        <f t="shared" si="7"/>
        <v>0</v>
      </c>
      <c r="L182" s="388"/>
      <c r="M182" s="395"/>
      <c r="N182" s="311"/>
      <c r="O182" s="390"/>
      <c r="P182" s="391"/>
      <c r="Q182" s="311"/>
      <c r="R182" s="390"/>
      <c r="S182" s="391"/>
      <c r="T182" s="311"/>
      <c r="U182" s="390"/>
      <c r="V182" s="394"/>
      <c r="W182" s="311"/>
      <c r="Y182" s="392" t="s">
        <v>83</v>
      </c>
    </row>
    <row r="183" spans="2:25" ht="12.75" x14ac:dyDescent="0.35">
      <c r="B183" s="225"/>
      <c r="C183" s="225"/>
      <c r="D183" s="226"/>
      <c r="E183" s="305"/>
      <c r="F183" s="222"/>
      <c r="G183" s="222"/>
      <c r="H183" s="309">
        <f t="shared" si="6"/>
        <v>0</v>
      </c>
      <c r="I183" s="223"/>
      <c r="J183" s="223"/>
      <c r="K183" s="355">
        <f t="shared" si="7"/>
        <v>0</v>
      </c>
      <c r="L183" s="388"/>
      <c r="M183" s="376"/>
      <c r="N183" s="396"/>
      <c r="O183" s="397"/>
      <c r="P183" s="376"/>
      <c r="Q183" s="396"/>
      <c r="R183" s="397"/>
      <c r="S183" s="376"/>
      <c r="T183" s="311"/>
      <c r="U183" s="390"/>
      <c r="V183" s="394"/>
      <c r="W183" s="311"/>
      <c r="Y183" s="392" t="s">
        <v>361</v>
      </c>
    </row>
    <row r="184" spans="2:25" ht="12.75" x14ac:dyDescent="0.35">
      <c r="B184" s="101"/>
      <c r="C184" s="101"/>
      <c r="D184" s="227"/>
      <c r="E184" s="306"/>
      <c r="F184" s="222"/>
      <c r="G184" s="222"/>
      <c r="H184" s="309">
        <f t="shared" si="6"/>
        <v>0</v>
      </c>
      <c r="I184" s="223"/>
      <c r="J184" s="223"/>
      <c r="K184" s="355">
        <f t="shared" si="7"/>
        <v>0</v>
      </c>
      <c r="L184" s="388"/>
      <c r="M184" s="391"/>
      <c r="N184" s="311"/>
      <c r="O184" s="390"/>
      <c r="P184" s="391"/>
      <c r="Q184" s="311"/>
      <c r="R184" s="390"/>
      <c r="S184" s="391"/>
      <c r="T184" s="311"/>
      <c r="U184" s="390"/>
      <c r="V184" s="394"/>
      <c r="W184" s="311"/>
      <c r="Y184" s="392" t="s">
        <v>82</v>
      </c>
    </row>
    <row r="185" spans="2:25" ht="12.75" x14ac:dyDescent="0.35">
      <c r="B185" s="101"/>
      <c r="C185" s="101"/>
      <c r="D185" s="227"/>
      <c r="E185" s="306"/>
      <c r="F185" s="222"/>
      <c r="G185" s="222"/>
      <c r="H185" s="309">
        <f t="shared" si="6"/>
        <v>0</v>
      </c>
      <c r="I185" s="223"/>
      <c r="J185" s="223"/>
      <c r="K185" s="355">
        <f t="shared" si="7"/>
        <v>0</v>
      </c>
      <c r="L185" s="388"/>
      <c r="M185" s="391"/>
      <c r="N185" s="311"/>
      <c r="O185" s="390"/>
      <c r="P185" s="391"/>
      <c r="Q185" s="311"/>
      <c r="R185" s="390"/>
      <c r="S185" s="391"/>
      <c r="T185" s="311"/>
      <c r="U185" s="390"/>
      <c r="V185" s="394"/>
      <c r="W185" s="311"/>
    </row>
    <row r="186" spans="2:25" ht="12.75" x14ac:dyDescent="0.35">
      <c r="B186" s="101"/>
      <c r="C186" s="101"/>
      <c r="D186" s="227"/>
      <c r="E186" s="306"/>
      <c r="F186" s="222"/>
      <c r="G186" s="222"/>
      <c r="H186" s="309">
        <f t="shared" si="6"/>
        <v>0</v>
      </c>
      <c r="I186" s="223"/>
      <c r="J186" s="223"/>
      <c r="K186" s="355">
        <f t="shared" si="7"/>
        <v>0</v>
      </c>
      <c r="L186" s="388"/>
      <c r="M186" s="395" t="str">
        <f>IF($D186=1,+$K186,"")</f>
        <v/>
      </c>
      <c r="N186" s="311" t="str">
        <f>IF($D186=2,+$K186,"")</f>
        <v/>
      </c>
      <c r="O186" s="390"/>
      <c r="P186" s="391"/>
      <c r="Q186" s="311"/>
      <c r="R186" s="390"/>
      <c r="S186" s="391"/>
      <c r="T186" s="311"/>
      <c r="U186" s="390"/>
      <c r="V186" s="394"/>
      <c r="W186" s="311"/>
    </row>
    <row r="187" spans="2:25" ht="12.75" x14ac:dyDescent="0.35">
      <c r="B187" s="358"/>
      <c r="C187" s="357"/>
      <c r="D187" s="471"/>
      <c r="E187" s="359"/>
      <c r="F187" s="222"/>
      <c r="G187" s="222"/>
      <c r="H187" s="309">
        <f t="shared" si="6"/>
        <v>0</v>
      </c>
      <c r="I187" s="223"/>
      <c r="J187" s="223"/>
      <c r="K187" s="355">
        <f t="shared" si="7"/>
        <v>0</v>
      </c>
      <c r="L187" s="388"/>
      <c r="M187" s="389"/>
      <c r="N187" s="311"/>
      <c r="O187" s="390"/>
      <c r="P187" s="391"/>
      <c r="Q187" s="311"/>
      <c r="R187" s="390"/>
      <c r="S187" s="391"/>
      <c r="T187" s="311"/>
      <c r="U187" s="390"/>
      <c r="V187" s="394"/>
      <c r="W187" s="311"/>
      <c r="Y187" s="392"/>
    </row>
    <row r="188" spans="2:25" ht="12.75" x14ac:dyDescent="0.35">
      <c r="B188" s="357"/>
      <c r="C188" s="357"/>
      <c r="D188" s="471"/>
      <c r="E188" s="359"/>
      <c r="F188" s="222"/>
      <c r="G188" s="222"/>
      <c r="H188" s="309">
        <f t="shared" si="6"/>
        <v>0</v>
      </c>
      <c r="I188" s="223"/>
      <c r="J188" s="223"/>
      <c r="K188" s="355">
        <f t="shared" si="7"/>
        <v>0</v>
      </c>
      <c r="L188" s="388"/>
      <c r="M188" s="389"/>
      <c r="N188" s="311"/>
      <c r="O188" s="390"/>
      <c r="P188" s="391"/>
      <c r="Q188" s="311"/>
      <c r="R188" s="390"/>
      <c r="S188" s="391"/>
      <c r="T188" s="311"/>
      <c r="U188" s="390"/>
      <c r="V188" s="394"/>
      <c r="W188" s="311"/>
      <c r="Y188" s="392"/>
    </row>
    <row r="189" spans="2:25" ht="12.75" x14ac:dyDescent="0.35">
      <c r="B189" s="358"/>
      <c r="C189" s="357"/>
      <c r="D189" s="471"/>
      <c r="E189" s="359"/>
      <c r="F189" s="222"/>
      <c r="G189" s="222"/>
      <c r="H189" s="309">
        <f t="shared" si="6"/>
        <v>0</v>
      </c>
      <c r="I189" s="223"/>
      <c r="J189" s="223"/>
      <c r="K189" s="355">
        <f t="shared" si="7"/>
        <v>0</v>
      </c>
      <c r="L189" s="388"/>
      <c r="M189" s="389"/>
      <c r="N189" s="311"/>
      <c r="O189" s="390"/>
      <c r="P189" s="391"/>
      <c r="Q189" s="311"/>
      <c r="R189" s="390"/>
      <c r="S189" s="391"/>
      <c r="T189" s="311"/>
      <c r="U189" s="390"/>
      <c r="V189" s="394"/>
      <c r="W189" s="311"/>
      <c r="Y189" s="392"/>
    </row>
    <row r="190" spans="2:25" ht="12.75" x14ac:dyDescent="0.35">
      <c r="B190" s="357"/>
      <c r="C190" s="358"/>
      <c r="D190" s="471"/>
      <c r="E190" s="359"/>
      <c r="F190" s="222"/>
      <c r="G190" s="222"/>
      <c r="H190" s="309">
        <f t="shared" si="6"/>
        <v>0</v>
      </c>
      <c r="I190" s="223"/>
      <c r="J190" s="223"/>
      <c r="K190" s="355">
        <f t="shared" si="7"/>
        <v>0</v>
      </c>
      <c r="L190" s="388"/>
      <c r="M190" s="389"/>
      <c r="N190" s="311"/>
      <c r="O190" s="390"/>
      <c r="P190" s="391"/>
      <c r="Q190" s="311"/>
      <c r="R190" s="390"/>
      <c r="S190" s="391"/>
      <c r="T190" s="311"/>
      <c r="U190" s="390"/>
      <c r="V190" s="394"/>
      <c r="W190" s="311"/>
      <c r="Y190" s="392"/>
    </row>
    <row r="191" spans="2:25" ht="12.75" x14ac:dyDescent="0.35">
      <c r="B191" s="358"/>
      <c r="C191" s="357"/>
      <c r="D191" s="471"/>
      <c r="E191" s="359"/>
      <c r="F191" s="222"/>
      <c r="G191" s="222"/>
      <c r="H191" s="309">
        <f t="shared" si="6"/>
        <v>0</v>
      </c>
      <c r="I191" s="223"/>
      <c r="J191" s="223"/>
      <c r="K191" s="355">
        <f t="shared" si="7"/>
        <v>0</v>
      </c>
      <c r="L191" s="388"/>
      <c r="M191" s="389"/>
      <c r="N191" s="311"/>
      <c r="O191" s="390"/>
      <c r="P191" s="391"/>
      <c r="Q191" s="311"/>
      <c r="R191" s="390"/>
      <c r="S191" s="391"/>
      <c r="T191" s="311"/>
      <c r="U191" s="390"/>
      <c r="V191" s="394"/>
      <c r="W191" s="311"/>
      <c r="Y191" s="392"/>
    </row>
    <row r="192" spans="2:25" ht="12.75" x14ac:dyDescent="0.35">
      <c r="B192" s="358"/>
      <c r="C192" s="357"/>
      <c r="D192" s="471"/>
      <c r="E192" s="359"/>
      <c r="F192" s="222"/>
      <c r="G192" s="222"/>
      <c r="H192" s="309">
        <f t="shared" si="6"/>
        <v>0</v>
      </c>
      <c r="I192" s="224"/>
      <c r="J192" s="224"/>
      <c r="K192" s="355">
        <f t="shared" si="7"/>
        <v>0</v>
      </c>
      <c r="L192" s="388"/>
      <c r="M192" s="389"/>
      <c r="N192" s="311"/>
      <c r="O192" s="390"/>
      <c r="P192" s="391"/>
      <c r="Q192" s="311"/>
      <c r="R192" s="390"/>
      <c r="S192" s="391"/>
      <c r="T192" s="311"/>
      <c r="U192" s="390"/>
      <c r="V192" s="394"/>
      <c r="W192" s="311"/>
      <c r="Y192" s="392"/>
    </row>
    <row r="193" spans="1:25" ht="12.75" x14ac:dyDescent="0.35">
      <c r="B193" s="358"/>
      <c r="C193" s="357"/>
      <c r="D193" s="471"/>
      <c r="E193" s="359"/>
      <c r="F193" s="222"/>
      <c r="G193" s="222"/>
      <c r="H193" s="309">
        <f t="shared" si="6"/>
        <v>0</v>
      </c>
      <c r="I193" s="224"/>
      <c r="J193" s="224"/>
      <c r="K193" s="355">
        <f t="shared" si="7"/>
        <v>0</v>
      </c>
      <c r="L193" s="388"/>
      <c r="M193" s="389"/>
      <c r="N193" s="311"/>
      <c r="O193" s="390"/>
      <c r="P193" s="391"/>
      <c r="Q193" s="311"/>
      <c r="R193" s="390"/>
      <c r="S193" s="391"/>
      <c r="T193" s="311"/>
      <c r="U193" s="390"/>
      <c r="V193" s="394"/>
      <c r="W193" s="311"/>
      <c r="Y193" s="392"/>
    </row>
    <row r="194" spans="1:25" ht="12.75" x14ac:dyDescent="0.35">
      <c r="B194" s="358"/>
      <c r="C194" s="357"/>
      <c r="D194" s="471"/>
      <c r="E194" s="359"/>
      <c r="F194" s="222"/>
      <c r="G194" s="222"/>
      <c r="H194" s="309">
        <f t="shared" si="6"/>
        <v>0</v>
      </c>
      <c r="I194" s="224"/>
      <c r="J194" s="224"/>
      <c r="K194" s="355">
        <f t="shared" si="7"/>
        <v>0</v>
      </c>
      <c r="L194" s="388"/>
      <c r="M194" s="389"/>
      <c r="N194" s="311"/>
      <c r="O194" s="390"/>
      <c r="P194" s="391"/>
      <c r="Q194" s="311"/>
      <c r="R194" s="390"/>
      <c r="S194" s="391"/>
      <c r="T194" s="311"/>
      <c r="U194" s="390"/>
      <c r="V194" s="394"/>
      <c r="W194" s="311"/>
      <c r="Y194" s="392"/>
    </row>
    <row r="195" spans="1:25" ht="12.75" x14ac:dyDescent="0.35">
      <c r="B195" s="358"/>
      <c r="C195" s="357"/>
      <c r="D195" s="471"/>
      <c r="E195" s="359"/>
      <c r="F195" s="222"/>
      <c r="G195" s="222"/>
      <c r="H195" s="309">
        <f t="shared" si="6"/>
        <v>0</v>
      </c>
      <c r="I195" s="224"/>
      <c r="J195" s="224"/>
      <c r="K195" s="355">
        <f t="shared" si="7"/>
        <v>0</v>
      </c>
      <c r="L195" s="388"/>
      <c r="M195" s="389"/>
      <c r="N195" s="311"/>
      <c r="O195" s="390"/>
      <c r="P195" s="391"/>
      <c r="Q195" s="311"/>
      <c r="R195" s="390"/>
      <c r="S195" s="391"/>
      <c r="T195" s="311"/>
      <c r="U195" s="390"/>
      <c r="V195" s="394"/>
      <c r="W195" s="311"/>
      <c r="Y195" s="392"/>
    </row>
    <row r="196" spans="1:25" ht="12.75" x14ac:dyDescent="0.35">
      <c r="B196" s="358"/>
      <c r="C196" s="358"/>
      <c r="D196" s="471"/>
      <c r="E196" s="359"/>
      <c r="F196" s="222"/>
      <c r="G196" s="222"/>
      <c r="H196" s="309">
        <f t="shared" si="6"/>
        <v>0</v>
      </c>
      <c r="I196" s="224"/>
      <c r="J196" s="224"/>
      <c r="K196" s="355">
        <f t="shared" si="7"/>
        <v>0</v>
      </c>
      <c r="L196" s="388"/>
      <c r="M196" s="389"/>
      <c r="N196" s="311"/>
      <c r="O196" s="390"/>
      <c r="P196" s="391"/>
      <c r="Q196" s="311"/>
      <c r="R196" s="390"/>
      <c r="S196" s="391"/>
      <c r="T196" s="311"/>
      <c r="U196" s="390"/>
      <c r="V196" s="394"/>
      <c r="W196" s="311"/>
      <c r="Y196" s="392"/>
    </row>
    <row r="197" spans="1:25" ht="12.75" x14ac:dyDescent="0.35">
      <c r="B197" s="358"/>
      <c r="C197" s="358"/>
      <c r="D197" s="471"/>
      <c r="E197" s="359"/>
      <c r="F197" s="222"/>
      <c r="G197" s="222"/>
      <c r="H197" s="309">
        <f t="shared" si="6"/>
        <v>0</v>
      </c>
      <c r="I197" s="224"/>
      <c r="J197" s="224"/>
      <c r="K197" s="355">
        <f t="shared" si="7"/>
        <v>0</v>
      </c>
      <c r="L197" s="388"/>
      <c r="M197" s="389"/>
      <c r="N197" s="311"/>
      <c r="O197" s="390"/>
      <c r="P197" s="391"/>
      <c r="Q197" s="311"/>
      <c r="R197" s="390"/>
      <c r="S197" s="391"/>
      <c r="T197" s="311"/>
      <c r="U197" s="390"/>
      <c r="V197" s="394"/>
      <c r="W197" s="311"/>
      <c r="Y197" s="392"/>
    </row>
    <row r="198" spans="1:25" ht="12.75" x14ac:dyDescent="0.35">
      <c r="B198" s="358"/>
      <c r="C198" s="358"/>
      <c r="D198" s="471"/>
      <c r="E198" s="359"/>
      <c r="F198" s="222"/>
      <c r="G198" s="222"/>
      <c r="H198" s="309">
        <f t="shared" si="6"/>
        <v>0</v>
      </c>
      <c r="I198" s="224"/>
      <c r="J198" s="224"/>
      <c r="K198" s="355">
        <f t="shared" si="7"/>
        <v>0</v>
      </c>
      <c r="L198" s="388"/>
      <c r="M198" s="389"/>
      <c r="N198" s="311"/>
      <c r="O198" s="390"/>
      <c r="P198" s="391"/>
      <c r="Q198" s="311"/>
      <c r="R198" s="390"/>
      <c r="S198" s="391"/>
      <c r="T198" s="311"/>
      <c r="U198" s="390"/>
      <c r="V198" s="394"/>
      <c r="W198" s="311"/>
      <c r="Y198" s="392"/>
    </row>
    <row r="199" spans="1:25" ht="12.75" x14ac:dyDescent="0.35">
      <c r="B199" s="358"/>
      <c r="C199" s="358"/>
      <c r="D199" s="471"/>
      <c r="E199" s="359"/>
      <c r="F199" s="222"/>
      <c r="G199" s="222"/>
      <c r="H199" s="309">
        <f t="shared" si="6"/>
        <v>0</v>
      </c>
      <c r="I199" s="224"/>
      <c r="J199" s="224"/>
      <c r="K199" s="355">
        <f t="shared" si="7"/>
        <v>0</v>
      </c>
      <c r="L199" s="388"/>
      <c r="M199" s="389"/>
      <c r="N199" s="311"/>
      <c r="O199" s="390"/>
      <c r="P199" s="391"/>
      <c r="Q199" s="311"/>
      <c r="R199" s="390"/>
      <c r="S199" s="391"/>
      <c r="T199" s="311"/>
      <c r="U199" s="390"/>
      <c r="V199" s="394"/>
      <c r="W199" s="311"/>
      <c r="Y199" s="392"/>
    </row>
    <row r="200" spans="1:25" ht="12.75" x14ac:dyDescent="0.35">
      <c r="B200" s="358"/>
      <c r="C200" s="358"/>
      <c r="D200" s="471"/>
      <c r="E200" s="359"/>
      <c r="F200" s="222"/>
      <c r="G200" s="222"/>
      <c r="H200" s="309">
        <f t="shared" si="6"/>
        <v>0</v>
      </c>
      <c r="I200" s="224"/>
      <c r="J200" s="224"/>
      <c r="K200" s="355">
        <f t="shared" si="7"/>
        <v>0</v>
      </c>
      <c r="L200" s="388"/>
      <c r="M200" s="389"/>
      <c r="N200" s="311"/>
      <c r="O200" s="390"/>
      <c r="P200" s="391"/>
      <c r="Q200" s="311"/>
      <c r="R200" s="390"/>
      <c r="S200" s="391"/>
      <c r="T200" s="311"/>
      <c r="U200" s="390"/>
      <c r="V200" s="394"/>
      <c r="W200" s="311"/>
      <c r="Y200" s="392"/>
    </row>
    <row r="201" spans="1:25" ht="23.65" thickBot="1" x14ac:dyDescent="0.4">
      <c r="C201" s="398"/>
      <c r="D201" s="399"/>
      <c r="E201" s="307">
        <f>SUM(E4:E200)</f>
        <v>0</v>
      </c>
      <c r="F201" s="400"/>
      <c r="G201" s="400"/>
      <c r="H201" s="308">
        <f>SUM(H4:H200)</f>
        <v>0</v>
      </c>
      <c r="I201" s="308">
        <f>SUM(I4:I200)</f>
        <v>0</v>
      </c>
      <c r="J201" s="308">
        <f>SUM(J4:J200)</f>
        <v>0</v>
      </c>
      <c r="K201" s="355">
        <f t="shared" si="0"/>
        <v>0</v>
      </c>
      <c r="L201" s="388"/>
      <c r="M201" s="401" t="s">
        <v>380</v>
      </c>
      <c r="N201" s="308">
        <f>SUM(N4:N41)</f>
        <v>0</v>
      </c>
      <c r="O201" s="402">
        <f>SUM(O4:O200)</f>
        <v>0</v>
      </c>
      <c r="P201" s="401" t="s">
        <v>18</v>
      </c>
      <c r="Q201" s="308">
        <f>SUM(Q4:Q200)</f>
        <v>0</v>
      </c>
      <c r="R201" s="402"/>
      <c r="S201" s="401" t="s">
        <v>220</v>
      </c>
      <c r="T201" s="308">
        <f>SUM(T4:T200)</f>
        <v>0</v>
      </c>
      <c r="U201" s="402">
        <f>SUM(U4:U200)</f>
        <v>0</v>
      </c>
      <c r="V201" s="403" t="s">
        <v>365</v>
      </c>
      <c r="W201" s="313">
        <f>SUM(W4:W200)</f>
        <v>0</v>
      </c>
    </row>
    <row r="202" spans="1:25" ht="12" thickTop="1" x14ac:dyDescent="0.35">
      <c r="B202" s="398"/>
      <c r="C202" s="398"/>
      <c r="D202" s="399"/>
      <c r="E202" s="375"/>
      <c r="F202" s="400"/>
      <c r="G202" s="400"/>
      <c r="H202" s="404"/>
      <c r="I202" s="1170" t="s">
        <v>366</v>
      </c>
      <c r="J202" s="1170"/>
      <c r="K202" s="314">
        <f>+K201-V202</f>
        <v>0</v>
      </c>
      <c r="L202" s="405"/>
    </row>
    <row r="203" spans="1:25" x14ac:dyDescent="0.35">
      <c r="B203" s="374" t="s">
        <v>381</v>
      </c>
      <c r="C203" s="406"/>
      <c r="E203" s="375"/>
      <c r="H203" s="376"/>
      <c r="L203" s="376"/>
    </row>
    <row r="204" spans="1:25" x14ac:dyDescent="0.35">
      <c r="B204" s="406" t="s">
        <v>368</v>
      </c>
      <c r="C204" s="406"/>
      <c r="E204" s="375"/>
      <c r="H204" s="376"/>
      <c r="L204" s="376"/>
    </row>
    <row r="205" spans="1:25" x14ac:dyDescent="0.35">
      <c r="B205" s="407" t="s">
        <v>369</v>
      </c>
      <c r="C205" s="408" t="s">
        <v>382</v>
      </c>
      <c r="D205" s="409"/>
      <c r="E205" s="410"/>
      <c r="H205" s="376"/>
      <c r="L205" s="376"/>
    </row>
    <row r="206" spans="1:25" x14ac:dyDescent="0.35">
      <c r="A206" s="411"/>
      <c r="B206" s="412" t="s">
        <v>346</v>
      </c>
      <c r="C206" s="413">
        <v>1</v>
      </c>
      <c r="E206" s="203"/>
      <c r="H206" s="376"/>
      <c r="L206" s="376"/>
    </row>
    <row r="207" spans="1:25" x14ac:dyDescent="0.35">
      <c r="A207" s="218"/>
      <c r="B207" s="412" t="s">
        <v>351</v>
      </c>
      <c r="C207" s="413">
        <v>2</v>
      </c>
      <c r="E207" s="203"/>
      <c r="H207" s="376"/>
      <c r="L207" s="376"/>
    </row>
    <row r="208" spans="1:25" x14ac:dyDescent="0.35">
      <c r="A208" s="218"/>
      <c r="B208" s="412" t="s">
        <v>353</v>
      </c>
      <c r="C208" s="413">
        <v>3</v>
      </c>
      <c r="E208" s="203"/>
      <c r="H208" s="376"/>
      <c r="L208" s="376"/>
    </row>
    <row r="209" spans="1:5" x14ac:dyDescent="0.35">
      <c r="A209" s="218"/>
      <c r="B209" s="412" t="s">
        <v>355</v>
      </c>
      <c r="C209" s="413">
        <v>4</v>
      </c>
      <c r="E209" s="203"/>
    </row>
    <row r="210" spans="1:5" x14ac:dyDescent="0.35">
      <c r="A210" s="218"/>
      <c r="B210" s="412" t="s">
        <v>356</v>
      </c>
      <c r="C210" s="413">
        <v>5</v>
      </c>
      <c r="E210" s="203"/>
    </row>
    <row r="211" spans="1:5" x14ac:dyDescent="0.35">
      <c r="A211" s="218"/>
      <c r="B211" s="412" t="s">
        <v>357</v>
      </c>
      <c r="C211" s="413">
        <v>6</v>
      </c>
      <c r="E211" s="203"/>
    </row>
    <row r="212" spans="1:5" x14ac:dyDescent="0.35">
      <c r="A212" s="218"/>
      <c r="B212" s="414" t="s">
        <v>358</v>
      </c>
      <c r="C212" s="413">
        <v>7</v>
      </c>
    </row>
    <row r="213" spans="1:5" x14ac:dyDescent="0.35">
      <c r="A213" s="218"/>
      <c r="B213" s="414" t="s">
        <v>359</v>
      </c>
      <c r="C213" s="413">
        <v>8</v>
      </c>
    </row>
    <row r="214" spans="1:5" x14ac:dyDescent="0.35">
      <c r="A214" s="415"/>
      <c r="B214" s="414" t="s">
        <v>360</v>
      </c>
      <c r="C214" s="413">
        <v>9</v>
      </c>
    </row>
    <row r="215" spans="1:5" x14ac:dyDescent="0.35">
      <c r="A215" s="218"/>
      <c r="B215" s="414" t="s">
        <v>141</v>
      </c>
      <c r="C215" s="413" t="s">
        <v>83</v>
      </c>
    </row>
    <row r="216" spans="1:5" x14ac:dyDescent="0.35">
      <c r="A216" s="411"/>
      <c r="B216" s="414" t="s">
        <v>18</v>
      </c>
      <c r="C216" s="413" t="s">
        <v>361</v>
      </c>
    </row>
    <row r="217" spans="1:5" x14ac:dyDescent="0.35">
      <c r="A217" s="218"/>
      <c r="B217" s="476" t="s">
        <v>23</v>
      </c>
      <c r="C217" s="477" t="s">
        <v>82</v>
      </c>
    </row>
    <row r="218" spans="1:5" x14ac:dyDescent="0.35">
      <c r="A218" s="218"/>
      <c r="B218" s="406"/>
    </row>
    <row r="219" spans="1:5" x14ac:dyDescent="0.35">
      <c r="A219" s="218"/>
      <c r="B219" s="406"/>
    </row>
    <row r="220" spans="1:5" x14ac:dyDescent="0.35">
      <c r="A220" s="218"/>
      <c r="B220" s="406"/>
      <c r="C220" s="406"/>
    </row>
    <row r="221" spans="1:5" x14ac:dyDescent="0.35">
      <c r="A221" s="218"/>
      <c r="B221" s="406"/>
      <c r="C221" s="406"/>
    </row>
    <row r="222" spans="1:5" x14ac:dyDescent="0.35">
      <c r="A222" s="218"/>
      <c r="B222" s="406"/>
      <c r="C222" s="406"/>
    </row>
    <row r="223" spans="1:5" x14ac:dyDescent="0.35">
      <c r="A223" s="218"/>
      <c r="B223" s="406"/>
      <c r="C223" s="406"/>
    </row>
    <row r="224" spans="1:5" x14ac:dyDescent="0.35">
      <c r="A224" s="218"/>
      <c r="B224" s="406"/>
      <c r="C224" s="406"/>
    </row>
    <row r="225" spans="1:3" x14ac:dyDescent="0.35">
      <c r="A225" s="218"/>
      <c r="B225" s="406"/>
      <c r="C225" s="406"/>
    </row>
    <row r="226" spans="1:3" x14ac:dyDescent="0.35">
      <c r="B226" s="406"/>
      <c r="C226" s="406"/>
    </row>
    <row r="227" spans="1:3" x14ac:dyDescent="0.35">
      <c r="B227" s="406"/>
      <c r="C227" s="406"/>
    </row>
    <row r="228" spans="1:3" x14ac:dyDescent="0.35">
      <c r="B228" s="406"/>
      <c r="C228" s="406"/>
    </row>
    <row r="229" spans="1:3" x14ac:dyDescent="0.35">
      <c r="B229" s="406"/>
      <c r="C229" s="406"/>
    </row>
    <row r="230" spans="1:3" x14ac:dyDescent="0.35">
      <c r="B230" s="406"/>
      <c r="C230" s="406"/>
    </row>
    <row r="231" spans="1:3" x14ac:dyDescent="0.35">
      <c r="B231" s="406"/>
      <c r="C231" s="406"/>
    </row>
    <row r="232" spans="1:3" x14ac:dyDescent="0.35">
      <c r="B232" s="406"/>
      <c r="C232" s="406"/>
    </row>
    <row r="233" spans="1:3" x14ac:dyDescent="0.35">
      <c r="B233" s="406"/>
      <c r="C233" s="406"/>
    </row>
    <row r="234" spans="1:3" x14ac:dyDescent="0.35">
      <c r="B234" s="406"/>
      <c r="C234" s="406"/>
    </row>
    <row r="235" spans="1:3" x14ac:dyDescent="0.35">
      <c r="B235" s="406"/>
      <c r="C235" s="406"/>
    </row>
    <row r="236" spans="1:3" x14ac:dyDescent="0.35">
      <c r="B236" s="406"/>
      <c r="C236" s="406"/>
    </row>
    <row r="237" spans="1:3" x14ac:dyDescent="0.35">
      <c r="B237" s="406"/>
      <c r="C237" s="406"/>
    </row>
    <row r="238" spans="1:3" x14ac:dyDescent="0.35">
      <c r="B238" s="406"/>
      <c r="C238" s="406"/>
    </row>
    <row r="239" spans="1:3" x14ac:dyDescent="0.35">
      <c r="C239" s="406"/>
    </row>
    <row r="240" spans="1:3" x14ac:dyDescent="0.35">
      <c r="C240" s="406"/>
    </row>
    <row r="241" spans="3:3" x14ac:dyDescent="0.35">
      <c r="C241" s="406"/>
    </row>
    <row r="242" spans="3:3" x14ac:dyDescent="0.35">
      <c r="C242" s="406"/>
    </row>
    <row r="243" spans="3:3" x14ac:dyDescent="0.35">
      <c r="C243" s="406"/>
    </row>
  </sheetData>
  <sheetProtection algorithmName="SHA-512" hashValue="3EhFUcFKnZjRsLZyABXmFQ2pyJj03SVxnuyOHprzG9lpNWSoMCGaq1AVua71fZDBO7mGApMVNb7p75423fZGWA==" saltValue="85kkvCiZMq5tg7ZUPKKVBg==" spinCount="100000" sheet="1"/>
  <mergeCells count="7">
    <mergeCell ref="I202:J202"/>
    <mergeCell ref="M3:N3"/>
    <mergeCell ref="P3:Q3"/>
    <mergeCell ref="S3:T3"/>
    <mergeCell ref="F2:J2"/>
    <mergeCell ref="M2:W2"/>
    <mergeCell ref="V3:W3"/>
  </mergeCells>
  <dataValidations count="5">
    <dataValidation type="list" allowBlank="1" showInputMessage="1" showErrorMessage="1" sqref="AA10 JW10 TS10 ADO10 ANK10 AXG10 BHC10 BQY10 CAU10 CKQ10 CUM10 DEI10 DOE10 DYA10 EHW10 ERS10 FBO10 FLK10 FVG10 GFC10 GOY10 GYU10 HIQ10 HSM10 ICI10 IME10 IWA10 JFW10 JPS10 JZO10 KJK10 KTG10 LDC10 LMY10 LWU10 MGQ10 MQM10 NAI10 NKE10 NUA10 ODW10 ONS10 OXO10 PHK10 PRG10 QBC10 QKY10 QUU10 REQ10 ROM10 RYI10 SIE10 SSA10 TBW10 TLS10 TVO10 UFK10 UPG10 UZC10 VIY10 VSU10 WCQ10 WMM10 WWI10 AA65704 JW65704 TS65704 ADO65704 ANK65704 AXG65704 BHC65704 BQY65704 CAU65704 CKQ65704 CUM65704 DEI65704 DOE65704 DYA65704 EHW65704 ERS65704 FBO65704 FLK65704 FVG65704 GFC65704 GOY65704 GYU65704 HIQ65704 HSM65704 ICI65704 IME65704 IWA65704 JFW65704 JPS65704 JZO65704 KJK65704 KTG65704 LDC65704 LMY65704 LWU65704 MGQ65704 MQM65704 NAI65704 NKE65704 NUA65704 ODW65704 ONS65704 OXO65704 PHK65704 PRG65704 QBC65704 QKY65704 QUU65704 REQ65704 ROM65704 RYI65704 SIE65704 SSA65704 TBW65704 TLS65704 TVO65704 UFK65704 UPG65704 UZC65704 VIY65704 VSU65704 WCQ65704 WMM65704 WWI65704 AA131240 JW131240 TS131240 ADO131240 ANK131240 AXG131240 BHC131240 BQY131240 CAU131240 CKQ131240 CUM131240 DEI131240 DOE131240 DYA131240 EHW131240 ERS131240 FBO131240 FLK131240 FVG131240 GFC131240 GOY131240 GYU131240 HIQ131240 HSM131240 ICI131240 IME131240 IWA131240 JFW131240 JPS131240 JZO131240 KJK131240 KTG131240 LDC131240 LMY131240 LWU131240 MGQ131240 MQM131240 NAI131240 NKE131240 NUA131240 ODW131240 ONS131240 OXO131240 PHK131240 PRG131240 QBC131240 QKY131240 QUU131240 REQ131240 ROM131240 RYI131240 SIE131240 SSA131240 TBW131240 TLS131240 TVO131240 UFK131240 UPG131240 UZC131240 VIY131240 VSU131240 WCQ131240 WMM131240 WWI131240 AA196776 JW196776 TS196776 ADO196776 ANK196776 AXG196776 BHC196776 BQY196776 CAU196776 CKQ196776 CUM196776 DEI196776 DOE196776 DYA196776 EHW196776 ERS196776 FBO196776 FLK196776 FVG196776 GFC196776 GOY196776 GYU196776 HIQ196776 HSM196776 ICI196776 IME196776 IWA196776 JFW196776 JPS196776 JZO196776 KJK196776 KTG196776 LDC196776 LMY196776 LWU196776 MGQ196776 MQM196776 NAI196776 NKE196776 NUA196776 ODW196776 ONS196776 OXO196776 PHK196776 PRG196776 QBC196776 QKY196776 QUU196776 REQ196776 ROM196776 RYI196776 SIE196776 SSA196776 TBW196776 TLS196776 TVO196776 UFK196776 UPG196776 UZC196776 VIY196776 VSU196776 WCQ196776 WMM196776 WWI196776 AA262312 JW262312 TS262312 ADO262312 ANK262312 AXG262312 BHC262312 BQY262312 CAU262312 CKQ262312 CUM262312 DEI262312 DOE262312 DYA262312 EHW262312 ERS262312 FBO262312 FLK262312 FVG262312 GFC262312 GOY262312 GYU262312 HIQ262312 HSM262312 ICI262312 IME262312 IWA262312 JFW262312 JPS262312 JZO262312 KJK262312 KTG262312 LDC262312 LMY262312 LWU262312 MGQ262312 MQM262312 NAI262312 NKE262312 NUA262312 ODW262312 ONS262312 OXO262312 PHK262312 PRG262312 QBC262312 QKY262312 QUU262312 REQ262312 ROM262312 RYI262312 SIE262312 SSA262312 TBW262312 TLS262312 TVO262312 UFK262312 UPG262312 UZC262312 VIY262312 VSU262312 WCQ262312 WMM262312 WWI262312 AA327848 JW327848 TS327848 ADO327848 ANK327848 AXG327848 BHC327848 BQY327848 CAU327848 CKQ327848 CUM327848 DEI327848 DOE327848 DYA327848 EHW327848 ERS327848 FBO327848 FLK327848 FVG327848 GFC327848 GOY327848 GYU327848 HIQ327848 HSM327848 ICI327848 IME327848 IWA327848 JFW327848 JPS327848 JZO327848 KJK327848 KTG327848 LDC327848 LMY327848 LWU327848 MGQ327848 MQM327848 NAI327848 NKE327848 NUA327848 ODW327848 ONS327848 OXO327848 PHK327848 PRG327848 QBC327848 QKY327848 QUU327848 REQ327848 ROM327848 RYI327848 SIE327848 SSA327848 TBW327848 TLS327848 TVO327848 UFK327848 UPG327848 UZC327848 VIY327848 VSU327848 WCQ327848 WMM327848 WWI327848 AA393384 JW393384 TS393384 ADO393384 ANK393384 AXG393384 BHC393384 BQY393384 CAU393384 CKQ393384 CUM393384 DEI393384 DOE393384 DYA393384 EHW393384 ERS393384 FBO393384 FLK393384 FVG393384 GFC393384 GOY393384 GYU393384 HIQ393384 HSM393384 ICI393384 IME393384 IWA393384 JFW393384 JPS393384 JZO393384 KJK393384 KTG393384 LDC393384 LMY393384 LWU393384 MGQ393384 MQM393384 NAI393384 NKE393384 NUA393384 ODW393384 ONS393384 OXO393384 PHK393384 PRG393384 QBC393384 QKY393384 QUU393384 REQ393384 ROM393384 RYI393384 SIE393384 SSA393384 TBW393384 TLS393384 TVO393384 UFK393384 UPG393384 UZC393384 VIY393384 VSU393384 WCQ393384 WMM393384 WWI393384 AA458920 JW458920 TS458920 ADO458920 ANK458920 AXG458920 BHC458920 BQY458920 CAU458920 CKQ458920 CUM458920 DEI458920 DOE458920 DYA458920 EHW458920 ERS458920 FBO458920 FLK458920 FVG458920 GFC458920 GOY458920 GYU458920 HIQ458920 HSM458920 ICI458920 IME458920 IWA458920 JFW458920 JPS458920 JZO458920 KJK458920 KTG458920 LDC458920 LMY458920 LWU458920 MGQ458920 MQM458920 NAI458920 NKE458920 NUA458920 ODW458920 ONS458920 OXO458920 PHK458920 PRG458920 QBC458920 QKY458920 QUU458920 REQ458920 ROM458920 RYI458920 SIE458920 SSA458920 TBW458920 TLS458920 TVO458920 UFK458920 UPG458920 UZC458920 VIY458920 VSU458920 WCQ458920 WMM458920 WWI458920 AA524456 JW524456 TS524456 ADO524456 ANK524456 AXG524456 BHC524456 BQY524456 CAU524456 CKQ524456 CUM524456 DEI524456 DOE524456 DYA524456 EHW524456 ERS524456 FBO524456 FLK524456 FVG524456 GFC524456 GOY524456 GYU524456 HIQ524456 HSM524456 ICI524456 IME524456 IWA524456 JFW524456 JPS524456 JZO524456 KJK524456 KTG524456 LDC524456 LMY524456 LWU524456 MGQ524456 MQM524456 NAI524456 NKE524456 NUA524456 ODW524456 ONS524456 OXO524456 PHK524456 PRG524456 QBC524456 QKY524456 QUU524456 REQ524456 ROM524456 RYI524456 SIE524456 SSA524456 TBW524456 TLS524456 TVO524456 UFK524456 UPG524456 UZC524456 VIY524456 VSU524456 WCQ524456 WMM524456 WWI524456 AA589992 JW589992 TS589992 ADO589992 ANK589992 AXG589992 BHC589992 BQY589992 CAU589992 CKQ589992 CUM589992 DEI589992 DOE589992 DYA589992 EHW589992 ERS589992 FBO589992 FLK589992 FVG589992 GFC589992 GOY589992 GYU589992 HIQ589992 HSM589992 ICI589992 IME589992 IWA589992 JFW589992 JPS589992 JZO589992 KJK589992 KTG589992 LDC589992 LMY589992 LWU589992 MGQ589992 MQM589992 NAI589992 NKE589992 NUA589992 ODW589992 ONS589992 OXO589992 PHK589992 PRG589992 QBC589992 QKY589992 QUU589992 REQ589992 ROM589992 RYI589992 SIE589992 SSA589992 TBW589992 TLS589992 TVO589992 UFK589992 UPG589992 UZC589992 VIY589992 VSU589992 WCQ589992 WMM589992 WWI589992 AA655528 JW655528 TS655528 ADO655528 ANK655528 AXG655528 BHC655528 BQY655528 CAU655528 CKQ655528 CUM655528 DEI655528 DOE655528 DYA655528 EHW655528 ERS655528 FBO655528 FLK655528 FVG655528 GFC655528 GOY655528 GYU655528 HIQ655528 HSM655528 ICI655528 IME655528 IWA655528 JFW655528 JPS655528 JZO655528 KJK655528 KTG655528 LDC655528 LMY655528 LWU655528 MGQ655528 MQM655528 NAI655528 NKE655528 NUA655528 ODW655528 ONS655528 OXO655528 PHK655528 PRG655528 QBC655528 QKY655528 QUU655528 REQ655528 ROM655528 RYI655528 SIE655528 SSA655528 TBW655528 TLS655528 TVO655528 UFK655528 UPG655528 UZC655528 VIY655528 VSU655528 WCQ655528 WMM655528 WWI655528 AA721064 JW721064 TS721064 ADO721064 ANK721064 AXG721064 BHC721064 BQY721064 CAU721064 CKQ721064 CUM721064 DEI721064 DOE721064 DYA721064 EHW721064 ERS721064 FBO721064 FLK721064 FVG721064 GFC721064 GOY721064 GYU721064 HIQ721064 HSM721064 ICI721064 IME721064 IWA721064 JFW721064 JPS721064 JZO721064 KJK721064 KTG721064 LDC721064 LMY721064 LWU721064 MGQ721064 MQM721064 NAI721064 NKE721064 NUA721064 ODW721064 ONS721064 OXO721064 PHK721064 PRG721064 QBC721064 QKY721064 QUU721064 REQ721064 ROM721064 RYI721064 SIE721064 SSA721064 TBW721064 TLS721064 TVO721064 UFK721064 UPG721064 UZC721064 VIY721064 VSU721064 WCQ721064 WMM721064 WWI721064 AA786600 JW786600 TS786600 ADO786600 ANK786600 AXG786600 BHC786600 BQY786600 CAU786600 CKQ786600 CUM786600 DEI786600 DOE786600 DYA786600 EHW786600 ERS786600 FBO786600 FLK786600 FVG786600 GFC786600 GOY786600 GYU786600 HIQ786600 HSM786600 ICI786600 IME786600 IWA786600 JFW786600 JPS786600 JZO786600 KJK786600 KTG786600 LDC786600 LMY786600 LWU786600 MGQ786600 MQM786600 NAI786600 NKE786600 NUA786600 ODW786600 ONS786600 OXO786600 PHK786600 PRG786600 QBC786600 QKY786600 QUU786600 REQ786600 ROM786600 RYI786600 SIE786600 SSA786600 TBW786600 TLS786600 TVO786600 UFK786600 UPG786600 UZC786600 VIY786600 VSU786600 WCQ786600 WMM786600 WWI786600 AA852136 JW852136 TS852136 ADO852136 ANK852136 AXG852136 BHC852136 BQY852136 CAU852136 CKQ852136 CUM852136 DEI852136 DOE852136 DYA852136 EHW852136 ERS852136 FBO852136 FLK852136 FVG852136 GFC852136 GOY852136 GYU852136 HIQ852136 HSM852136 ICI852136 IME852136 IWA852136 JFW852136 JPS852136 JZO852136 KJK852136 KTG852136 LDC852136 LMY852136 LWU852136 MGQ852136 MQM852136 NAI852136 NKE852136 NUA852136 ODW852136 ONS852136 OXO852136 PHK852136 PRG852136 QBC852136 QKY852136 QUU852136 REQ852136 ROM852136 RYI852136 SIE852136 SSA852136 TBW852136 TLS852136 TVO852136 UFK852136 UPG852136 UZC852136 VIY852136 VSU852136 WCQ852136 WMM852136 WWI852136 AA917672 JW917672 TS917672 ADO917672 ANK917672 AXG917672 BHC917672 BQY917672 CAU917672 CKQ917672 CUM917672 DEI917672 DOE917672 DYA917672 EHW917672 ERS917672 FBO917672 FLK917672 FVG917672 GFC917672 GOY917672 GYU917672 HIQ917672 HSM917672 ICI917672 IME917672 IWA917672 JFW917672 JPS917672 JZO917672 KJK917672 KTG917672 LDC917672 LMY917672 LWU917672 MGQ917672 MQM917672 NAI917672 NKE917672 NUA917672 ODW917672 ONS917672 OXO917672 PHK917672 PRG917672 QBC917672 QKY917672 QUU917672 REQ917672 ROM917672 RYI917672 SIE917672 SSA917672 TBW917672 TLS917672 TVO917672 UFK917672 UPG917672 UZC917672 VIY917672 VSU917672 WCQ917672 WMM917672 WWI917672 AA983208 JW983208 TS983208 ADO983208 ANK983208 AXG983208 BHC983208 BQY983208 CAU983208 CKQ983208 CUM983208 DEI983208 DOE983208 DYA983208 EHW983208 ERS983208 FBO983208 FLK983208 FVG983208 GFC983208 GOY983208 GYU983208 HIQ983208 HSM983208 ICI983208 IME983208 IWA983208 JFW983208 JPS983208 JZO983208 KJK983208 KTG983208 LDC983208 LMY983208 LWU983208 MGQ983208 MQM983208 NAI983208 NKE983208 NUA983208 ODW983208 ONS983208 OXO983208 PHK983208 PRG983208 QBC983208 QKY983208 QUU983208 REQ983208 ROM983208 RYI983208 SIE983208 SSA983208 TBW983208 TLS983208 TVO983208 UFK983208 UPG983208 UZC983208 VIY983208 VSU983208 WCQ983208 WMM983208 WWI983208 D201:D65697 IU1:IU3 SQ1:SQ3 ACM1:ACM3 AMI1:AMI3 AWE1:AWE3 BGA1:BGA3 BPW1:BPW3 BZS1:BZS3 CJO1:CJO3 CTK1:CTK3 DDG1:DDG3 DNC1:DNC3 DWY1:DWY3 EGU1:EGU3 EQQ1:EQQ3 FAM1:FAM3 FKI1:FKI3 FUE1:FUE3 GEA1:GEA3 GNW1:GNW3 GXS1:GXS3 HHO1:HHO3 HRK1:HRK3 IBG1:IBG3 ILC1:ILC3 IUY1:IUY3 JEU1:JEU3 JOQ1:JOQ3 JYM1:JYM3 KII1:KII3 KSE1:KSE3 LCA1:LCA3 LLW1:LLW3 LVS1:LVS3 MFO1:MFO3 MPK1:MPK3 MZG1:MZG3 NJC1:NJC3 NSY1:NSY3 OCU1:OCU3 OMQ1:OMQ3 OWM1:OWM3 PGI1:PGI3 PQE1:PQE3 QAA1:QAA3 QJW1:QJW3 QTS1:QTS3 RDO1:RDO3 RNK1:RNK3 RXG1:RXG3 SHC1:SHC3 SQY1:SQY3 TAU1:TAU3 TKQ1:TKQ3 TUM1:TUM3 UEI1:UEI3 UOE1:UOE3 UYA1:UYA3 VHW1:VHW3 VRS1:VRS3 WBO1:WBO3 WLK1:WLK3 WVG1:WVG3 WVG983236:WVG1048576 D1:D2 D65732:D131233 IU65732:IU131233 SQ65732:SQ131233 ACM65732:ACM131233 AMI65732:AMI131233 AWE65732:AWE131233 BGA65732:BGA131233 BPW65732:BPW131233 BZS65732:BZS131233 CJO65732:CJO131233 CTK65732:CTK131233 DDG65732:DDG131233 DNC65732:DNC131233 DWY65732:DWY131233 EGU65732:EGU131233 EQQ65732:EQQ131233 FAM65732:FAM131233 FKI65732:FKI131233 FUE65732:FUE131233 GEA65732:GEA131233 GNW65732:GNW131233 GXS65732:GXS131233 HHO65732:HHO131233 HRK65732:HRK131233 IBG65732:IBG131233 ILC65732:ILC131233 IUY65732:IUY131233 JEU65732:JEU131233 JOQ65732:JOQ131233 JYM65732:JYM131233 KII65732:KII131233 KSE65732:KSE131233 LCA65732:LCA131233 LLW65732:LLW131233 LVS65732:LVS131233 MFO65732:MFO131233 MPK65732:MPK131233 MZG65732:MZG131233 NJC65732:NJC131233 NSY65732:NSY131233 OCU65732:OCU131233 OMQ65732:OMQ131233 OWM65732:OWM131233 PGI65732:PGI131233 PQE65732:PQE131233 QAA65732:QAA131233 QJW65732:QJW131233 QTS65732:QTS131233 RDO65732:RDO131233 RNK65732:RNK131233 RXG65732:RXG131233 SHC65732:SHC131233 SQY65732:SQY131233 TAU65732:TAU131233 TKQ65732:TKQ131233 TUM65732:TUM131233 UEI65732:UEI131233 UOE65732:UOE131233 UYA65732:UYA131233 VHW65732:VHW131233 VRS65732:VRS131233 WBO65732:WBO131233 WLK65732:WLK131233 WVG65732:WVG131233 D131268:D196769 IU131268:IU196769 SQ131268:SQ196769 ACM131268:ACM196769 AMI131268:AMI196769 AWE131268:AWE196769 BGA131268:BGA196769 BPW131268:BPW196769 BZS131268:BZS196769 CJO131268:CJO196769 CTK131268:CTK196769 DDG131268:DDG196769 DNC131268:DNC196769 DWY131268:DWY196769 EGU131268:EGU196769 EQQ131268:EQQ196769 FAM131268:FAM196769 FKI131268:FKI196769 FUE131268:FUE196769 GEA131268:GEA196769 GNW131268:GNW196769 GXS131268:GXS196769 HHO131268:HHO196769 HRK131268:HRK196769 IBG131268:IBG196769 ILC131268:ILC196769 IUY131268:IUY196769 JEU131268:JEU196769 JOQ131268:JOQ196769 JYM131268:JYM196769 KII131268:KII196769 KSE131268:KSE196769 LCA131268:LCA196769 LLW131268:LLW196769 LVS131268:LVS196769 MFO131268:MFO196769 MPK131268:MPK196769 MZG131268:MZG196769 NJC131268:NJC196769 NSY131268:NSY196769 OCU131268:OCU196769 OMQ131268:OMQ196769 OWM131268:OWM196769 PGI131268:PGI196769 PQE131268:PQE196769 QAA131268:QAA196769 QJW131268:QJW196769 QTS131268:QTS196769 RDO131268:RDO196769 RNK131268:RNK196769 RXG131268:RXG196769 SHC131268:SHC196769 SQY131268:SQY196769 TAU131268:TAU196769 TKQ131268:TKQ196769 TUM131268:TUM196769 UEI131268:UEI196769 UOE131268:UOE196769 UYA131268:UYA196769 VHW131268:VHW196769 VRS131268:VRS196769 WBO131268:WBO196769 WLK131268:WLK196769 WVG131268:WVG196769 D196804:D262305 IU196804:IU262305 SQ196804:SQ262305 ACM196804:ACM262305 AMI196804:AMI262305 AWE196804:AWE262305 BGA196804:BGA262305 BPW196804:BPW262305 BZS196804:BZS262305 CJO196804:CJO262305 CTK196804:CTK262305 DDG196804:DDG262305 DNC196804:DNC262305 DWY196804:DWY262305 EGU196804:EGU262305 EQQ196804:EQQ262305 FAM196804:FAM262305 FKI196804:FKI262305 FUE196804:FUE262305 GEA196804:GEA262305 GNW196804:GNW262305 GXS196804:GXS262305 HHO196804:HHO262305 HRK196804:HRK262305 IBG196804:IBG262305 ILC196804:ILC262305 IUY196804:IUY262305 JEU196804:JEU262305 JOQ196804:JOQ262305 JYM196804:JYM262305 KII196804:KII262305 KSE196804:KSE262305 LCA196804:LCA262305 LLW196804:LLW262305 LVS196804:LVS262305 MFO196804:MFO262305 MPK196804:MPK262305 MZG196804:MZG262305 NJC196804:NJC262305 NSY196804:NSY262305 OCU196804:OCU262305 OMQ196804:OMQ262305 OWM196804:OWM262305 PGI196804:PGI262305 PQE196804:PQE262305 QAA196804:QAA262305 QJW196804:QJW262305 QTS196804:QTS262305 RDO196804:RDO262305 RNK196804:RNK262305 RXG196804:RXG262305 SHC196804:SHC262305 SQY196804:SQY262305 TAU196804:TAU262305 TKQ196804:TKQ262305 TUM196804:TUM262305 UEI196804:UEI262305 UOE196804:UOE262305 UYA196804:UYA262305 VHW196804:VHW262305 VRS196804:VRS262305 WBO196804:WBO262305 WLK196804:WLK262305 WVG196804:WVG262305 D262340:D327841 IU262340:IU327841 SQ262340:SQ327841 ACM262340:ACM327841 AMI262340:AMI327841 AWE262340:AWE327841 BGA262340:BGA327841 BPW262340:BPW327841 BZS262340:BZS327841 CJO262340:CJO327841 CTK262340:CTK327841 DDG262340:DDG327841 DNC262340:DNC327841 DWY262340:DWY327841 EGU262340:EGU327841 EQQ262340:EQQ327841 FAM262340:FAM327841 FKI262340:FKI327841 FUE262340:FUE327841 GEA262340:GEA327841 GNW262340:GNW327841 GXS262340:GXS327841 HHO262340:HHO327841 HRK262340:HRK327841 IBG262340:IBG327841 ILC262340:ILC327841 IUY262340:IUY327841 JEU262340:JEU327841 JOQ262340:JOQ327841 JYM262340:JYM327841 KII262340:KII327841 KSE262340:KSE327841 LCA262340:LCA327841 LLW262340:LLW327841 LVS262340:LVS327841 MFO262340:MFO327841 MPK262340:MPK327841 MZG262340:MZG327841 NJC262340:NJC327841 NSY262340:NSY327841 OCU262340:OCU327841 OMQ262340:OMQ327841 OWM262340:OWM327841 PGI262340:PGI327841 PQE262340:PQE327841 QAA262340:QAA327841 QJW262340:QJW327841 QTS262340:QTS327841 RDO262340:RDO327841 RNK262340:RNK327841 RXG262340:RXG327841 SHC262340:SHC327841 SQY262340:SQY327841 TAU262340:TAU327841 TKQ262340:TKQ327841 TUM262340:TUM327841 UEI262340:UEI327841 UOE262340:UOE327841 UYA262340:UYA327841 VHW262340:VHW327841 VRS262340:VRS327841 WBO262340:WBO327841 WLK262340:WLK327841 WVG262340:WVG327841 D327876:D393377 IU327876:IU393377 SQ327876:SQ393377 ACM327876:ACM393377 AMI327876:AMI393377 AWE327876:AWE393377 BGA327876:BGA393377 BPW327876:BPW393377 BZS327876:BZS393377 CJO327876:CJO393377 CTK327876:CTK393377 DDG327876:DDG393377 DNC327876:DNC393377 DWY327876:DWY393377 EGU327876:EGU393377 EQQ327876:EQQ393377 FAM327876:FAM393377 FKI327876:FKI393377 FUE327876:FUE393377 GEA327876:GEA393377 GNW327876:GNW393377 GXS327876:GXS393377 HHO327876:HHO393377 HRK327876:HRK393377 IBG327876:IBG393377 ILC327876:ILC393377 IUY327876:IUY393377 JEU327876:JEU393377 JOQ327876:JOQ393377 JYM327876:JYM393377 KII327876:KII393377 KSE327876:KSE393377 LCA327876:LCA393377 LLW327876:LLW393377 LVS327876:LVS393377 MFO327876:MFO393377 MPK327876:MPK393377 MZG327876:MZG393377 NJC327876:NJC393377 NSY327876:NSY393377 OCU327876:OCU393377 OMQ327876:OMQ393377 OWM327876:OWM393377 PGI327876:PGI393377 PQE327876:PQE393377 QAA327876:QAA393377 QJW327876:QJW393377 QTS327876:QTS393377 RDO327876:RDO393377 RNK327876:RNK393377 RXG327876:RXG393377 SHC327876:SHC393377 SQY327876:SQY393377 TAU327876:TAU393377 TKQ327876:TKQ393377 TUM327876:TUM393377 UEI327876:UEI393377 UOE327876:UOE393377 UYA327876:UYA393377 VHW327876:VHW393377 VRS327876:VRS393377 WBO327876:WBO393377 WLK327876:WLK393377 WVG327876:WVG393377 D393412:D458913 IU393412:IU458913 SQ393412:SQ458913 ACM393412:ACM458913 AMI393412:AMI458913 AWE393412:AWE458913 BGA393412:BGA458913 BPW393412:BPW458913 BZS393412:BZS458913 CJO393412:CJO458913 CTK393412:CTK458913 DDG393412:DDG458913 DNC393412:DNC458913 DWY393412:DWY458913 EGU393412:EGU458913 EQQ393412:EQQ458913 FAM393412:FAM458913 FKI393412:FKI458913 FUE393412:FUE458913 GEA393412:GEA458913 GNW393412:GNW458913 GXS393412:GXS458913 HHO393412:HHO458913 HRK393412:HRK458913 IBG393412:IBG458913 ILC393412:ILC458913 IUY393412:IUY458913 JEU393412:JEU458913 JOQ393412:JOQ458913 JYM393412:JYM458913 KII393412:KII458913 KSE393412:KSE458913 LCA393412:LCA458913 LLW393412:LLW458913 LVS393412:LVS458913 MFO393412:MFO458913 MPK393412:MPK458913 MZG393412:MZG458913 NJC393412:NJC458913 NSY393412:NSY458913 OCU393412:OCU458913 OMQ393412:OMQ458913 OWM393412:OWM458913 PGI393412:PGI458913 PQE393412:PQE458913 QAA393412:QAA458913 QJW393412:QJW458913 QTS393412:QTS458913 RDO393412:RDO458913 RNK393412:RNK458913 RXG393412:RXG458913 SHC393412:SHC458913 SQY393412:SQY458913 TAU393412:TAU458913 TKQ393412:TKQ458913 TUM393412:TUM458913 UEI393412:UEI458913 UOE393412:UOE458913 UYA393412:UYA458913 VHW393412:VHW458913 VRS393412:VRS458913 WBO393412:WBO458913 WLK393412:WLK458913 WVG393412:WVG458913 D458948:D524449 IU458948:IU524449 SQ458948:SQ524449 ACM458948:ACM524449 AMI458948:AMI524449 AWE458948:AWE524449 BGA458948:BGA524449 BPW458948:BPW524449 BZS458948:BZS524449 CJO458948:CJO524449 CTK458948:CTK524449 DDG458948:DDG524449 DNC458948:DNC524449 DWY458948:DWY524449 EGU458948:EGU524449 EQQ458948:EQQ524449 FAM458948:FAM524449 FKI458948:FKI524449 FUE458948:FUE524449 GEA458948:GEA524449 GNW458948:GNW524449 GXS458948:GXS524449 HHO458948:HHO524449 HRK458948:HRK524449 IBG458948:IBG524449 ILC458948:ILC524449 IUY458948:IUY524449 JEU458948:JEU524449 JOQ458948:JOQ524449 JYM458948:JYM524449 KII458948:KII524449 KSE458948:KSE524449 LCA458948:LCA524449 LLW458948:LLW524449 LVS458948:LVS524449 MFO458948:MFO524449 MPK458948:MPK524449 MZG458948:MZG524449 NJC458948:NJC524449 NSY458948:NSY524449 OCU458948:OCU524449 OMQ458948:OMQ524449 OWM458948:OWM524449 PGI458948:PGI524449 PQE458948:PQE524449 QAA458948:QAA524449 QJW458948:QJW524449 QTS458948:QTS524449 RDO458948:RDO524449 RNK458948:RNK524449 RXG458948:RXG524449 SHC458948:SHC524449 SQY458948:SQY524449 TAU458948:TAU524449 TKQ458948:TKQ524449 TUM458948:TUM524449 UEI458948:UEI524449 UOE458948:UOE524449 UYA458948:UYA524449 VHW458948:VHW524449 VRS458948:VRS524449 WBO458948:WBO524449 WLK458948:WLK524449 WVG458948:WVG524449 D524484:D589985 IU524484:IU589985 SQ524484:SQ589985 ACM524484:ACM589985 AMI524484:AMI589985 AWE524484:AWE589985 BGA524484:BGA589985 BPW524484:BPW589985 BZS524484:BZS589985 CJO524484:CJO589985 CTK524484:CTK589985 DDG524484:DDG589985 DNC524484:DNC589985 DWY524484:DWY589985 EGU524484:EGU589985 EQQ524484:EQQ589985 FAM524484:FAM589985 FKI524484:FKI589985 FUE524484:FUE589985 GEA524484:GEA589985 GNW524484:GNW589985 GXS524484:GXS589985 HHO524484:HHO589985 HRK524484:HRK589985 IBG524484:IBG589985 ILC524484:ILC589985 IUY524484:IUY589985 JEU524484:JEU589985 JOQ524484:JOQ589985 JYM524484:JYM589985 KII524484:KII589985 KSE524484:KSE589985 LCA524484:LCA589985 LLW524484:LLW589985 LVS524484:LVS589985 MFO524484:MFO589985 MPK524484:MPK589985 MZG524484:MZG589985 NJC524484:NJC589985 NSY524484:NSY589985 OCU524484:OCU589985 OMQ524484:OMQ589985 OWM524484:OWM589985 PGI524484:PGI589985 PQE524484:PQE589985 QAA524484:QAA589985 QJW524484:QJW589985 QTS524484:QTS589985 RDO524484:RDO589985 RNK524484:RNK589985 RXG524484:RXG589985 SHC524484:SHC589985 SQY524484:SQY589985 TAU524484:TAU589985 TKQ524484:TKQ589985 TUM524484:TUM589985 UEI524484:UEI589985 UOE524484:UOE589985 UYA524484:UYA589985 VHW524484:VHW589985 VRS524484:VRS589985 WBO524484:WBO589985 WLK524484:WLK589985 WVG524484:WVG589985 D590020:D655521 IU590020:IU655521 SQ590020:SQ655521 ACM590020:ACM655521 AMI590020:AMI655521 AWE590020:AWE655521 BGA590020:BGA655521 BPW590020:BPW655521 BZS590020:BZS655521 CJO590020:CJO655521 CTK590020:CTK655521 DDG590020:DDG655521 DNC590020:DNC655521 DWY590020:DWY655521 EGU590020:EGU655521 EQQ590020:EQQ655521 FAM590020:FAM655521 FKI590020:FKI655521 FUE590020:FUE655521 GEA590020:GEA655521 GNW590020:GNW655521 GXS590020:GXS655521 HHO590020:HHO655521 HRK590020:HRK655521 IBG590020:IBG655521 ILC590020:ILC655521 IUY590020:IUY655521 JEU590020:JEU655521 JOQ590020:JOQ655521 JYM590020:JYM655521 KII590020:KII655521 KSE590020:KSE655521 LCA590020:LCA655521 LLW590020:LLW655521 LVS590020:LVS655521 MFO590020:MFO655521 MPK590020:MPK655521 MZG590020:MZG655521 NJC590020:NJC655521 NSY590020:NSY655521 OCU590020:OCU655521 OMQ590020:OMQ655521 OWM590020:OWM655521 PGI590020:PGI655521 PQE590020:PQE655521 QAA590020:QAA655521 QJW590020:QJW655521 QTS590020:QTS655521 RDO590020:RDO655521 RNK590020:RNK655521 RXG590020:RXG655521 SHC590020:SHC655521 SQY590020:SQY655521 TAU590020:TAU655521 TKQ590020:TKQ655521 TUM590020:TUM655521 UEI590020:UEI655521 UOE590020:UOE655521 UYA590020:UYA655521 VHW590020:VHW655521 VRS590020:VRS655521 WBO590020:WBO655521 WLK590020:WLK655521 WVG590020:WVG655521 D655556:D721057 IU655556:IU721057 SQ655556:SQ721057 ACM655556:ACM721057 AMI655556:AMI721057 AWE655556:AWE721057 BGA655556:BGA721057 BPW655556:BPW721057 BZS655556:BZS721057 CJO655556:CJO721057 CTK655556:CTK721057 DDG655556:DDG721057 DNC655556:DNC721057 DWY655556:DWY721057 EGU655556:EGU721057 EQQ655556:EQQ721057 FAM655556:FAM721057 FKI655556:FKI721057 FUE655556:FUE721057 GEA655556:GEA721057 GNW655556:GNW721057 GXS655556:GXS721057 HHO655556:HHO721057 HRK655556:HRK721057 IBG655556:IBG721057 ILC655556:ILC721057 IUY655556:IUY721057 JEU655556:JEU721057 JOQ655556:JOQ721057 JYM655556:JYM721057 KII655556:KII721057 KSE655556:KSE721057 LCA655556:LCA721057 LLW655556:LLW721057 LVS655556:LVS721057 MFO655556:MFO721057 MPK655556:MPK721057 MZG655556:MZG721057 NJC655556:NJC721057 NSY655556:NSY721057 OCU655556:OCU721057 OMQ655556:OMQ721057 OWM655556:OWM721057 PGI655556:PGI721057 PQE655556:PQE721057 QAA655556:QAA721057 QJW655556:QJW721057 QTS655556:QTS721057 RDO655556:RDO721057 RNK655556:RNK721057 RXG655556:RXG721057 SHC655556:SHC721057 SQY655556:SQY721057 TAU655556:TAU721057 TKQ655556:TKQ721057 TUM655556:TUM721057 UEI655556:UEI721057 UOE655556:UOE721057 UYA655556:UYA721057 VHW655556:VHW721057 VRS655556:VRS721057 WBO655556:WBO721057 WLK655556:WLK721057 WVG655556:WVG721057 D721092:D786593 IU721092:IU786593 SQ721092:SQ786593 ACM721092:ACM786593 AMI721092:AMI786593 AWE721092:AWE786593 BGA721092:BGA786593 BPW721092:BPW786593 BZS721092:BZS786593 CJO721092:CJO786593 CTK721092:CTK786593 DDG721092:DDG786593 DNC721092:DNC786593 DWY721092:DWY786593 EGU721092:EGU786593 EQQ721092:EQQ786593 FAM721092:FAM786593 FKI721092:FKI786593 FUE721092:FUE786593 GEA721092:GEA786593 GNW721092:GNW786593 GXS721092:GXS786593 HHO721092:HHO786593 HRK721092:HRK786593 IBG721092:IBG786593 ILC721092:ILC786593 IUY721092:IUY786593 JEU721092:JEU786593 JOQ721092:JOQ786593 JYM721092:JYM786593 KII721092:KII786593 KSE721092:KSE786593 LCA721092:LCA786593 LLW721092:LLW786593 LVS721092:LVS786593 MFO721092:MFO786593 MPK721092:MPK786593 MZG721092:MZG786593 NJC721092:NJC786593 NSY721092:NSY786593 OCU721092:OCU786593 OMQ721092:OMQ786593 OWM721092:OWM786593 PGI721092:PGI786593 PQE721092:PQE786593 QAA721092:QAA786593 QJW721092:QJW786593 QTS721092:QTS786593 RDO721092:RDO786593 RNK721092:RNK786593 RXG721092:RXG786593 SHC721092:SHC786593 SQY721092:SQY786593 TAU721092:TAU786593 TKQ721092:TKQ786593 TUM721092:TUM786593 UEI721092:UEI786593 UOE721092:UOE786593 UYA721092:UYA786593 VHW721092:VHW786593 VRS721092:VRS786593 WBO721092:WBO786593 WLK721092:WLK786593 WVG721092:WVG786593 D786628:D852129 IU786628:IU852129 SQ786628:SQ852129 ACM786628:ACM852129 AMI786628:AMI852129 AWE786628:AWE852129 BGA786628:BGA852129 BPW786628:BPW852129 BZS786628:BZS852129 CJO786628:CJO852129 CTK786628:CTK852129 DDG786628:DDG852129 DNC786628:DNC852129 DWY786628:DWY852129 EGU786628:EGU852129 EQQ786628:EQQ852129 FAM786628:FAM852129 FKI786628:FKI852129 FUE786628:FUE852129 GEA786628:GEA852129 GNW786628:GNW852129 GXS786628:GXS852129 HHO786628:HHO852129 HRK786628:HRK852129 IBG786628:IBG852129 ILC786628:ILC852129 IUY786628:IUY852129 JEU786628:JEU852129 JOQ786628:JOQ852129 JYM786628:JYM852129 KII786628:KII852129 KSE786628:KSE852129 LCA786628:LCA852129 LLW786628:LLW852129 LVS786628:LVS852129 MFO786628:MFO852129 MPK786628:MPK852129 MZG786628:MZG852129 NJC786628:NJC852129 NSY786628:NSY852129 OCU786628:OCU852129 OMQ786628:OMQ852129 OWM786628:OWM852129 PGI786628:PGI852129 PQE786628:PQE852129 QAA786628:QAA852129 QJW786628:QJW852129 QTS786628:QTS852129 RDO786628:RDO852129 RNK786628:RNK852129 RXG786628:RXG852129 SHC786628:SHC852129 SQY786628:SQY852129 TAU786628:TAU852129 TKQ786628:TKQ852129 TUM786628:TUM852129 UEI786628:UEI852129 UOE786628:UOE852129 UYA786628:UYA852129 VHW786628:VHW852129 VRS786628:VRS852129 WBO786628:WBO852129 WLK786628:WLK852129 WVG786628:WVG852129 D852164:D917665 IU852164:IU917665 SQ852164:SQ917665 ACM852164:ACM917665 AMI852164:AMI917665 AWE852164:AWE917665 BGA852164:BGA917665 BPW852164:BPW917665 BZS852164:BZS917665 CJO852164:CJO917665 CTK852164:CTK917665 DDG852164:DDG917665 DNC852164:DNC917665 DWY852164:DWY917665 EGU852164:EGU917665 EQQ852164:EQQ917665 FAM852164:FAM917665 FKI852164:FKI917665 FUE852164:FUE917665 GEA852164:GEA917665 GNW852164:GNW917665 GXS852164:GXS917665 HHO852164:HHO917665 HRK852164:HRK917665 IBG852164:IBG917665 ILC852164:ILC917665 IUY852164:IUY917665 JEU852164:JEU917665 JOQ852164:JOQ917665 JYM852164:JYM917665 KII852164:KII917665 KSE852164:KSE917665 LCA852164:LCA917665 LLW852164:LLW917665 LVS852164:LVS917665 MFO852164:MFO917665 MPK852164:MPK917665 MZG852164:MZG917665 NJC852164:NJC917665 NSY852164:NSY917665 OCU852164:OCU917665 OMQ852164:OMQ917665 OWM852164:OWM917665 PGI852164:PGI917665 PQE852164:PQE917665 QAA852164:QAA917665 QJW852164:QJW917665 QTS852164:QTS917665 RDO852164:RDO917665 RNK852164:RNK917665 RXG852164:RXG917665 SHC852164:SHC917665 SQY852164:SQY917665 TAU852164:TAU917665 TKQ852164:TKQ917665 TUM852164:TUM917665 UEI852164:UEI917665 UOE852164:UOE917665 UYA852164:UYA917665 VHW852164:VHW917665 VRS852164:VRS917665 WBO852164:WBO917665 WLK852164:WLK917665 WVG852164:WVG917665 D917700:D983201 IU917700:IU983201 SQ917700:SQ983201 ACM917700:ACM983201 AMI917700:AMI983201 AWE917700:AWE983201 BGA917700:BGA983201 BPW917700:BPW983201 BZS917700:BZS983201 CJO917700:CJO983201 CTK917700:CTK983201 DDG917700:DDG983201 DNC917700:DNC983201 DWY917700:DWY983201 EGU917700:EGU983201 EQQ917700:EQQ983201 FAM917700:FAM983201 FKI917700:FKI983201 FUE917700:FUE983201 GEA917700:GEA983201 GNW917700:GNW983201 GXS917700:GXS983201 HHO917700:HHO983201 HRK917700:HRK983201 IBG917700:IBG983201 ILC917700:ILC983201 IUY917700:IUY983201 JEU917700:JEU983201 JOQ917700:JOQ983201 JYM917700:JYM983201 KII917700:KII983201 KSE917700:KSE983201 LCA917700:LCA983201 LLW917700:LLW983201 LVS917700:LVS983201 MFO917700:MFO983201 MPK917700:MPK983201 MZG917700:MZG983201 NJC917700:NJC983201 NSY917700:NSY983201 OCU917700:OCU983201 OMQ917700:OMQ983201 OWM917700:OWM983201 PGI917700:PGI983201 PQE917700:PQE983201 QAA917700:QAA983201 QJW917700:QJW983201 QTS917700:QTS983201 RDO917700:RDO983201 RNK917700:RNK983201 RXG917700:RXG983201 SHC917700:SHC983201 SQY917700:SQY983201 TAU917700:TAU983201 TKQ917700:TKQ983201 TUM917700:TUM983201 UEI917700:UEI983201 UOE917700:UOE983201 UYA917700:UYA983201 VHW917700:VHW983201 VRS917700:VRS983201 WBO917700:WBO983201 WLK917700:WLK983201 WVG917700:WVG983201 D983236:D1048576 IU983236:IU1048576 SQ983236:SQ1048576 ACM983236:ACM1048576 AMI983236:AMI1048576 AWE983236:AWE1048576 BGA983236:BGA1048576 BPW983236:BPW1048576 BZS983236:BZS1048576 CJO983236:CJO1048576 CTK983236:CTK1048576 DDG983236:DDG1048576 DNC983236:DNC1048576 DWY983236:DWY1048576 EGU983236:EGU1048576 EQQ983236:EQQ1048576 FAM983236:FAM1048576 FKI983236:FKI1048576 FUE983236:FUE1048576 GEA983236:GEA1048576 GNW983236:GNW1048576 GXS983236:GXS1048576 HHO983236:HHO1048576 HRK983236:HRK1048576 IBG983236:IBG1048576 ILC983236:ILC1048576 IUY983236:IUY1048576 JEU983236:JEU1048576 JOQ983236:JOQ1048576 JYM983236:JYM1048576 KII983236:KII1048576 KSE983236:KSE1048576 LCA983236:LCA1048576 LLW983236:LLW1048576 LVS983236:LVS1048576 MFO983236:MFO1048576 MPK983236:MPK1048576 MZG983236:MZG1048576 NJC983236:NJC1048576 NSY983236:NSY1048576 OCU983236:OCU1048576 OMQ983236:OMQ1048576 OWM983236:OWM1048576 PGI983236:PGI1048576 PQE983236:PQE1048576 QAA983236:QAA1048576 QJW983236:QJW1048576 QTS983236:QTS1048576 RDO983236:RDO1048576 RNK983236:RNK1048576 RXG983236:RXG1048576 SHC983236:SHC1048576 SQY983236:SQY1048576 TAU983236:TAU1048576 TKQ983236:TKQ1048576 TUM983236:TUM1048576 UEI983236:UEI1048576 UOE983236:UOE1048576 UYA983236:UYA1048576 VHW983236:VHW1048576 VRS983236:VRS1048576 WBO983236:WBO1048576 WLK983236:WLK1048576 WVG38:WVG41 WLK38:WLK41 WBO38:WBO41 VRS38:VRS41 VHW38:VHW41 UYA38:UYA41 UOE38:UOE41 UEI38:UEI41 TUM38:TUM41 TKQ38:TKQ41 TAU38:TAU41 SQY38:SQY41 SHC38:SHC41 RXG38:RXG41 RNK38:RNK41 RDO38:RDO41 QTS38:QTS41 QJW38:QJW41 QAA38:QAA41 PQE38:PQE41 PGI38:PGI41 OWM38:OWM41 OMQ38:OMQ41 OCU38:OCU41 NSY38:NSY41 NJC38:NJC41 MZG38:MZG41 MPK38:MPK41 MFO38:MFO41 LVS38:LVS41 LLW38:LLW41 LCA38:LCA41 KSE38:KSE41 KII38:KII41 JYM38:JYM41 JOQ38:JOQ41 JEU38:JEU41 IUY38:IUY41 ILC38:ILC41 IBG38:IBG41 HRK38:HRK41 HHO38:HHO41 GXS38:GXS41 GNW38:GNW41 GEA38:GEA41 FUE38:FUE41 FKI38:FKI41 FAM38:FAM41 EQQ38:EQQ41 EGU38:EGU41 DWY38:DWY41 DNC38:DNC41 DDG38:DDG41 CTK38:CTK41 CJO38:CJO41 BZS38:BZS41 BPW38:BPW41 BGA38:BGA41 AWE38:AWE41 AMI38:AMI41 ACM38:ACM41 SQ38:SQ41 IU38:IU41 IU67:IU70 WVG67:WVG70 WLK67:WLK70 WBO67:WBO70 VRS67:VRS70 VHW67:VHW70 UYA67:UYA70 UOE67:UOE70 UEI67:UEI70 TUM67:TUM70 TKQ67:TKQ70 TAU67:TAU70 SQY67:SQY70 SHC67:SHC70 RXG67:RXG70 RNK67:RNK70 RDO67:RDO70 QTS67:QTS70 QJW67:QJW70 QAA67:QAA70 PQE67:PQE70 PGI67:PGI70 OWM67:OWM70 OMQ67:OMQ70 OCU67:OCU70 NSY67:NSY70 NJC67:NJC70 MZG67:MZG70 MPK67:MPK70 MFO67:MFO70 LVS67:LVS70 LLW67:LLW70 LCA67:LCA70 KSE67:KSE70 KII67:KII70 JYM67:JYM70 JOQ67:JOQ70 JEU67:JEU70 IUY67:IUY70 ILC67:ILC70 IBG67:IBG70 HRK67:HRK70 HHO67:HHO70 GXS67:GXS70 GNW67:GNW70 GEA67:GEA70 FUE67:FUE70 FKI67:FKI70 FAM67:FAM70 EQQ67:EQQ70 EGU67:EGU70 DWY67:DWY70 DNC67:DNC70 DDG67:DDG70 CTK67:CTK70 CJO67:CJO70 BZS67:BZS70 BPW67:BPW70 BGA67:BGA70 AWE67:AWE70 AMI67:AMI70 ACM67:ACM70 SQ67:SQ70 IU96:IU99 WVG96:WVG99 WLK96:WLK99 WBO96:WBO99 VRS96:VRS99 VHW96:VHW99 UYA96:UYA99 UOE96:UOE99 UEI96:UEI99 TUM96:TUM99 TKQ96:TKQ99 TAU96:TAU99 SQY96:SQY99 SHC96:SHC99 RXG96:RXG99 RNK96:RNK99 RDO96:RDO99 QTS96:QTS99 QJW96:QJW99 QAA96:QAA99 PQE96:PQE99 PGI96:PGI99 OWM96:OWM99 OMQ96:OMQ99 OCU96:OCU99 NSY96:NSY99 NJC96:NJC99 MZG96:MZG99 MPK96:MPK99 MFO96:MFO99 LVS96:LVS99 LLW96:LLW99 LCA96:LCA99 KSE96:KSE99 KII96:KII99 JYM96:JYM99 JOQ96:JOQ99 JEU96:JEU99 IUY96:IUY99 ILC96:ILC99 IBG96:IBG99 HRK96:HRK99 HHO96:HHO99 GXS96:GXS99 GNW96:GNW99 GEA96:GEA99 FUE96:FUE99 FKI96:FKI99 FAM96:FAM99 EQQ96:EQQ99 EGU96:EGU99 DWY96:DWY99 DNC96:DNC99 DDG96:DDG99 CTK96:CTK99 CJO96:CJO99 BZS96:BZS99 BPW96:BPW99 BGA96:BGA99 AWE96:AWE99 AMI96:AMI99 ACM96:ACM99 SQ96:SQ99 SQ125:SQ128 IU125:IU128 WVG125:WVG128 WLK125:WLK128 WBO125:WBO128 VRS125:VRS128 VHW125:VHW128 UYA125:UYA128 UOE125:UOE128 UEI125:UEI128 TUM125:TUM128 TKQ125:TKQ128 TAU125:TAU128 SQY125:SQY128 SHC125:SHC128 RXG125:RXG128 RNK125:RNK128 RDO125:RDO128 QTS125:QTS128 QJW125:QJW128 QAA125:QAA128 PQE125:PQE128 PGI125:PGI128 OWM125:OWM128 OMQ125:OMQ128 OCU125:OCU128 NSY125:NSY128 NJC125:NJC128 MZG125:MZG128 MPK125:MPK128 MFO125:MFO128 LVS125:LVS128 LLW125:LLW128 LCA125:LCA128 KSE125:KSE128 KII125:KII128 JYM125:JYM128 JOQ125:JOQ128 JEU125:JEU128 IUY125:IUY128 ILC125:ILC128 IBG125:IBG128 HRK125:HRK128 HHO125:HHO128 GXS125:GXS128 GNW125:GNW128 GEA125:GEA128 FUE125:FUE128 FKI125:FKI128 FAM125:FAM128 EQQ125:EQQ128 EGU125:EGU128 DWY125:DWY128 DNC125:DNC128 DDG125:DDG128 CTK125:CTK128 CJO125:CJO128 BZS125:BZS128 BPW125:BPW128 BGA125:BGA128 AWE125:AWE128 AMI125:AMI128 ACM125:ACM128 WVG154:WVG157 WLK154:WLK157 WBO154:WBO157 VRS154:VRS157 VHW154:VHW157 UYA154:UYA157 UOE154:UOE157 UEI154:UEI157 TUM154:TUM157 TKQ154:TKQ157 TAU154:TAU157 SQY154:SQY157 SHC154:SHC157 RXG154:RXG157 RNK154:RNK157 RDO154:RDO157 QTS154:QTS157 QJW154:QJW157 QAA154:QAA157 PQE154:PQE157 PGI154:PGI157 OWM154:OWM157 OMQ154:OMQ157 OCU154:OCU157 NSY154:NSY157 NJC154:NJC157 MZG154:MZG157 MPK154:MPK157 MFO154:MFO157 LVS154:LVS157 LLW154:LLW157 LCA154:LCA157 KSE154:KSE157 KII154:KII157 JYM154:JYM157 JOQ154:JOQ157 JEU154:JEU157 IUY154:IUY157 ILC154:ILC157 IBG154:IBG157 HRK154:HRK157 HHO154:HHO157 GXS154:GXS157 GNW154:GNW157 GEA154:GEA157 FUE154:FUE157 FKI154:FKI157 FAM154:FAM157 EQQ154:EQQ157 EGU154:EGU157 DWY154:DWY157 DNC154:DNC157 DDG154:DDG157 CTK154:CTK157 CJO154:CJO157 BZS154:BZS157 BPW154:BPW157 BGA154:BGA157 AWE154:AWE157 AMI154:AMI157 ACM154:ACM157 SQ154:SQ157 IU154:IU157 IU183:IU186 WVG183:WVG186 WLK183:WLK186 WBO183:WBO186 VRS183:VRS186 VHW183:VHW186 UYA183:UYA186 UOE183:UOE186 UEI183:UEI186 TUM183:TUM186 TKQ183:TKQ186 TAU183:TAU186 SQY183:SQY186 SHC183:SHC186 RXG183:RXG186 RNK183:RNK186 RDO183:RDO186 QTS183:QTS186 QJW183:QJW186 QAA183:QAA186 PQE183:PQE186 PGI183:PGI186 OWM183:OWM186 OMQ183:OMQ186 OCU183:OCU186 NSY183:NSY186 NJC183:NJC186 MZG183:MZG186 MPK183:MPK186 MFO183:MFO186 LVS183:LVS186 LLW183:LLW186 LCA183:LCA186 KSE183:KSE186 KII183:KII186 JYM183:JYM186 JOQ183:JOQ186 JEU183:JEU186 IUY183:IUY186 ILC183:ILC186 IBG183:IBG186 HRK183:HRK186 HHO183:HHO186 GXS183:GXS186 GNW183:GNW186 GEA183:GEA186 FUE183:FUE186 FKI183:FKI186 FAM183:FAM186 EQQ183:EQQ186 EGU183:EGU186 DWY183:DWY186 DNC183:DNC186 DDG183:DDG186 CTK183:CTK186 CJO183:CJO186 BZS183:BZS186 BPW183:BPW186 BGA183:BGA186 AWE183:AWE186 AMI183:AMI186 ACM183:ACM186 SQ183:SQ186 ACM201:ACM65697 SQ201:SQ65697 IU201:IU65697 WVG201:WVG65697 WLK201:WLK65697 WBO201:WBO65697 VRS201:VRS65697 VHW201:VHW65697 UYA201:UYA65697 UOE201:UOE65697 UEI201:UEI65697 TUM201:TUM65697 TKQ201:TKQ65697 TAU201:TAU65697 SQY201:SQY65697 SHC201:SHC65697 RXG201:RXG65697 RNK201:RNK65697 RDO201:RDO65697 QTS201:QTS65697 QJW201:QJW65697 QAA201:QAA65697 PQE201:PQE65697 PGI201:PGI65697 OWM201:OWM65697 OMQ201:OMQ65697 OCU201:OCU65697 NSY201:NSY65697 NJC201:NJC65697 MZG201:MZG65697 MPK201:MPK65697 MFO201:MFO65697 LVS201:LVS65697 LLW201:LLW65697 LCA201:LCA65697 KSE201:KSE65697 KII201:KII65697 JYM201:JYM65697 JOQ201:JOQ65697 JEU201:JEU65697 IUY201:IUY65697 ILC201:ILC65697 IBG201:IBG65697 HRK201:HRK65697 HHO201:HHO65697 GXS201:GXS65697 GNW201:GNW65697 GEA201:GEA65697 FUE201:FUE65697 FKI201:FKI65697 FAM201:FAM65697 EQQ201:EQQ65697 EGU201:EGU65697 DWY201:DWY65697 DNC201:DNC65697 DDG201:DDG65697 CTK201:CTK65697 CJO201:CJO65697 BZS201:BZS65697 BPW201:BPW65697 BGA201:BGA65697 AWE201:AWE65697 AMI201:AMI65697" xr:uid="{00000000-0002-0000-0C00-000000000000}">
      <formula1>$Y$4:$Y$39</formula1>
    </dataValidation>
    <dataValidation type="list" allowBlank="1" showInputMessage="1" showErrorMessage="1" sqref="F201:F65697 WVK983241:WVK1048576 WLO983241:WLO1048576 WBS983241:WBS1048576 VRW983241:VRW1048576 VIA983241:VIA1048576 UYE983241:UYE1048576 UOI983241:UOI1048576 UEM983241:UEM1048576 TUQ983241:TUQ1048576 TKU983241:TKU1048576 TAY983241:TAY1048576 SRC983241:SRC1048576 SHG983241:SHG1048576 RXK983241:RXK1048576 RNO983241:RNO1048576 RDS983241:RDS1048576 QTW983241:QTW1048576 QKA983241:QKA1048576 QAE983241:QAE1048576 PQI983241:PQI1048576 PGM983241:PGM1048576 OWQ983241:OWQ1048576 OMU983241:OMU1048576 OCY983241:OCY1048576 NTC983241:NTC1048576 NJG983241:NJG1048576 MZK983241:MZK1048576 MPO983241:MPO1048576 MFS983241:MFS1048576 LVW983241:LVW1048576 LMA983241:LMA1048576 LCE983241:LCE1048576 KSI983241:KSI1048576 KIM983241:KIM1048576 JYQ983241:JYQ1048576 JOU983241:JOU1048576 JEY983241:JEY1048576 IVC983241:IVC1048576 ILG983241:ILG1048576 IBK983241:IBK1048576 HRO983241:HRO1048576 HHS983241:HHS1048576 GXW983241:GXW1048576 GOA983241:GOA1048576 GEE983241:GEE1048576 FUI983241:FUI1048576 FKM983241:FKM1048576 FAQ983241:FAQ1048576 EQU983241:EQU1048576 EGY983241:EGY1048576 DXC983241:DXC1048576 DNG983241:DNG1048576 DDK983241:DDK1048576 CTO983241:CTO1048576 CJS983241:CJS1048576 BZW983241:BZW1048576 BQA983241:BQA1048576 BGE983241:BGE1048576 AWI983241:AWI1048576 AMM983241:AMM1048576 ACQ983241:ACQ1048576 SU983241:SU1048576 IY983241:IY1048576 F983241:F1048576 WVK917705:WVK983201 WLO917705:WLO983201 WBS917705:WBS983201 VRW917705:VRW983201 VIA917705:VIA983201 UYE917705:UYE983201 UOI917705:UOI983201 UEM917705:UEM983201 TUQ917705:TUQ983201 TKU917705:TKU983201 TAY917705:TAY983201 SRC917705:SRC983201 SHG917705:SHG983201 RXK917705:RXK983201 RNO917705:RNO983201 RDS917705:RDS983201 QTW917705:QTW983201 QKA917705:QKA983201 QAE917705:QAE983201 PQI917705:PQI983201 PGM917705:PGM983201 OWQ917705:OWQ983201 OMU917705:OMU983201 OCY917705:OCY983201 NTC917705:NTC983201 NJG917705:NJG983201 MZK917705:MZK983201 MPO917705:MPO983201 MFS917705:MFS983201 LVW917705:LVW983201 LMA917705:LMA983201 LCE917705:LCE983201 KSI917705:KSI983201 KIM917705:KIM983201 JYQ917705:JYQ983201 JOU917705:JOU983201 JEY917705:JEY983201 IVC917705:IVC983201 ILG917705:ILG983201 IBK917705:IBK983201 HRO917705:HRO983201 HHS917705:HHS983201 GXW917705:GXW983201 GOA917705:GOA983201 GEE917705:GEE983201 FUI917705:FUI983201 FKM917705:FKM983201 FAQ917705:FAQ983201 EQU917705:EQU983201 EGY917705:EGY983201 DXC917705:DXC983201 DNG917705:DNG983201 DDK917705:DDK983201 CTO917705:CTO983201 CJS917705:CJS983201 BZW917705:BZW983201 BQA917705:BQA983201 BGE917705:BGE983201 AWI917705:AWI983201 AMM917705:AMM983201 ACQ917705:ACQ983201 SU917705:SU983201 IY917705:IY983201 F917705:F983201 WVK852169:WVK917665 WLO852169:WLO917665 WBS852169:WBS917665 VRW852169:VRW917665 VIA852169:VIA917665 UYE852169:UYE917665 UOI852169:UOI917665 UEM852169:UEM917665 TUQ852169:TUQ917665 TKU852169:TKU917665 TAY852169:TAY917665 SRC852169:SRC917665 SHG852169:SHG917665 RXK852169:RXK917665 RNO852169:RNO917665 RDS852169:RDS917665 QTW852169:QTW917665 QKA852169:QKA917665 QAE852169:QAE917665 PQI852169:PQI917665 PGM852169:PGM917665 OWQ852169:OWQ917665 OMU852169:OMU917665 OCY852169:OCY917665 NTC852169:NTC917665 NJG852169:NJG917665 MZK852169:MZK917665 MPO852169:MPO917665 MFS852169:MFS917665 LVW852169:LVW917665 LMA852169:LMA917665 LCE852169:LCE917665 KSI852169:KSI917665 KIM852169:KIM917665 JYQ852169:JYQ917665 JOU852169:JOU917665 JEY852169:JEY917665 IVC852169:IVC917665 ILG852169:ILG917665 IBK852169:IBK917665 HRO852169:HRO917665 HHS852169:HHS917665 GXW852169:GXW917665 GOA852169:GOA917665 GEE852169:GEE917665 FUI852169:FUI917665 FKM852169:FKM917665 FAQ852169:FAQ917665 EQU852169:EQU917665 EGY852169:EGY917665 DXC852169:DXC917665 DNG852169:DNG917665 DDK852169:DDK917665 CTO852169:CTO917665 CJS852169:CJS917665 BZW852169:BZW917665 BQA852169:BQA917665 BGE852169:BGE917665 AWI852169:AWI917665 AMM852169:AMM917665 ACQ852169:ACQ917665 SU852169:SU917665 IY852169:IY917665 F852169:F917665 WVK786633:WVK852129 WLO786633:WLO852129 WBS786633:WBS852129 VRW786633:VRW852129 VIA786633:VIA852129 UYE786633:UYE852129 UOI786633:UOI852129 UEM786633:UEM852129 TUQ786633:TUQ852129 TKU786633:TKU852129 TAY786633:TAY852129 SRC786633:SRC852129 SHG786633:SHG852129 RXK786633:RXK852129 RNO786633:RNO852129 RDS786633:RDS852129 QTW786633:QTW852129 QKA786633:QKA852129 QAE786633:QAE852129 PQI786633:PQI852129 PGM786633:PGM852129 OWQ786633:OWQ852129 OMU786633:OMU852129 OCY786633:OCY852129 NTC786633:NTC852129 NJG786633:NJG852129 MZK786633:MZK852129 MPO786633:MPO852129 MFS786633:MFS852129 LVW786633:LVW852129 LMA786633:LMA852129 LCE786633:LCE852129 KSI786633:KSI852129 KIM786633:KIM852129 JYQ786633:JYQ852129 JOU786633:JOU852129 JEY786633:JEY852129 IVC786633:IVC852129 ILG786633:ILG852129 IBK786633:IBK852129 HRO786633:HRO852129 HHS786633:HHS852129 GXW786633:GXW852129 GOA786633:GOA852129 GEE786633:GEE852129 FUI786633:FUI852129 FKM786633:FKM852129 FAQ786633:FAQ852129 EQU786633:EQU852129 EGY786633:EGY852129 DXC786633:DXC852129 DNG786633:DNG852129 DDK786633:DDK852129 CTO786633:CTO852129 CJS786633:CJS852129 BZW786633:BZW852129 BQA786633:BQA852129 BGE786633:BGE852129 AWI786633:AWI852129 AMM786633:AMM852129 ACQ786633:ACQ852129 SU786633:SU852129 IY786633:IY852129 F786633:F852129 WVK721097:WVK786593 WLO721097:WLO786593 WBS721097:WBS786593 VRW721097:VRW786593 VIA721097:VIA786593 UYE721097:UYE786593 UOI721097:UOI786593 UEM721097:UEM786593 TUQ721097:TUQ786593 TKU721097:TKU786593 TAY721097:TAY786593 SRC721097:SRC786593 SHG721097:SHG786593 RXK721097:RXK786593 RNO721097:RNO786593 RDS721097:RDS786593 QTW721097:QTW786593 QKA721097:QKA786593 QAE721097:QAE786593 PQI721097:PQI786593 PGM721097:PGM786593 OWQ721097:OWQ786593 OMU721097:OMU786593 OCY721097:OCY786593 NTC721097:NTC786593 NJG721097:NJG786593 MZK721097:MZK786593 MPO721097:MPO786593 MFS721097:MFS786593 LVW721097:LVW786593 LMA721097:LMA786593 LCE721097:LCE786593 KSI721097:KSI786593 KIM721097:KIM786593 JYQ721097:JYQ786593 JOU721097:JOU786593 JEY721097:JEY786593 IVC721097:IVC786593 ILG721097:ILG786593 IBK721097:IBK786593 HRO721097:HRO786593 HHS721097:HHS786593 GXW721097:GXW786593 GOA721097:GOA786593 GEE721097:GEE786593 FUI721097:FUI786593 FKM721097:FKM786593 FAQ721097:FAQ786593 EQU721097:EQU786593 EGY721097:EGY786593 DXC721097:DXC786593 DNG721097:DNG786593 DDK721097:DDK786593 CTO721097:CTO786593 CJS721097:CJS786593 BZW721097:BZW786593 BQA721097:BQA786593 BGE721097:BGE786593 AWI721097:AWI786593 AMM721097:AMM786593 ACQ721097:ACQ786593 SU721097:SU786593 IY721097:IY786593 F721097:F786593 WVK655561:WVK721057 WLO655561:WLO721057 WBS655561:WBS721057 VRW655561:VRW721057 VIA655561:VIA721057 UYE655561:UYE721057 UOI655561:UOI721057 UEM655561:UEM721057 TUQ655561:TUQ721057 TKU655561:TKU721057 TAY655561:TAY721057 SRC655561:SRC721057 SHG655561:SHG721057 RXK655561:RXK721057 RNO655561:RNO721057 RDS655561:RDS721057 QTW655561:QTW721057 QKA655561:QKA721057 QAE655561:QAE721057 PQI655561:PQI721057 PGM655561:PGM721057 OWQ655561:OWQ721057 OMU655561:OMU721057 OCY655561:OCY721057 NTC655561:NTC721057 NJG655561:NJG721057 MZK655561:MZK721057 MPO655561:MPO721057 MFS655561:MFS721057 LVW655561:LVW721057 LMA655561:LMA721057 LCE655561:LCE721057 KSI655561:KSI721057 KIM655561:KIM721057 JYQ655561:JYQ721057 JOU655561:JOU721057 JEY655561:JEY721057 IVC655561:IVC721057 ILG655561:ILG721057 IBK655561:IBK721057 HRO655561:HRO721057 HHS655561:HHS721057 GXW655561:GXW721057 GOA655561:GOA721057 GEE655561:GEE721057 FUI655561:FUI721057 FKM655561:FKM721057 FAQ655561:FAQ721057 EQU655561:EQU721057 EGY655561:EGY721057 DXC655561:DXC721057 DNG655561:DNG721057 DDK655561:DDK721057 CTO655561:CTO721057 CJS655561:CJS721057 BZW655561:BZW721057 BQA655561:BQA721057 BGE655561:BGE721057 AWI655561:AWI721057 AMM655561:AMM721057 ACQ655561:ACQ721057 SU655561:SU721057 IY655561:IY721057 F655561:F721057 WVK590025:WVK655521 WLO590025:WLO655521 WBS590025:WBS655521 VRW590025:VRW655521 VIA590025:VIA655521 UYE590025:UYE655521 UOI590025:UOI655521 UEM590025:UEM655521 TUQ590025:TUQ655521 TKU590025:TKU655521 TAY590025:TAY655521 SRC590025:SRC655521 SHG590025:SHG655521 RXK590025:RXK655521 RNO590025:RNO655521 RDS590025:RDS655521 QTW590025:QTW655521 QKA590025:QKA655521 QAE590025:QAE655521 PQI590025:PQI655521 PGM590025:PGM655521 OWQ590025:OWQ655521 OMU590025:OMU655521 OCY590025:OCY655521 NTC590025:NTC655521 NJG590025:NJG655521 MZK590025:MZK655521 MPO590025:MPO655521 MFS590025:MFS655521 LVW590025:LVW655521 LMA590025:LMA655521 LCE590025:LCE655521 KSI590025:KSI655521 KIM590025:KIM655521 JYQ590025:JYQ655521 JOU590025:JOU655521 JEY590025:JEY655521 IVC590025:IVC655521 ILG590025:ILG655521 IBK590025:IBK655521 HRO590025:HRO655521 HHS590025:HHS655521 GXW590025:GXW655521 GOA590025:GOA655521 GEE590025:GEE655521 FUI590025:FUI655521 FKM590025:FKM655521 FAQ590025:FAQ655521 EQU590025:EQU655521 EGY590025:EGY655521 DXC590025:DXC655521 DNG590025:DNG655521 DDK590025:DDK655521 CTO590025:CTO655521 CJS590025:CJS655521 BZW590025:BZW655521 BQA590025:BQA655521 BGE590025:BGE655521 AWI590025:AWI655521 AMM590025:AMM655521 ACQ590025:ACQ655521 SU590025:SU655521 IY590025:IY655521 F590025:F655521 WVK524489:WVK589985 WLO524489:WLO589985 WBS524489:WBS589985 VRW524489:VRW589985 VIA524489:VIA589985 UYE524489:UYE589985 UOI524489:UOI589985 UEM524489:UEM589985 TUQ524489:TUQ589985 TKU524489:TKU589985 TAY524489:TAY589985 SRC524489:SRC589985 SHG524489:SHG589985 RXK524489:RXK589985 RNO524489:RNO589985 RDS524489:RDS589985 QTW524489:QTW589985 QKA524489:QKA589985 QAE524489:QAE589985 PQI524489:PQI589985 PGM524489:PGM589985 OWQ524489:OWQ589985 OMU524489:OMU589985 OCY524489:OCY589985 NTC524489:NTC589985 NJG524489:NJG589985 MZK524489:MZK589985 MPO524489:MPO589985 MFS524489:MFS589985 LVW524489:LVW589985 LMA524489:LMA589985 LCE524489:LCE589985 KSI524489:KSI589985 KIM524489:KIM589985 JYQ524489:JYQ589985 JOU524489:JOU589985 JEY524489:JEY589985 IVC524489:IVC589985 ILG524489:ILG589985 IBK524489:IBK589985 HRO524489:HRO589985 HHS524489:HHS589985 GXW524489:GXW589985 GOA524489:GOA589985 GEE524489:GEE589985 FUI524489:FUI589985 FKM524489:FKM589985 FAQ524489:FAQ589985 EQU524489:EQU589985 EGY524489:EGY589985 DXC524489:DXC589985 DNG524489:DNG589985 DDK524489:DDK589985 CTO524489:CTO589985 CJS524489:CJS589985 BZW524489:BZW589985 BQA524489:BQA589985 BGE524489:BGE589985 AWI524489:AWI589985 AMM524489:AMM589985 ACQ524489:ACQ589985 SU524489:SU589985 IY524489:IY589985 F524489:F589985 WVK458953:WVK524449 WLO458953:WLO524449 WBS458953:WBS524449 VRW458953:VRW524449 VIA458953:VIA524449 UYE458953:UYE524449 UOI458953:UOI524449 UEM458953:UEM524449 TUQ458953:TUQ524449 TKU458953:TKU524449 TAY458953:TAY524449 SRC458953:SRC524449 SHG458953:SHG524449 RXK458953:RXK524449 RNO458953:RNO524449 RDS458953:RDS524449 QTW458953:QTW524449 QKA458953:QKA524449 QAE458953:QAE524449 PQI458953:PQI524449 PGM458953:PGM524449 OWQ458953:OWQ524449 OMU458953:OMU524449 OCY458953:OCY524449 NTC458953:NTC524449 NJG458953:NJG524449 MZK458953:MZK524449 MPO458953:MPO524449 MFS458953:MFS524449 LVW458953:LVW524449 LMA458953:LMA524449 LCE458953:LCE524449 KSI458953:KSI524449 KIM458953:KIM524449 JYQ458953:JYQ524449 JOU458953:JOU524449 JEY458953:JEY524449 IVC458953:IVC524449 ILG458953:ILG524449 IBK458953:IBK524449 HRO458953:HRO524449 HHS458953:HHS524449 GXW458953:GXW524449 GOA458953:GOA524449 GEE458953:GEE524449 FUI458953:FUI524449 FKM458953:FKM524449 FAQ458953:FAQ524449 EQU458953:EQU524449 EGY458953:EGY524449 DXC458953:DXC524449 DNG458953:DNG524449 DDK458953:DDK524449 CTO458953:CTO524449 CJS458953:CJS524449 BZW458953:BZW524449 BQA458953:BQA524449 BGE458953:BGE524449 AWI458953:AWI524449 AMM458953:AMM524449 ACQ458953:ACQ524449 SU458953:SU524449 IY458953:IY524449 F458953:F524449 WVK393417:WVK458913 WLO393417:WLO458913 WBS393417:WBS458913 VRW393417:VRW458913 VIA393417:VIA458913 UYE393417:UYE458913 UOI393417:UOI458913 UEM393417:UEM458913 TUQ393417:TUQ458913 TKU393417:TKU458913 TAY393417:TAY458913 SRC393417:SRC458913 SHG393417:SHG458913 RXK393417:RXK458913 RNO393417:RNO458913 RDS393417:RDS458913 QTW393417:QTW458913 QKA393417:QKA458913 QAE393417:QAE458913 PQI393417:PQI458913 PGM393417:PGM458913 OWQ393417:OWQ458913 OMU393417:OMU458913 OCY393417:OCY458913 NTC393417:NTC458913 NJG393417:NJG458913 MZK393417:MZK458913 MPO393417:MPO458913 MFS393417:MFS458913 LVW393417:LVW458913 LMA393417:LMA458913 LCE393417:LCE458913 KSI393417:KSI458913 KIM393417:KIM458913 JYQ393417:JYQ458913 JOU393417:JOU458913 JEY393417:JEY458913 IVC393417:IVC458913 ILG393417:ILG458913 IBK393417:IBK458913 HRO393417:HRO458913 HHS393417:HHS458913 GXW393417:GXW458913 GOA393417:GOA458913 GEE393417:GEE458913 FUI393417:FUI458913 FKM393417:FKM458913 FAQ393417:FAQ458913 EQU393417:EQU458913 EGY393417:EGY458913 DXC393417:DXC458913 DNG393417:DNG458913 DDK393417:DDK458913 CTO393417:CTO458913 CJS393417:CJS458913 BZW393417:BZW458913 BQA393417:BQA458913 BGE393417:BGE458913 AWI393417:AWI458913 AMM393417:AMM458913 ACQ393417:ACQ458913 SU393417:SU458913 IY393417:IY458913 F393417:F458913 WVK327881:WVK393377 WLO327881:WLO393377 WBS327881:WBS393377 VRW327881:VRW393377 VIA327881:VIA393377 UYE327881:UYE393377 UOI327881:UOI393377 UEM327881:UEM393377 TUQ327881:TUQ393377 TKU327881:TKU393377 TAY327881:TAY393377 SRC327881:SRC393377 SHG327881:SHG393377 RXK327881:RXK393377 RNO327881:RNO393377 RDS327881:RDS393377 QTW327881:QTW393377 QKA327881:QKA393377 QAE327881:QAE393377 PQI327881:PQI393377 PGM327881:PGM393377 OWQ327881:OWQ393377 OMU327881:OMU393377 OCY327881:OCY393377 NTC327881:NTC393377 NJG327881:NJG393377 MZK327881:MZK393377 MPO327881:MPO393377 MFS327881:MFS393377 LVW327881:LVW393377 LMA327881:LMA393377 LCE327881:LCE393377 KSI327881:KSI393377 KIM327881:KIM393377 JYQ327881:JYQ393377 JOU327881:JOU393377 JEY327881:JEY393377 IVC327881:IVC393377 ILG327881:ILG393377 IBK327881:IBK393377 HRO327881:HRO393377 HHS327881:HHS393377 GXW327881:GXW393377 GOA327881:GOA393377 GEE327881:GEE393377 FUI327881:FUI393377 FKM327881:FKM393377 FAQ327881:FAQ393377 EQU327881:EQU393377 EGY327881:EGY393377 DXC327881:DXC393377 DNG327881:DNG393377 DDK327881:DDK393377 CTO327881:CTO393377 CJS327881:CJS393377 BZW327881:BZW393377 BQA327881:BQA393377 BGE327881:BGE393377 AWI327881:AWI393377 AMM327881:AMM393377 ACQ327881:ACQ393377 SU327881:SU393377 IY327881:IY393377 F327881:F393377 WVK262345:WVK327841 WLO262345:WLO327841 WBS262345:WBS327841 VRW262345:VRW327841 VIA262345:VIA327841 UYE262345:UYE327841 UOI262345:UOI327841 UEM262345:UEM327841 TUQ262345:TUQ327841 TKU262345:TKU327841 TAY262345:TAY327841 SRC262345:SRC327841 SHG262345:SHG327841 RXK262345:RXK327841 RNO262345:RNO327841 RDS262345:RDS327841 QTW262345:QTW327841 QKA262345:QKA327841 QAE262345:QAE327841 PQI262345:PQI327841 PGM262345:PGM327841 OWQ262345:OWQ327841 OMU262345:OMU327841 OCY262345:OCY327841 NTC262345:NTC327841 NJG262345:NJG327841 MZK262345:MZK327841 MPO262345:MPO327841 MFS262345:MFS327841 LVW262345:LVW327841 LMA262345:LMA327841 LCE262345:LCE327841 KSI262345:KSI327841 KIM262345:KIM327841 JYQ262345:JYQ327841 JOU262345:JOU327841 JEY262345:JEY327841 IVC262345:IVC327841 ILG262345:ILG327841 IBK262345:IBK327841 HRO262345:HRO327841 HHS262345:HHS327841 GXW262345:GXW327841 GOA262345:GOA327841 GEE262345:GEE327841 FUI262345:FUI327841 FKM262345:FKM327841 FAQ262345:FAQ327841 EQU262345:EQU327841 EGY262345:EGY327841 DXC262345:DXC327841 DNG262345:DNG327841 DDK262345:DDK327841 CTO262345:CTO327841 CJS262345:CJS327841 BZW262345:BZW327841 BQA262345:BQA327841 BGE262345:BGE327841 AWI262345:AWI327841 AMM262345:AMM327841 ACQ262345:ACQ327841 SU262345:SU327841 IY262345:IY327841 F262345:F327841 WVK196809:WVK262305 WLO196809:WLO262305 WBS196809:WBS262305 VRW196809:VRW262305 VIA196809:VIA262305 UYE196809:UYE262305 UOI196809:UOI262305 UEM196809:UEM262305 TUQ196809:TUQ262305 TKU196809:TKU262305 TAY196809:TAY262305 SRC196809:SRC262305 SHG196809:SHG262305 RXK196809:RXK262305 RNO196809:RNO262305 RDS196809:RDS262305 QTW196809:QTW262305 QKA196809:QKA262305 QAE196809:QAE262305 PQI196809:PQI262305 PGM196809:PGM262305 OWQ196809:OWQ262305 OMU196809:OMU262305 OCY196809:OCY262305 NTC196809:NTC262305 NJG196809:NJG262305 MZK196809:MZK262305 MPO196809:MPO262305 MFS196809:MFS262305 LVW196809:LVW262305 LMA196809:LMA262305 LCE196809:LCE262305 KSI196809:KSI262305 KIM196809:KIM262305 JYQ196809:JYQ262305 JOU196809:JOU262305 JEY196809:JEY262305 IVC196809:IVC262305 ILG196809:ILG262305 IBK196809:IBK262305 HRO196809:HRO262305 HHS196809:HHS262305 GXW196809:GXW262305 GOA196809:GOA262305 GEE196809:GEE262305 FUI196809:FUI262305 FKM196809:FKM262305 FAQ196809:FAQ262305 EQU196809:EQU262305 EGY196809:EGY262305 DXC196809:DXC262305 DNG196809:DNG262305 DDK196809:DDK262305 CTO196809:CTO262305 CJS196809:CJS262305 BZW196809:BZW262305 BQA196809:BQA262305 BGE196809:BGE262305 AWI196809:AWI262305 AMM196809:AMM262305 ACQ196809:ACQ262305 SU196809:SU262305 IY196809:IY262305 F196809:F262305 WVK131273:WVK196769 WLO131273:WLO196769 WBS131273:WBS196769 VRW131273:VRW196769 VIA131273:VIA196769 UYE131273:UYE196769 UOI131273:UOI196769 UEM131273:UEM196769 TUQ131273:TUQ196769 TKU131273:TKU196769 TAY131273:TAY196769 SRC131273:SRC196769 SHG131273:SHG196769 RXK131273:RXK196769 RNO131273:RNO196769 RDS131273:RDS196769 QTW131273:QTW196769 QKA131273:QKA196769 QAE131273:QAE196769 PQI131273:PQI196769 PGM131273:PGM196769 OWQ131273:OWQ196769 OMU131273:OMU196769 OCY131273:OCY196769 NTC131273:NTC196769 NJG131273:NJG196769 MZK131273:MZK196769 MPO131273:MPO196769 MFS131273:MFS196769 LVW131273:LVW196769 LMA131273:LMA196769 LCE131273:LCE196769 KSI131273:KSI196769 KIM131273:KIM196769 JYQ131273:JYQ196769 JOU131273:JOU196769 JEY131273:JEY196769 IVC131273:IVC196769 ILG131273:ILG196769 IBK131273:IBK196769 HRO131273:HRO196769 HHS131273:HHS196769 GXW131273:GXW196769 GOA131273:GOA196769 GEE131273:GEE196769 FUI131273:FUI196769 FKM131273:FKM196769 FAQ131273:FAQ196769 EQU131273:EQU196769 EGY131273:EGY196769 DXC131273:DXC196769 DNG131273:DNG196769 DDK131273:DDK196769 CTO131273:CTO196769 CJS131273:CJS196769 BZW131273:BZW196769 BQA131273:BQA196769 BGE131273:BGE196769 AWI131273:AWI196769 AMM131273:AMM196769 ACQ131273:ACQ196769 SU131273:SU196769 IY131273:IY196769 F131273:F196769 WVK65737:WVK131233 WLO65737:WLO131233 WBS65737:WBS131233 VRW65737:VRW131233 VIA65737:VIA131233 UYE65737:UYE131233 UOI65737:UOI131233 UEM65737:UEM131233 TUQ65737:TUQ131233 TKU65737:TKU131233 TAY65737:TAY131233 SRC65737:SRC131233 SHG65737:SHG131233 RXK65737:RXK131233 RNO65737:RNO131233 RDS65737:RDS131233 QTW65737:QTW131233 QKA65737:QKA131233 QAE65737:QAE131233 PQI65737:PQI131233 PGM65737:PGM131233 OWQ65737:OWQ131233 OMU65737:OMU131233 OCY65737:OCY131233 NTC65737:NTC131233 NJG65737:NJG131233 MZK65737:MZK131233 MPO65737:MPO131233 MFS65737:MFS131233 LVW65737:LVW131233 LMA65737:LMA131233 LCE65737:LCE131233 KSI65737:KSI131233 KIM65737:KIM131233 JYQ65737:JYQ131233 JOU65737:JOU131233 JEY65737:JEY131233 IVC65737:IVC131233 ILG65737:ILG131233 IBK65737:IBK131233 HRO65737:HRO131233 HHS65737:HHS131233 GXW65737:GXW131233 GOA65737:GOA131233 GEE65737:GEE131233 FUI65737:FUI131233 FKM65737:FKM131233 FAQ65737:FAQ131233 EQU65737:EQU131233 EGY65737:EGY131233 DXC65737:DXC131233 DNG65737:DNG131233 DDK65737:DDK131233 CTO65737:CTO131233 CJS65737:CJS131233 BZW65737:BZW131233 BQA65737:BQA131233 BGE65737:BGE131233 AWI65737:AWI131233 AMM65737:AMM131233 ACQ65737:ACQ131233 SU65737:SU131233 IY65737:IY131233 F65737:F131233 WVK201:WVK65697 WLO201:WLO65697 WBS201:WBS65697 VRW201:VRW65697 VIA201:VIA65697 UYE201:UYE65697 UOI201:UOI65697 UEM201:UEM65697 TUQ201:TUQ65697 TKU201:TKU65697 TAY201:TAY65697 SRC201:SRC65697 SHG201:SHG65697 RXK201:RXK65697 RNO201:RNO65697 RDS201:RDS65697 QTW201:QTW65697 QKA201:QKA65697 QAE201:QAE65697 PQI201:PQI65697 PGM201:PGM65697 OWQ201:OWQ65697 OMU201:OMU65697 OCY201:OCY65697 NTC201:NTC65697 NJG201:NJG65697 MZK201:MZK65697 MPO201:MPO65697 MFS201:MFS65697 LVW201:LVW65697 LMA201:LMA65697 LCE201:LCE65697 KSI201:KSI65697 KIM201:KIM65697 JYQ201:JYQ65697 JOU201:JOU65697 JEY201:JEY65697 IVC201:IVC65697 ILG201:ILG65697 IBK201:IBK65697 HRO201:HRO65697 HHS201:HHS65697 GXW201:GXW65697 GOA201:GOA65697 GEE201:GEE65697 FUI201:FUI65697 FKM201:FKM65697 FAQ201:FAQ65697 EQU201:EQU65697 EGY201:EGY65697 DXC201:DXC65697 DNG201:DNG65697 DDK201:DDK65697 CTO201:CTO65697 CJS201:CJS65697 BZW201:BZW65697 BQA201:BQA65697 BGE201:BGE65697 AWI201:AWI65697 AMM201:AMM65697 ACQ201:ACQ65697 SU201:SU65697 IY201:IY65697 WVK1:WVK3 WLO1:WLO3 WBS1:WBS3 VRW1:VRW3 VIA1:VIA3 UYE1:UYE3 UOI1:UOI3 UEM1:UEM3 TUQ1:TUQ3 TKU1:TKU3 TAY1:TAY3 SRC1:SRC3 SHG1:SHG3 RXK1:RXK3 RNO1:RNO3 RDS1:RDS3 QTW1:QTW3 QKA1:QKA3 QAE1:QAE3 PQI1:PQI3 PGM1:PGM3 OWQ1:OWQ3 OMU1:OMU3 OCY1:OCY3 NTC1:NTC3 NJG1:NJG3 MZK1:MZK3 MPO1:MPO3 MFS1:MFS3 LVW1:LVW3 LMA1:LMA3 LCE1:LCE3 KSI1:KSI3 KIM1:KIM3 JYQ1:JYQ3 JOU1:JOU3 JEY1:JEY3 IVC1:IVC3 ILG1:ILG3 IBK1:IBK3 HRO1:HRO3 HHS1:HHS3 GXW1:GXW3 GOA1:GOA3 GEE1:GEE3 FUI1:FUI3 FKM1:FKM3 FAQ1:FAQ3 EQU1:EQU3 EGY1:EGY3 DXC1:DXC3 DNG1:DNG3 DDK1:DDK3 CTO1:CTO3 CJS1:CJS3 BZW1:BZW3 BQA1:BQA3 BGE1:BGE3 AWI1:AWI3 AMM1:AMM3 ACQ1:ACQ3 SU1:SU3 IY1:IY3 F1:F3" xr:uid="{00000000-0002-0000-0C00-000001000000}">
      <formula1>$Z$4:$Z$5</formula1>
    </dataValidation>
    <dataValidation type="list" showInputMessage="1" showErrorMessage="1" sqref="WVK983236:WVK983240 WLO983236:WLO983240 F65732:F65736 IY65732:IY65736 SU65732:SU65736 ACQ65732:ACQ65736 AMM65732:AMM65736 AWI65732:AWI65736 BGE65732:BGE65736 BQA65732:BQA65736 BZW65732:BZW65736 CJS65732:CJS65736 CTO65732:CTO65736 DDK65732:DDK65736 DNG65732:DNG65736 DXC65732:DXC65736 EGY65732:EGY65736 EQU65732:EQU65736 FAQ65732:FAQ65736 FKM65732:FKM65736 FUI65732:FUI65736 GEE65732:GEE65736 GOA65732:GOA65736 GXW65732:GXW65736 HHS65732:HHS65736 HRO65732:HRO65736 IBK65732:IBK65736 ILG65732:ILG65736 IVC65732:IVC65736 JEY65732:JEY65736 JOU65732:JOU65736 JYQ65732:JYQ65736 KIM65732:KIM65736 KSI65732:KSI65736 LCE65732:LCE65736 LMA65732:LMA65736 LVW65732:LVW65736 MFS65732:MFS65736 MPO65732:MPO65736 MZK65732:MZK65736 NJG65732:NJG65736 NTC65732:NTC65736 OCY65732:OCY65736 OMU65732:OMU65736 OWQ65732:OWQ65736 PGM65732:PGM65736 PQI65732:PQI65736 QAE65732:QAE65736 QKA65732:QKA65736 QTW65732:QTW65736 RDS65732:RDS65736 RNO65732:RNO65736 RXK65732:RXK65736 SHG65732:SHG65736 SRC65732:SRC65736 TAY65732:TAY65736 TKU65732:TKU65736 TUQ65732:TUQ65736 UEM65732:UEM65736 UOI65732:UOI65736 UYE65732:UYE65736 VIA65732:VIA65736 VRW65732:VRW65736 WBS65732:WBS65736 WLO65732:WLO65736 WVK65732:WVK65736 F131268:F131272 IY131268:IY131272 SU131268:SU131272 ACQ131268:ACQ131272 AMM131268:AMM131272 AWI131268:AWI131272 BGE131268:BGE131272 BQA131268:BQA131272 BZW131268:BZW131272 CJS131268:CJS131272 CTO131268:CTO131272 DDK131268:DDK131272 DNG131268:DNG131272 DXC131268:DXC131272 EGY131268:EGY131272 EQU131268:EQU131272 FAQ131268:FAQ131272 FKM131268:FKM131272 FUI131268:FUI131272 GEE131268:GEE131272 GOA131268:GOA131272 GXW131268:GXW131272 HHS131268:HHS131272 HRO131268:HRO131272 IBK131268:IBK131272 ILG131268:ILG131272 IVC131268:IVC131272 JEY131268:JEY131272 JOU131268:JOU131272 JYQ131268:JYQ131272 KIM131268:KIM131272 KSI131268:KSI131272 LCE131268:LCE131272 LMA131268:LMA131272 LVW131268:LVW131272 MFS131268:MFS131272 MPO131268:MPO131272 MZK131268:MZK131272 NJG131268:NJG131272 NTC131268:NTC131272 OCY131268:OCY131272 OMU131268:OMU131272 OWQ131268:OWQ131272 PGM131268:PGM131272 PQI131268:PQI131272 QAE131268:QAE131272 QKA131268:QKA131272 QTW131268:QTW131272 RDS131268:RDS131272 RNO131268:RNO131272 RXK131268:RXK131272 SHG131268:SHG131272 SRC131268:SRC131272 TAY131268:TAY131272 TKU131268:TKU131272 TUQ131268:TUQ131272 UEM131268:UEM131272 UOI131268:UOI131272 UYE131268:UYE131272 VIA131268:VIA131272 VRW131268:VRW131272 WBS131268:WBS131272 WLO131268:WLO131272 WVK131268:WVK131272 F196804:F196808 IY196804:IY196808 SU196804:SU196808 ACQ196804:ACQ196808 AMM196804:AMM196808 AWI196804:AWI196808 BGE196804:BGE196808 BQA196804:BQA196808 BZW196804:BZW196808 CJS196804:CJS196808 CTO196804:CTO196808 DDK196804:DDK196808 DNG196804:DNG196808 DXC196804:DXC196808 EGY196804:EGY196808 EQU196804:EQU196808 FAQ196804:FAQ196808 FKM196804:FKM196808 FUI196804:FUI196808 GEE196804:GEE196808 GOA196804:GOA196808 GXW196804:GXW196808 HHS196804:HHS196808 HRO196804:HRO196808 IBK196804:IBK196808 ILG196804:ILG196808 IVC196804:IVC196808 JEY196804:JEY196808 JOU196804:JOU196808 JYQ196804:JYQ196808 KIM196804:KIM196808 KSI196804:KSI196808 LCE196804:LCE196808 LMA196804:LMA196808 LVW196804:LVW196808 MFS196804:MFS196808 MPO196804:MPO196808 MZK196804:MZK196808 NJG196804:NJG196808 NTC196804:NTC196808 OCY196804:OCY196808 OMU196804:OMU196808 OWQ196804:OWQ196808 PGM196804:PGM196808 PQI196804:PQI196808 QAE196804:QAE196808 QKA196804:QKA196808 QTW196804:QTW196808 RDS196804:RDS196808 RNO196804:RNO196808 RXK196804:RXK196808 SHG196804:SHG196808 SRC196804:SRC196808 TAY196804:TAY196808 TKU196804:TKU196808 TUQ196804:TUQ196808 UEM196804:UEM196808 UOI196804:UOI196808 UYE196804:UYE196808 VIA196804:VIA196808 VRW196804:VRW196808 WBS196804:WBS196808 WLO196804:WLO196808 WVK196804:WVK196808 F262340:F262344 IY262340:IY262344 SU262340:SU262344 ACQ262340:ACQ262344 AMM262340:AMM262344 AWI262340:AWI262344 BGE262340:BGE262344 BQA262340:BQA262344 BZW262340:BZW262344 CJS262340:CJS262344 CTO262340:CTO262344 DDK262340:DDK262344 DNG262340:DNG262344 DXC262340:DXC262344 EGY262340:EGY262344 EQU262340:EQU262344 FAQ262340:FAQ262344 FKM262340:FKM262344 FUI262340:FUI262344 GEE262340:GEE262344 GOA262340:GOA262344 GXW262340:GXW262344 HHS262340:HHS262344 HRO262340:HRO262344 IBK262340:IBK262344 ILG262340:ILG262344 IVC262340:IVC262344 JEY262340:JEY262344 JOU262340:JOU262344 JYQ262340:JYQ262344 KIM262340:KIM262344 KSI262340:KSI262344 LCE262340:LCE262344 LMA262340:LMA262344 LVW262340:LVW262344 MFS262340:MFS262344 MPO262340:MPO262344 MZK262340:MZK262344 NJG262340:NJG262344 NTC262340:NTC262344 OCY262340:OCY262344 OMU262340:OMU262344 OWQ262340:OWQ262344 PGM262340:PGM262344 PQI262340:PQI262344 QAE262340:QAE262344 QKA262340:QKA262344 QTW262340:QTW262344 RDS262340:RDS262344 RNO262340:RNO262344 RXK262340:RXK262344 SHG262340:SHG262344 SRC262340:SRC262344 TAY262340:TAY262344 TKU262340:TKU262344 TUQ262340:TUQ262344 UEM262340:UEM262344 UOI262340:UOI262344 UYE262340:UYE262344 VIA262340:VIA262344 VRW262340:VRW262344 WBS262340:WBS262344 WLO262340:WLO262344 WVK262340:WVK262344 F327876:F327880 IY327876:IY327880 SU327876:SU327880 ACQ327876:ACQ327880 AMM327876:AMM327880 AWI327876:AWI327880 BGE327876:BGE327880 BQA327876:BQA327880 BZW327876:BZW327880 CJS327876:CJS327880 CTO327876:CTO327880 DDK327876:DDK327880 DNG327876:DNG327880 DXC327876:DXC327880 EGY327876:EGY327880 EQU327876:EQU327880 FAQ327876:FAQ327880 FKM327876:FKM327880 FUI327876:FUI327880 GEE327876:GEE327880 GOA327876:GOA327880 GXW327876:GXW327880 HHS327876:HHS327880 HRO327876:HRO327880 IBK327876:IBK327880 ILG327876:ILG327880 IVC327876:IVC327880 JEY327876:JEY327880 JOU327876:JOU327880 JYQ327876:JYQ327880 KIM327876:KIM327880 KSI327876:KSI327880 LCE327876:LCE327880 LMA327876:LMA327880 LVW327876:LVW327880 MFS327876:MFS327880 MPO327876:MPO327880 MZK327876:MZK327880 NJG327876:NJG327880 NTC327876:NTC327880 OCY327876:OCY327880 OMU327876:OMU327880 OWQ327876:OWQ327880 PGM327876:PGM327880 PQI327876:PQI327880 QAE327876:QAE327880 QKA327876:QKA327880 QTW327876:QTW327880 RDS327876:RDS327880 RNO327876:RNO327880 RXK327876:RXK327880 SHG327876:SHG327880 SRC327876:SRC327880 TAY327876:TAY327880 TKU327876:TKU327880 TUQ327876:TUQ327880 UEM327876:UEM327880 UOI327876:UOI327880 UYE327876:UYE327880 VIA327876:VIA327880 VRW327876:VRW327880 WBS327876:WBS327880 WLO327876:WLO327880 WVK327876:WVK327880 F393412:F393416 IY393412:IY393416 SU393412:SU393416 ACQ393412:ACQ393416 AMM393412:AMM393416 AWI393412:AWI393416 BGE393412:BGE393416 BQA393412:BQA393416 BZW393412:BZW393416 CJS393412:CJS393416 CTO393412:CTO393416 DDK393412:DDK393416 DNG393412:DNG393416 DXC393412:DXC393416 EGY393412:EGY393416 EQU393412:EQU393416 FAQ393412:FAQ393416 FKM393412:FKM393416 FUI393412:FUI393416 GEE393412:GEE393416 GOA393412:GOA393416 GXW393412:GXW393416 HHS393412:HHS393416 HRO393412:HRO393416 IBK393412:IBK393416 ILG393412:ILG393416 IVC393412:IVC393416 JEY393412:JEY393416 JOU393412:JOU393416 JYQ393412:JYQ393416 KIM393412:KIM393416 KSI393412:KSI393416 LCE393412:LCE393416 LMA393412:LMA393416 LVW393412:LVW393416 MFS393412:MFS393416 MPO393412:MPO393416 MZK393412:MZK393416 NJG393412:NJG393416 NTC393412:NTC393416 OCY393412:OCY393416 OMU393412:OMU393416 OWQ393412:OWQ393416 PGM393412:PGM393416 PQI393412:PQI393416 QAE393412:QAE393416 QKA393412:QKA393416 QTW393412:QTW393416 RDS393412:RDS393416 RNO393412:RNO393416 RXK393412:RXK393416 SHG393412:SHG393416 SRC393412:SRC393416 TAY393412:TAY393416 TKU393412:TKU393416 TUQ393412:TUQ393416 UEM393412:UEM393416 UOI393412:UOI393416 UYE393412:UYE393416 VIA393412:VIA393416 VRW393412:VRW393416 WBS393412:WBS393416 WLO393412:WLO393416 WVK393412:WVK393416 F458948:F458952 IY458948:IY458952 SU458948:SU458952 ACQ458948:ACQ458952 AMM458948:AMM458952 AWI458948:AWI458952 BGE458948:BGE458952 BQA458948:BQA458952 BZW458948:BZW458952 CJS458948:CJS458952 CTO458948:CTO458952 DDK458948:DDK458952 DNG458948:DNG458952 DXC458948:DXC458952 EGY458948:EGY458952 EQU458948:EQU458952 FAQ458948:FAQ458952 FKM458948:FKM458952 FUI458948:FUI458952 GEE458948:GEE458952 GOA458948:GOA458952 GXW458948:GXW458952 HHS458948:HHS458952 HRO458948:HRO458952 IBK458948:IBK458952 ILG458948:ILG458952 IVC458948:IVC458952 JEY458948:JEY458952 JOU458948:JOU458952 JYQ458948:JYQ458952 KIM458948:KIM458952 KSI458948:KSI458952 LCE458948:LCE458952 LMA458948:LMA458952 LVW458948:LVW458952 MFS458948:MFS458952 MPO458948:MPO458952 MZK458948:MZK458952 NJG458948:NJG458952 NTC458948:NTC458952 OCY458948:OCY458952 OMU458948:OMU458952 OWQ458948:OWQ458952 PGM458948:PGM458952 PQI458948:PQI458952 QAE458948:QAE458952 QKA458948:QKA458952 QTW458948:QTW458952 RDS458948:RDS458952 RNO458948:RNO458952 RXK458948:RXK458952 SHG458948:SHG458952 SRC458948:SRC458952 TAY458948:TAY458952 TKU458948:TKU458952 TUQ458948:TUQ458952 UEM458948:UEM458952 UOI458948:UOI458952 UYE458948:UYE458952 VIA458948:VIA458952 VRW458948:VRW458952 WBS458948:WBS458952 WLO458948:WLO458952 WVK458948:WVK458952 F524484:F524488 IY524484:IY524488 SU524484:SU524488 ACQ524484:ACQ524488 AMM524484:AMM524488 AWI524484:AWI524488 BGE524484:BGE524488 BQA524484:BQA524488 BZW524484:BZW524488 CJS524484:CJS524488 CTO524484:CTO524488 DDK524484:DDK524488 DNG524484:DNG524488 DXC524484:DXC524488 EGY524484:EGY524488 EQU524484:EQU524488 FAQ524484:FAQ524488 FKM524484:FKM524488 FUI524484:FUI524488 GEE524484:GEE524488 GOA524484:GOA524488 GXW524484:GXW524488 HHS524484:HHS524488 HRO524484:HRO524488 IBK524484:IBK524488 ILG524484:ILG524488 IVC524484:IVC524488 JEY524484:JEY524488 JOU524484:JOU524488 JYQ524484:JYQ524488 KIM524484:KIM524488 KSI524484:KSI524488 LCE524484:LCE524488 LMA524484:LMA524488 LVW524484:LVW524488 MFS524484:MFS524488 MPO524484:MPO524488 MZK524484:MZK524488 NJG524484:NJG524488 NTC524484:NTC524488 OCY524484:OCY524488 OMU524484:OMU524488 OWQ524484:OWQ524488 PGM524484:PGM524488 PQI524484:PQI524488 QAE524484:QAE524488 QKA524484:QKA524488 QTW524484:QTW524488 RDS524484:RDS524488 RNO524484:RNO524488 RXK524484:RXK524488 SHG524484:SHG524488 SRC524484:SRC524488 TAY524484:TAY524488 TKU524484:TKU524488 TUQ524484:TUQ524488 UEM524484:UEM524488 UOI524484:UOI524488 UYE524484:UYE524488 VIA524484:VIA524488 VRW524484:VRW524488 WBS524484:WBS524488 WLO524484:WLO524488 WVK524484:WVK524488 F590020:F590024 IY590020:IY590024 SU590020:SU590024 ACQ590020:ACQ590024 AMM590020:AMM590024 AWI590020:AWI590024 BGE590020:BGE590024 BQA590020:BQA590024 BZW590020:BZW590024 CJS590020:CJS590024 CTO590020:CTO590024 DDK590020:DDK590024 DNG590020:DNG590024 DXC590020:DXC590024 EGY590020:EGY590024 EQU590020:EQU590024 FAQ590020:FAQ590024 FKM590020:FKM590024 FUI590020:FUI590024 GEE590020:GEE590024 GOA590020:GOA590024 GXW590020:GXW590024 HHS590020:HHS590024 HRO590020:HRO590024 IBK590020:IBK590024 ILG590020:ILG590024 IVC590020:IVC590024 JEY590020:JEY590024 JOU590020:JOU590024 JYQ590020:JYQ590024 KIM590020:KIM590024 KSI590020:KSI590024 LCE590020:LCE590024 LMA590020:LMA590024 LVW590020:LVW590024 MFS590020:MFS590024 MPO590020:MPO590024 MZK590020:MZK590024 NJG590020:NJG590024 NTC590020:NTC590024 OCY590020:OCY590024 OMU590020:OMU590024 OWQ590020:OWQ590024 PGM590020:PGM590024 PQI590020:PQI590024 QAE590020:QAE590024 QKA590020:QKA590024 QTW590020:QTW590024 RDS590020:RDS590024 RNO590020:RNO590024 RXK590020:RXK590024 SHG590020:SHG590024 SRC590020:SRC590024 TAY590020:TAY590024 TKU590020:TKU590024 TUQ590020:TUQ590024 UEM590020:UEM590024 UOI590020:UOI590024 UYE590020:UYE590024 VIA590020:VIA590024 VRW590020:VRW590024 WBS590020:WBS590024 WLO590020:WLO590024 WVK590020:WVK590024 F655556:F655560 IY655556:IY655560 SU655556:SU655560 ACQ655556:ACQ655560 AMM655556:AMM655560 AWI655556:AWI655560 BGE655556:BGE655560 BQA655556:BQA655560 BZW655556:BZW655560 CJS655556:CJS655560 CTO655556:CTO655560 DDK655556:DDK655560 DNG655556:DNG655560 DXC655556:DXC655560 EGY655556:EGY655560 EQU655556:EQU655560 FAQ655556:FAQ655560 FKM655556:FKM655560 FUI655556:FUI655560 GEE655556:GEE655560 GOA655556:GOA655560 GXW655556:GXW655560 HHS655556:HHS655560 HRO655556:HRO655560 IBK655556:IBK655560 ILG655556:ILG655560 IVC655556:IVC655560 JEY655556:JEY655560 JOU655556:JOU655560 JYQ655556:JYQ655560 KIM655556:KIM655560 KSI655556:KSI655560 LCE655556:LCE655560 LMA655556:LMA655560 LVW655556:LVW655560 MFS655556:MFS655560 MPO655556:MPO655560 MZK655556:MZK655560 NJG655556:NJG655560 NTC655556:NTC655560 OCY655556:OCY655560 OMU655556:OMU655560 OWQ655556:OWQ655560 PGM655556:PGM655560 PQI655556:PQI655560 QAE655556:QAE655560 QKA655556:QKA655560 QTW655556:QTW655560 RDS655556:RDS655560 RNO655556:RNO655560 RXK655556:RXK655560 SHG655556:SHG655560 SRC655556:SRC655560 TAY655556:TAY655560 TKU655556:TKU655560 TUQ655556:TUQ655560 UEM655556:UEM655560 UOI655556:UOI655560 UYE655556:UYE655560 VIA655556:VIA655560 VRW655556:VRW655560 WBS655556:WBS655560 WLO655556:WLO655560 WVK655556:WVK655560 F721092:F721096 IY721092:IY721096 SU721092:SU721096 ACQ721092:ACQ721096 AMM721092:AMM721096 AWI721092:AWI721096 BGE721092:BGE721096 BQA721092:BQA721096 BZW721092:BZW721096 CJS721092:CJS721096 CTO721092:CTO721096 DDK721092:DDK721096 DNG721092:DNG721096 DXC721092:DXC721096 EGY721092:EGY721096 EQU721092:EQU721096 FAQ721092:FAQ721096 FKM721092:FKM721096 FUI721092:FUI721096 GEE721092:GEE721096 GOA721092:GOA721096 GXW721092:GXW721096 HHS721092:HHS721096 HRO721092:HRO721096 IBK721092:IBK721096 ILG721092:ILG721096 IVC721092:IVC721096 JEY721092:JEY721096 JOU721092:JOU721096 JYQ721092:JYQ721096 KIM721092:KIM721096 KSI721092:KSI721096 LCE721092:LCE721096 LMA721092:LMA721096 LVW721092:LVW721096 MFS721092:MFS721096 MPO721092:MPO721096 MZK721092:MZK721096 NJG721092:NJG721096 NTC721092:NTC721096 OCY721092:OCY721096 OMU721092:OMU721096 OWQ721092:OWQ721096 PGM721092:PGM721096 PQI721092:PQI721096 QAE721092:QAE721096 QKA721092:QKA721096 QTW721092:QTW721096 RDS721092:RDS721096 RNO721092:RNO721096 RXK721092:RXK721096 SHG721092:SHG721096 SRC721092:SRC721096 TAY721092:TAY721096 TKU721092:TKU721096 TUQ721092:TUQ721096 UEM721092:UEM721096 UOI721092:UOI721096 UYE721092:UYE721096 VIA721092:VIA721096 VRW721092:VRW721096 WBS721092:WBS721096 WLO721092:WLO721096 WVK721092:WVK721096 F786628:F786632 IY786628:IY786632 SU786628:SU786632 ACQ786628:ACQ786632 AMM786628:AMM786632 AWI786628:AWI786632 BGE786628:BGE786632 BQA786628:BQA786632 BZW786628:BZW786632 CJS786628:CJS786632 CTO786628:CTO786632 DDK786628:DDK786632 DNG786628:DNG786632 DXC786628:DXC786632 EGY786628:EGY786632 EQU786628:EQU786632 FAQ786628:FAQ786632 FKM786628:FKM786632 FUI786628:FUI786632 GEE786628:GEE786632 GOA786628:GOA786632 GXW786628:GXW786632 HHS786628:HHS786632 HRO786628:HRO786632 IBK786628:IBK786632 ILG786628:ILG786632 IVC786628:IVC786632 JEY786628:JEY786632 JOU786628:JOU786632 JYQ786628:JYQ786632 KIM786628:KIM786632 KSI786628:KSI786632 LCE786628:LCE786632 LMA786628:LMA786632 LVW786628:LVW786632 MFS786628:MFS786632 MPO786628:MPO786632 MZK786628:MZK786632 NJG786628:NJG786632 NTC786628:NTC786632 OCY786628:OCY786632 OMU786628:OMU786632 OWQ786628:OWQ786632 PGM786628:PGM786632 PQI786628:PQI786632 QAE786628:QAE786632 QKA786628:QKA786632 QTW786628:QTW786632 RDS786628:RDS786632 RNO786628:RNO786632 RXK786628:RXK786632 SHG786628:SHG786632 SRC786628:SRC786632 TAY786628:TAY786632 TKU786628:TKU786632 TUQ786628:TUQ786632 UEM786628:UEM786632 UOI786628:UOI786632 UYE786628:UYE786632 VIA786628:VIA786632 VRW786628:VRW786632 WBS786628:WBS786632 WLO786628:WLO786632 WVK786628:WVK786632 F852164:F852168 IY852164:IY852168 SU852164:SU852168 ACQ852164:ACQ852168 AMM852164:AMM852168 AWI852164:AWI852168 BGE852164:BGE852168 BQA852164:BQA852168 BZW852164:BZW852168 CJS852164:CJS852168 CTO852164:CTO852168 DDK852164:DDK852168 DNG852164:DNG852168 DXC852164:DXC852168 EGY852164:EGY852168 EQU852164:EQU852168 FAQ852164:FAQ852168 FKM852164:FKM852168 FUI852164:FUI852168 GEE852164:GEE852168 GOA852164:GOA852168 GXW852164:GXW852168 HHS852164:HHS852168 HRO852164:HRO852168 IBK852164:IBK852168 ILG852164:ILG852168 IVC852164:IVC852168 JEY852164:JEY852168 JOU852164:JOU852168 JYQ852164:JYQ852168 KIM852164:KIM852168 KSI852164:KSI852168 LCE852164:LCE852168 LMA852164:LMA852168 LVW852164:LVW852168 MFS852164:MFS852168 MPO852164:MPO852168 MZK852164:MZK852168 NJG852164:NJG852168 NTC852164:NTC852168 OCY852164:OCY852168 OMU852164:OMU852168 OWQ852164:OWQ852168 PGM852164:PGM852168 PQI852164:PQI852168 QAE852164:QAE852168 QKA852164:QKA852168 QTW852164:QTW852168 RDS852164:RDS852168 RNO852164:RNO852168 RXK852164:RXK852168 SHG852164:SHG852168 SRC852164:SRC852168 TAY852164:TAY852168 TKU852164:TKU852168 TUQ852164:TUQ852168 UEM852164:UEM852168 UOI852164:UOI852168 UYE852164:UYE852168 VIA852164:VIA852168 VRW852164:VRW852168 WBS852164:WBS852168 WLO852164:WLO852168 WVK852164:WVK852168 F917700:F917704 IY917700:IY917704 SU917700:SU917704 ACQ917700:ACQ917704 AMM917700:AMM917704 AWI917700:AWI917704 BGE917700:BGE917704 BQA917700:BQA917704 BZW917700:BZW917704 CJS917700:CJS917704 CTO917700:CTO917704 DDK917700:DDK917704 DNG917700:DNG917704 DXC917700:DXC917704 EGY917700:EGY917704 EQU917700:EQU917704 FAQ917700:FAQ917704 FKM917700:FKM917704 FUI917700:FUI917704 GEE917700:GEE917704 GOA917700:GOA917704 GXW917700:GXW917704 HHS917700:HHS917704 HRO917700:HRO917704 IBK917700:IBK917704 ILG917700:ILG917704 IVC917700:IVC917704 JEY917700:JEY917704 JOU917700:JOU917704 JYQ917700:JYQ917704 KIM917700:KIM917704 KSI917700:KSI917704 LCE917700:LCE917704 LMA917700:LMA917704 LVW917700:LVW917704 MFS917700:MFS917704 MPO917700:MPO917704 MZK917700:MZK917704 NJG917700:NJG917704 NTC917700:NTC917704 OCY917700:OCY917704 OMU917700:OMU917704 OWQ917700:OWQ917704 PGM917700:PGM917704 PQI917700:PQI917704 QAE917700:QAE917704 QKA917700:QKA917704 QTW917700:QTW917704 RDS917700:RDS917704 RNO917700:RNO917704 RXK917700:RXK917704 SHG917700:SHG917704 SRC917700:SRC917704 TAY917700:TAY917704 TKU917700:TKU917704 TUQ917700:TUQ917704 UEM917700:UEM917704 UOI917700:UOI917704 UYE917700:UYE917704 VIA917700:VIA917704 VRW917700:VRW917704 WBS917700:WBS917704 WLO917700:WLO917704 WVK917700:WVK917704 F983236:F983240 IY983236:IY983240 SU983236:SU983240 ACQ983236:ACQ983240 AMM983236:AMM983240 AWI983236:AWI983240 BGE983236:BGE983240 BQA983236:BQA983240 BZW983236:BZW983240 CJS983236:CJS983240 CTO983236:CTO983240 DDK983236:DDK983240 DNG983236:DNG983240 DXC983236:DXC983240 EGY983236:EGY983240 EQU983236:EQU983240 FAQ983236:FAQ983240 FKM983236:FKM983240 FUI983236:FUI983240 GEE983236:GEE983240 GOA983236:GOA983240 GXW983236:GXW983240 HHS983236:HHS983240 HRO983236:HRO983240 IBK983236:IBK983240 ILG983236:ILG983240 IVC983236:IVC983240 JEY983236:JEY983240 JOU983236:JOU983240 JYQ983236:JYQ983240 KIM983236:KIM983240 KSI983236:KSI983240 LCE983236:LCE983240 LMA983236:LMA983240 LVW983236:LVW983240 MFS983236:MFS983240 MPO983236:MPO983240 MZK983236:MZK983240 NJG983236:NJG983240 NTC983236:NTC983240 OCY983236:OCY983240 OMU983236:OMU983240 OWQ983236:OWQ983240 PGM983236:PGM983240 PQI983236:PQI983240 QAE983236:QAE983240 QKA983236:QKA983240 QTW983236:QTW983240 RDS983236:RDS983240 RNO983236:RNO983240 RXK983236:RXK983240 SHG983236:SHG983240 SRC983236:SRC983240 TAY983236:TAY983240 TKU983236:TKU983240 TUQ983236:TUQ983240 UEM983236:UEM983240 UOI983236:UOI983240 UYE983236:UYE983240 VIA983236:VIA983240 VRW983236:VRW983240 WBS983236:WBS983240 WVK38:WVK41 WLO38:WLO41 WBS38:WBS41 VRW38:VRW41 VIA38:VIA41 UYE38:UYE41 UOI38:UOI41 UEM38:UEM41 TUQ38:TUQ41 TKU38:TKU41 TAY38:TAY41 SRC38:SRC41 SHG38:SHG41 RXK38:RXK41 RNO38:RNO41 RDS38:RDS41 QTW38:QTW41 QKA38:QKA41 QAE38:QAE41 PQI38:PQI41 PGM38:PGM41 OWQ38:OWQ41 OMU38:OMU41 OCY38:OCY41 NTC38:NTC41 NJG38:NJG41 MZK38:MZK41 MPO38:MPO41 MFS38:MFS41 LVW38:LVW41 LMA38:LMA41 LCE38:LCE41 KSI38:KSI41 KIM38:KIM41 JYQ38:JYQ41 JOU38:JOU41 JEY38:JEY41 IVC38:IVC41 ILG38:ILG41 IBK38:IBK41 HRO38:HRO41 HHS38:HHS41 GXW38:GXW41 GOA38:GOA41 GEE38:GEE41 FUI38:FUI41 FKM38:FKM41 FAQ38:FAQ41 EQU38:EQU41 EGY38:EGY41 DXC38:DXC41 DNG38:DNG41 DDK38:DDK41 CTO38:CTO41 CJS38:CJS41 BZW38:BZW41 BQA38:BQA41 BGE38:BGE41 AWI38:AWI41 AMM38:AMM41 ACQ38:ACQ41 SU38:SU41 IY38:IY41 IY67:IY70 WVK67:WVK70 WLO67:WLO70 WBS67:WBS70 VRW67:VRW70 VIA67:VIA70 UYE67:UYE70 UOI67:UOI70 UEM67:UEM70 TUQ67:TUQ70 TKU67:TKU70 TAY67:TAY70 SRC67:SRC70 SHG67:SHG70 RXK67:RXK70 RNO67:RNO70 RDS67:RDS70 QTW67:QTW70 QKA67:QKA70 QAE67:QAE70 PQI67:PQI70 PGM67:PGM70 OWQ67:OWQ70 OMU67:OMU70 OCY67:OCY70 NTC67:NTC70 NJG67:NJG70 MZK67:MZK70 MPO67:MPO70 MFS67:MFS70 LVW67:LVW70 LMA67:LMA70 LCE67:LCE70 KSI67:KSI70 KIM67:KIM70 JYQ67:JYQ70 JOU67:JOU70 JEY67:JEY70 IVC67:IVC70 ILG67:ILG70 IBK67:IBK70 HRO67:HRO70 HHS67:HHS70 GXW67:GXW70 GOA67:GOA70 GEE67:GEE70 FUI67:FUI70 FKM67:FKM70 FAQ67:FAQ70 EQU67:EQU70 EGY67:EGY70 DXC67:DXC70 DNG67:DNG70 DDK67:DDK70 CTO67:CTO70 CJS67:CJS70 BZW67:BZW70 BQA67:BQA70 BGE67:BGE70 AWI67:AWI70 AMM67:AMM70 ACQ67:ACQ70 SU67:SU70 IY96:IY99 WVK96:WVK99 WLO96:WLO99 WBS96:WBS99 VRW96:VRW99 VIA96:VIA99 UYE96:UYE99 UOI96:UOI99 UEM96:UEM99 TUQ96:TUQ99 TKU96:TKU99 TAY96:TAY99 SRC96:SRC99 SHG96:SHG99 RXK96:RXK99 RNO96:RNO99 RDS96:RDS99 QTW96:QTW99 QKA96:QKA99 QAE96:QAE99 PQI96:PQI99 PGM96:PGM99 OWQ96:OWQ99 OMU96:OMU99 OCY96:OCY99 NTC96:NTC99 NJG96:NJG99 MZK96:MZK99 MPO96:MPO99 MFS96:MFS99 LVW96:LVW99 LMA96:LMA99 LCE96:LCE99 KSI96:KSI99 KIM96:KIM99 JYQ96:JYQ99 JOU96:JOU99 JEY96:JEY99 IVC96:IVC99 ILG96:ILG99 IBK96:IBK99 HRO96:HRO99 HHS96:HHS99 GXW96:GXW99 GOA96:GOA99 GEE96:GEE99 FUI96:FUI99 FKM96:FKM99 FAQ96:FAQ99 EQU96:EQU99 EGY96:EGY99 DXC96:DXC99 DNG96:DNG99 DDK96:DDK99 CTO96:CTO99 CJS96:CJS99 BZW96:BZW99 BQA96:BQA99 BGE96:BGE99 AWI96:AWI99 AMM96:AMM99 ACQ96:ACQ99 SU96:SU99 SU125:SU128 IY125:IY128 WVK125:WVK128 WLO125:WLO128 WBS125:WBS128 VRW125:VRW128 VIA125:VIA128 UYE125:UYE128 UOI125:UOI128 UEM125:UEM128 TUQ125:TUQ128 TKU125:TKU128 TAY125:TAY128 SRC125:SRC128 SHG125:SHG128 RXK125:RXK128 RNO125:RNO128 RDS125:RDS128 QTW125:QTW128 QKA125:QKA128 QAE125:QAE128 PQI125:PQI128 PGM125:PGM128 OWQ125:OWQ128 OMU125:OMU128 OCY125:OCY128 NTC125:NTC128 NJG125:NJG128 MZK125:MZK128 MPO125:MPO128 MFS125:MFS128 LVW125:LVW128 LMA125:LMA128 LCE125:LCE128 KSI125:KSI128 KIM125:KIM128 JYQ125:JYQ128 JOU125:JOU128 JEY125:JEY128 IVC125:IVC128 ILG125:ILG128 IBK125:IBK128 HRO125:HRO128 HHS125:HHS128 GXW125:GXW128 GOA125:GOA128 GEE125:GEE128 FUI125:FUI128 FKM125:FKM128 FAQ125:FAQ128 EQU125:EQU128 EGY125:EGY128 DXC125:DXC128 DNG125:DNG128 DDK125:DDK128 CTO125:CTO128 CJS125:CJS128 BZW125:BZW128 BQA125:BQA128 BGE125:BGE128 AWI125:AWI128 AMM125:AMM128 ACQ125:ACQ128 WVK154:WVK157 WLO154:WLO157 WBS154:WBS157 VRW154:VRW157 VIA154:VIA157 UYE154:UYE157 UOI154:UOI157 UEM154:UEM157 TUQ154:TUQ157 TKU154:TKU157 TAY154:TAY157 SRC154:SRC157 SHG154:SHG157 RXK154:RXK157 RNO154:RNO157 RDS154:RDS157 QTW154:QTW157 QKA154:QKA157 QAE154:QAE157 PQI154:PQI157 PGM154:PGM157 OWQ154:OWQ157 OMU154:OMU157 OCY154:OCY157 NTC154:NTC157 NJG154:NJG157 MZK154:MZK157 MPO154:MPO157 MFS154:MFS157 LVW154:LVW157 LMA154:LMA157 LCE154:LCE157 KSI154:KSI157 KIM154:KIM157 JYQ154:JYQ157 JOU154:JOU157 JEY154:JEY157 IVC154:IVC157 ILG154:ILG157 IBK154:IBK157 HRO154:HRO157 HHS154:HHS157 GXW154:GXW157 GOA154:GOA157 GEE154:GEE157 FUI154:FUI157 FKM154:FKM157 FAQ154:FAQ157 EQU154:EQU157 EGY154:EGY157 DXC154:DXC157 DNG154:DNG157 DDK154:DDK157 CTO154:CTO157 CJS154:CJS157 BZW154:BZW157 BQA154:BQA157 BGE154:BGE157 AWI154:AWI157 AMM154:AMM157 ACQ154:ACQ157 SU154:SU157 IY154:IY157 IY183:IY186 WVK183:WVK186 WLO183:WLO186 WBS183:WBS186 VRW183:VRW186 VIA183:VIA186 UYE183:UYE186 UOI183:UOI186 UEM183:UEM186 TUQ183:TUQ186 TKU183:TKU186 TAY183:TAY186 SRC183:SRC186 SHG183:SHG186 RXK183:RXK186 RNO183:RNO186 RDS183:RDS186 QTW183:QTW186 QKA183:QKA186 QAE183:QAE186 PQI183:PQI186 PGM183:PGM186 OWQ183:OWQ186 OMU183:OMU186 OCY183:OCY186 NTC183:NTC186 NJG183:NJG186 MZK183:MZK186 MPO183:MPO186 MFS183:MFS186 LVW183:LVW186 LMA183:LMA186 LCE183:LCE186 KSI183:KSI186 KIM183:KIM186 JYQ183:JYQ186 JOU183:JOU186 JEY183:JEY186 IVC183:IVC186 ILG183:ILG186 IBK183:IBK186 HRO183:HRO186 HHS183:HHS186 GXW183:GXW186 GOA183:GOA186 GEE183:GEE186 FUI183:FUI186 FKM183:FKM186 FAQ183:FAQ186 EQU183:EQU186 EGY183:EGY186 DXC183:DXC186 DNG183:DNG186 DDK183:DDK186 CTO183:CTO186 CJS183:CJS186 BZW183:BZW186 BQA183:BQA186 BGE183:BGE186 AWI183:AWI186 AMM183:AMM186 ACQ183:ACQ186 SU183:SU186" xr:uid="{00000000-0002-0000-0C00-000002000000}">
      <formula1>Is_position_funded_in_part_or_totally_by_other_federal_grant_?__Y__or__N</formula1>
    </dataValidation>
    <dataValidation showInputMessage="1" showErrorMessage="1" sqref="WVK983202:WVK983235 F65698:F65731 IY65698:IY65731 SU65698:SU65731 ACQ65698:ACQ65731 AMM65698:AMM65731 AWI65698:AWI65731 BGE65698:BGE65731 BQA65698:BQA65731 BZW65698:BZW65731 CJS65698:CJS65731 CTO65698:CTO65731 DDK65698:DDK65731 DNG65698:DNG65731 DXC65698:DXC65731 EGY65698:EGY65731 EQU65698:EQU65731 FAQ65698:FAQ65731 FKM65698:FKM65731 FUI65698:FUI65731 GEE65698:GEE65731 GOA65698:GOA65731 GXW65698:GXW65731 HHS65698:HHS65731 HRO65698:HRO65731 IBK65698:IBK65731 ILG65698:ILG65731 IVC65698:IVC65731 JEY65698:JEY65731 JOU65698:JOU65731 JYQ65698:JYQ65731 KIM65698:KIM65731 KSI65698:KSI65731 LCE65698:LCE65731 LMA65698:LMA65731 LVW65698:LVW65731 MFS65698:MFS65731 MPO65698:MPO65731 MZK65698:MZK65731 NJG65698:NJG65731 NTC65698:NTC65731 OCY65698:OCY65731 OMU65698:OMU65731 OWQ65698:OWQ65731 PGM65698:PGM65731 PQI65698:PQI65731 QAE65698:QAE65731 QKA65698:QKA65731 QTW65698:QTW65731 RDS65698:RDS65731 RNO65698:RNO65731 RXK65698:RXK65731 SHG65698:SHG65731 SRC65698:SRC65731 TAY65698:TAY65731 TKU65698:TKU65731 TUQ65698:TUQ65731 UEM65698:UEM65731 UOI65698:UOI65731 UYE65698:UYE65731 VIA65698:VIA65731 VRW65698:VRW65731 WBS65698:WBS65731 WLO65698:WLO65731 WVK65698:WVK65731 F131234:F131267 IY131234:IY131267 SU131234:SU131267 ACQ131234:ACQ131267 AMM131234:AMM131267 AWI131234:AWI131267 BGE131234:BGE131267 BQA131234:BQA131267 BZW131234:BZW131267 CJS131234:CJS131267 CTO131234:CTO131267 DDK131234:DDK131267 DNG131234:DNG131267 DXC131234:DXC131267 EGY131234:EGY131267 EQU131234:EQU131267 FAQ131234:FAQ131267 FKM131234:FKM131267 FUI131234:FUI131267 GEE131234:GEE131267 GOA131234:GOA131267 GXW131234:GXW131267 HHS131234:HHS131267 HRO131234:HRO131267 IBK131234:IBK131267 ILG131234:ILG131267 IVC131234:IVC131267 JEY131234:JEY131267 JOU131234:JOU131267 JYQ131234:JYQ131267 KIM131234:KIM131267 KSI131234:KSI131267 LCE131234:LCE131267 LMA131234:LMA131267 LVW131234:LVW131267 MFS131234:MFS131267 MPO131234:MPO131267 MZK131234:MZK131267 NJG131234:NJG131267 NTC131234:NTC131267 OCY131234:OCY131267 OMU131234:OMU131267 OWQ131234:OWQ131267 PGM131234:PGM131267 PQI131234:PQI131267 QAE131234:QAE131267 QKA131234:QKA131267 QTW131234:QTW131267 RDS131234:RDS131267 RNO131234:RNO131267 RXK131234:RXK131267 SHG131234:SHG131267 SRC131234:SRC131267 TAY131234:TAY131267 TKU131234:TKU131267 TUQ131234:TUQ131267 UEM131234:UEM131267 UOI131234:UOI131267 UYE131234:UYE131267 VIA131234:VIA131267 VRW131234:VRW131267 WBS131234:WBS131267 WLO131234:WLO131267 WVK131234:WVK131267 F196770:F196803 IY196770:IY196803 SU196770:SU196803 ACQ196770:ACQ196803 AMM196770:AMM196803 AWI196770:AWI196803 BGE196770:BGE196803 BQA196770:BQA196803 BZW196770:BZW196803 CJS196770:CJS196803 CTO196770:CTO196803 DDK196770:DDK196803 DNG196770:DNG196803 DXC196770:DXC196803 EGY196770:EGY196803 EQU196770:EQU196803 FAQ196770:FAQ196803 FKM196770:FKM196803 FUI196770:FUI196803 GEE196770:GEE196803 GOA196770:GOA196803 GXW196770:GXW196803 HHS196770:HHS196803 HRO196770:HRO196803 IBK196770:IBK196803 ILG196770:ILG196803 IVC196770:IVC196803 JEY196770:JEY196803 JOU196770:JOU196803 JYQ196770:JYQ196803 KIM196770:KIM196803 KSI196770:KSI196803 LCE196770:LCE196803 LMA196770:LMA196803 LVW196770:LVW196803 MFS196770:MFS196803 MPO196770:MPO196803 MZK196770:MZK196803 NJG196770:NJG196803 NTC196770:NTC196803 OCY196770:OCY196803 OMU196770:OMU196803 OWQ196770:OWQ196803 PGM196770:PGM196803 PQI196770:PQI196803 QAE196770:QAE196803 QKA196770:QKA196803 QTW196770:QTW196803 RDS196770:RDS196803 RNO196770:RNO196803 RXK196770:RXK196803 SHG196770:SHG196803 SRC196770:SRC196803 TAY196770:TAY196803 TKU196770:TKU196803 TUQ196770:TUQ196803 UEM196770:UEM196803 UOI196770:UOI196803 UYE196770:UYE196803 VIA196770:VIA196803 VRW196770:VRW196803 WBS196770:WBS196803 WLO196770:WLO196803 WVK196770:WVK196803 F262306:F262339 IY262306:IY262339 SU262306:SU262339 ACQ262306:ACQ262339 AMM262306:AMM262339 AWI262306:AWI262339 BGE262306:BGE262339 BQA262306:BQA262339 BZW262306:BZW262339 CJS262306:CJS262339 CTO262306:CTO262339 DDK262306:DDK262339 DNG262306:DNG262339 DXC262306:DXC262339 EGY262306:EGY262339 EQU262306:EQU262339 FAQ262306:FAQ262339 FKM262306:FKM262339 FUI262306:FUI262339 GEE262306:GEE262339 GOA262306:GOA262339 GXW262306:GXW262339 HHS262306:HHS262339 HRO262306:HRO262339 IBK262306:IBK262339 ILG262306:ILG262339 IVC262306:IVC262339 JEY262306:JEY262339 JOU262306:JOU262339 JYQ262306:JYQ262339 KIM262306:KIM262339 KSI262306:KSI262339 LCE262306:LCE262339 LMA262306:LMA262339 LVW262306:LVW262339 MFS262306:MFS262339 MPO262306:MPO262339 MZK262306:MZK262339 NJG262306:NJG262339 NTC262306:NTC262339 OCY262306:OCY262339 OMU262306:OMU262339 OWQ262306:OWQ262339 PGM262306:PGM262339 PQI262306:PQI262339 QAE262306:QAE262339 QKA262306:QKA262339 QTW262306:QTW262339 RDS262306:RDS262339 RNO262306:RNO262339 RXK262306:RXK262339 SHG262306:SHG262339 SRC262306:SRC262339 TAY262306:TAY262339 TKU262306:TKU262339 TUQ262306:TUQ262339 UEM262306:UEM262339 UOI262306:UOI262339 UYE262306:UYE262339 VIA262306:VIA262339 VRW262306:VRW262339 WBS262306:WBS262339 WLO262306:WLO262339 WVK262306:WVK262339 F327842:F327875 IY327842:IY327875 SU327842:SU327875 ACQ327842:ACQ327875 AMM327842:AMM327875 AWI327842:AWI327875 BGE327842:BGE327875 BQA327842:BQA327875 BZW327842:BZW327875 CJS327842:CJS327875 CTO327842:CTO327875 DDK327842:DDK327875 DNG327842:DNG327875 DXC327842:DXC327875 EGY327842:EGY327875 EQU327842:EQU327875 FAQ327842:FAQ327875 FKM327842:FKM327875 FUI327842:FUI327875 GEE327842:GEE327875 GOA327842:GOA327875 GXW327842:GXW327875 HHS327842:HHS327875 HRO327842:HRO327875 IBK327842:IBK327875 ILG327842:ILG327875 IVC327842:IVC327875 JEY327842:JEY327875 JOU327842:JOU327875 JYQ327842:JYQ327875 KIM327842:KIM327875 KSI327842:KSI327875 LCE327842:LCE327875 LMA327842:LMA327875 LVW327842:LVW327875 MFS327842:MFS327875 MPO327842:MPO327875 MZK327842:MZK327875 NJG327842:NJG327875 NTC327842:NTC327875 OCY327842:OCY327875 OMU327842:OMU327875 OWQ327842:OWQ327875 PGM327842:PGM327875 PQI327842:PQI327875 QAE327842:QAE327875 QKA327842:QKA327875 QTW327842:QTW327875 RDS327842:RDS327875 RNO327842:RNO327875 RXK327842:RXK327875 SHG327842:SHG327875 SRC327842:SRC327875 TAY327842:TAY327875 TKU327842:TKU327875 TUQ327842:TUQ327875 UEM327842:UEM327875 UOI327842:UOI327875 UYE327842:UYE327875 VIA327842:VIA327875 VRW327842:VRW327875 WBS327842:WBS327875 WLO327842:WLO327875 WVK327842:WVK327875 F393378:F393411 IY393378:IY393411 SU393378:SU393411 ACQ393378:ACQ393411 AMM393378:AMM393411 AWI393378:AWI393411 BGE393378:BGE393411 BQA393378:BQA393411 BZW393378:BZW393411 CJS393378:CJS393411 CTO393378:CTO393411 DDK393378:DDK393411 DNG393378:DNG393411 DXC393378:DXC393411 EGY393378:EGY393411 EQU393378:EQU393411 FAQ393378:FAQ393411 FKM393378:FKM393411 FUI393378:FUI393411 GEE393378:GEE393411 GOA393378:GOA393411 GXW393378:GXW393411 HHS393378:HHS393411 HRO393378:HRO393411 IBK393378:IBK393411 ILG393378:ILG393411 IVC393378:IVC393411 JEY393378:JEY393411 JOU393378:JOU393411 JYQ393378:JYQ393411 KIM393378:KIM393411 KSI393378:KSI393411 LCE393378:LCE393411 LMA393378:LMA393411 LVW393378:LVW393411 MFS393378:MFS393411 MPO393378:MPO393411 MZK393378:MZK393411 NJG393378:NJG393411 NTC393378:NTC393411 OCY393378:OCY393411 OMU393378:OMU393411 OWQ393378:OWQ393411 PGM393378:PGM393411 PQI393378:PQI393411 QAE393378:QAE393411 QKA393378:QKA393411 QTW393378:QTW393411 RDS393378:RDS393411 RNO393378:RNO393411 RXK393378:RXK393411 SHG393378:SHG393411 SRC393378:SRC393411 TAY393378:TAY393411 TKU393378:TKU393411 TUQ393378:TUQ393411 UEM393378:UEM393411 UOI393378:UOI393411 UYE393378:UYE393411 VIA393378:VIA393411 VRW393378:VRW393411 WBS393378:WBS393411 WLO393378:WLO393411 WVK393378:WVK393411 F458914:F458947 IY458914:IY458947 SU458914:SU458947 ACQ458914:ACQ458947 AMM458914:AMM458947 AWI458914:AWI458947 BGE458914:BGE458947 BQA458914:BQA458947 BZW458914:BZW458947 CJS458914:CJS458947 CTO458914:CTO458947 DDK458914:DDK458947 DNG458914:DNG458947 DXC458914:DXC458947 EGY458914:EGY458947 EQU458914:EQU458947 FAQ458914:FAQ458947 FKM458914:FKM458947 FUI458914:FUI458947 GEE458914:GEE458947 GOA458914:GOA458947 GXW458914:GXW458947 HHS458914:HHS458947 HRO458914:HRO458947 IBK458914:IBK458947 ILG458914:ILG458947 IVC458914:IVC458947 JEY458914:JEY458947 JOU458914:JOU458947 JYQ458914:JYQ458947 KIM458914:KIM458947 KSI458914:KSI458947 LCE458914:LCE458947 LMA458914:LMA458947 LVW458914:LVW458947 MFS458914:MFS458947 MPO458914:MPO458947 MZK458914:MZK458947 NJG458914:NJG458947 NTC458914:NTC458947 OCY458914:OCY458947 OMU458914:OMU458947 OWQ458914:OWQ458947 PGM458914:PGM458947 PQI458914:PQI458947 QAE458914:QAE458947 QKA458914:QKA458947 QTW458914:QTW458947 RDS458914:RDS458947 RNO458914:RNO458947 RXK458914:RXK458947 SHG458914:SHG458947 SRC458914:SRC458947 TAY458914:TAY458947 TKU458914:TKU458947 TUQ458914:TUQ458947 UEM458914:UEM458947 UOI458914:UOI458947 UYE458914:UYE458947 VIA458914:VIA458947 VRW458914:VRW458947 WBS458914:WBS458947 WLO458914:WLO458947 WVK458914:WVK458947 F524450:F524483 IY524450:IY524483 SU524450:SU524483 ACQ524450:ACQ524483 AMM524450:AMM524483 AWI524450:AWI524483 BGE524450:BGE524483 BQA524450:BQA524483 BZW524450:BZW524483 CJS524450:CJS524483 CTO524450:CTO524483 DDK524450:DDK524483 DNG524450:DNG524483 DXC524450:DXC524483 EGY524450:EGY524483 EQU524450:EQU524483 FAQ524450:FAQ524483 FKM524450:FKM524483 FUI524450:FUI524483 GEE524450:GEE524483 GOA524450:GOA524483 GXW524450:GXW524483 HHS524450:HHS524483 HRO524450:HRO524483 IBK524450:IBK524483 ILG524450:ILG524483 IVC524450:IVC524483 JEY524450:JEY524483 JOU524450:JOU524483 JYQ524450:JYQ524483 KIM524450:KIM524483 KSI524450:KSI524483 LCE524450:LCE524483 LMA524450:LMA524483 LVW524450:LVW524483 MFS524450:MFS524483 MPO524450:MPO524483 MZK524450:MZK524483 NJG524450:NJG524483 NTC524450:NTC524483 OCY524450:OCY524483 OMU524450:OMU524483 OWQ524450:OWQ524483 PGM524450:PGM524483 PQI524450:PQI524483 QAE524450:QAE524483 QKA524450:QKA524483 QTW524450:QTW524483 RDS524450:RDS524483 RNO524450:RNO524483 RXK524450:RXK524483 SHG524450:SHG524483 SRC524450:SRC524483 TAY524450:TAY524483 TKU524450:TKU524483 TUQ524450:TUQ524483 UEM524450:UEM524483 UOI524450:UOI524483 UYE524450:UYE524483 VIA524450:VIA524483 VRW524450:VRW524483 WBS524450:WBS524483 WLO524450:WLO524483 WVK524450:WVK524483 F589986:F590019 IY589986:IY590019 SU589986:SU590019 ACQ589986:ACQ590019 AMM589986:AMM590019 AWI589986:AWI590019 BGE589986:BGE590019 BQA589986:BQA590019 BZW589986:BZW590019 CJS589986:CJS590019 CTO589986:CTO590019 DDK589986:DDK590019 DNG589986:DNG590019 DXC589986:DXC590019 EGY589986:EGY590019 EQU589986:EQU590019 FAQ589986:FAQ590019 FKM589986:FKM590019 FUI589986:FUI590019 GEE589986:GEE590019 GOA589986:GOA590019 GXW589986:GXW590019 HHS589986:HHS590019 HRO589986:HRO590019 IBK589986:IBK590019 ILG589986:ILG590019 IVC589986:IVC590019 JEY589986:JEY590019 JOU589986:JOU590019 JYQ589986:JYQ590019 KIM589986:KIM590019 KSI589986:KSI590019 LCE589986:LCE590019 LMA589986:LMA590019 LVW589986:LVW590019 MFS589986:MFS590019 MPO589986:MPO590019 MZK589986:MZK590019 NJG589986:NJG590019 NTC589986:NTC590019 OCY589986:OCY590019 OMU589986:OMU590019 OWQ589986:OWQ590019 PGM589986:PGM590019 PQI589986:PQI590019 QAE589986:QAE590019 QKA589986:QKA590019 QTW589986:QTW590019 RDS589986:RDS590019 RNO589986:RNO590019 RXK589986:RXK590019 SHG589986:SHG590019 SRC589986:SRC590019 TAY589986:TAY590019 TKU589986:TKU590019 TUQ589986:TUQ590019 UEM589986:UEM590019 UOI589986:UOI590019 UYE589986:UYE590019 VIA589986:VIA590019 VRW589986:VRW590019 WBS589986:WBS590019 WLO589986:WLO590019 WVK589986:WVK590019 F655522:F655555 IY655522:IY655555 SU655522:SU655555 ACQ655522:ACQ655555 AMM655522:AMM655555 AWI655522:AWI655555 BGE655522:BGE655555 BQA655522:BQA655555 BZW655522:BZW655555 CJS655522:CJS655555 CTO655522:CTO655555 DDK655522:DDK655555 DNG655522:DNG655555 DXC655522:DXC655555 EGY655522:EGY655555 EQU655522:EQU655555 FAQ655522:FAQ655555 FKM655522:FKM655555 FUI655522:FUI655555 GEE655522:GEE655555 GOA655522:GOA655555 GXW655522:GXW655555 HHS655522:HHS655555 HRO655522:HRO655555 IBK655522:IBK655555 ILG655522:ILG655555 IVC655522:IVC655555 JEY655522:JEY655555 JOU655522:JOU655555 JYQ655522:JYQ655555 KIM655522:KIM655555 KSI655522:KSI655555 LCE655522:LCE655555 LMA655522:LMA655555 LVW655522:LVW655555 MFS655522:MFS655555 MPO655522:MPO655555 MZK655522:MZK655555 NJG655522:NJG655555 NTC655522:NTC655555 OCY655522:OCY655555 OMU655522:OMU655555 OWQ655522:OWQ655555 PGM655522:PGM655555 PQI655522:PQI655555 QAE655522:QAE655555 QKA655522:QKA655555 QTW655522:QTW655555 RDS655522:RDS655555 RNO655522:RNO655555 RXK655522:RXK655555 SHG655522:SHG655555 SRC655522:SRC655555 TAY655522:TAY655555 TKU655522:TKU655555 TUQ655522:TUQ655555 UEM655522:UEM655555 UOI655522:UOI655555 UYE655522:UYE655555 VIA655522:VIA655555 VRW655522:VRW655555 WBS655522:WBS655555 WLO655522:WLO655555 WVK655522:WVK655555 F721058:F721091 IY721058:IY721091 SU721058:SU721091 ACQ721058:ACQ721091 AMM721058:AMM721091 AWI721058:AWI721091 BGE721058:BGE721091 BQA721058:BQA721091 BZW721058:BZW721091 CJS721058:CJS721091 CTO721058:CTO721091 DDK721058:DDK721091 DNG721058:DNG721091 DXC721058:DXC721091 EGY721058:EGY721091 EQU721058:EQU721091 FAQ721058:FAQ721091 FKM721058:FKM721091 FUI721058:FUI721091 GEE721058:GEE721091 GOA721058:GOA721091 GXW721058:GXW721091 HHS721058:HHS721091 HRO721058:HRO721091 IBK721058:IBK721091 ILG721058:ILG721091 IVC721058:IVC721091 JEY721058:JEY721091 JOU721058:JOU721091 JYQ721058:JYQ721091 KIM721058:KIM721091 KSI721058:KSI721091 LCE721058:LCE721091 LMA721058:LMA721091 LVW721058:LVW721091 MFS721058:MFS721091 MPO721058:MPO721091 MZK721058:MZK721091 NJG721058:NJG721091 NTC721058:NTC721091 OCY721058:OCY721091 OMU721058:OMU721091 OWQ721058:OWQ721091 PGM721058:PGM721091 PQI721058:PQI721091 QAE721058:QAE721091 QKA721058:QKA721091 QTW721058:QTW721091 RDS721058:RDS721091 RNO721058:RNO721091 RXK721058:RXK721091 SHG721058:SHG721091 SRC721058:SRC721091 TAY721058:TAY721091 TKU721058:TKU721091 TUQ721058:TUQ721091 UEM721058:UEM721091 UOI721058:UOI721091 UYE721058:UYE721091 VIA721058:VIA721091 VRW721058:VRW721091 WBS721058:WBS721091 WLO721058:WLO721091 WVK721058:WVK721091 F786594:F786627 IY786594:IY786627 SU786594:SU786627 ACQ786594:ACQ786627 AMM786594:AMM786627 AWI786594:AWI786627 BGE786594:BGE786627 BQA786594:BQA786627 BZW786594:BZW786627 CJS786594:CJS786627 CTO786594:CTO786627 DDK786594:DDK786627 DNG786594:DNG786627 DXC786594:DXC786627 EGY786594:EGY786627 EQU786594:EQU786627 FAQ786594:FAQ786627 FKM786594:FKM786627 FUI786594:FUI786627 GEE786594:GEE786627 GOA786594:GOA786627 GXW786594:GXW786627 HHS786594:HHS786627 HRO786594:HRO786627 IBK786594:IBK786627 ILG786594:ILG786627 IVC786594:IVC786627 JEY786594:JEY786627 JOU786594:JOU786627 JYQ786594:JYQ786627 KIM786594:KIM786627 KSI786594:KSI786627 LCE786594:LCE786627 LMA786594:LMA786627 LVW786594:LVW786627 MFS786594:MFS786627 MPO786594:MPO786627 MZK786594:MZK786627 NJG786594:NJG786627 NTC786594:NTC786627 OCY786594:OCY786627 OMU786594:OMU786627 OWQ786594:OWQ786627 PGM786594:PGM786627 PQI786594:PQI786627 QAE786594:QAE786627 QKA786594:QKA786627 QTW786594:QTW786627 RDS786594:RDS786627 RNO786594:RNO786627 RXK786594:RXK786627 SHG786594:SHG786627 SRC786594:SRC786627 TAY786594:TAY786627 TKU786594:TKU786627 TUQ786594:TUQ786627 UEM786594:UEM786627 UOI786594:UOI786627 UYE786594:UYE786627 VIA786594:VIA786627 VRW786594:VRW786627 WBS786594:WBS786627 WLO786594:WLO786627 WVK786594:WVK786627 F852130:F852163 IY852130:IY852163 SU852130:SU852163 ACQ852130:ACQ852163 AMM852130:AMM852163 AWI852130:AWI852163 BGE852130:BGE852163 BQA852130:BQA852163 BZW852130:BZW852163 CJS852130:CJS852163 CTO852130:CTO852163 DDK852130:DDK852163 DNG852130:DNG852163 DXC852130:DXC852163 EGY852130:EGY852163 EQU852130:EQU852163 FAQ852130:FAQ852163 FKM852130:FKM852163 FUI852130:FUI852163 GEE852130:GEE852163 GOA852130:GOA852163 GXW852130:GXW852163 HHS852130:HHS852163 HRO852130:HRO852163 IBK852130:IBK852163 ILG852130:ILG852163 IVC852130:IVC852163 JEY852130:JEY852163 JOU852130:JOU852163 JYQ852130:JYQ852163 KIM852130:KIM852163 KSI852130:KSI852163 LCE852130:LCE852163 LMA852130:LMA852163 LVW852130:LVW852163 MFS852130:MFS852163 MPO852130:MPO852163 MZK852130:MZK852163 NJG852130:NJG852163 NTC852130:NTC852163 OCY852130:OCY852163 OMU852130:OMU852163 OWQ852130:OWQ852163 PGM852130:PGM852163 PQI852130:PQI852163 QAE852130:QAE852163 QKA852130:QKA852163 QTW852130:QTW852163 RDS852130:RDS852163 RNO852130:RNO852163 RXK852130:RXK852163 SHG852130:SHG852163 SRC852130:SRC852163 TAY852130:TAY852163 TKU852130:TKU852163 TUQ852130:TUQ852163 UEM852130:UEM852163 UOI852130:UOI852163 UYE852130:UYE852163 VIA852130:VIA852163 VRW852130:VRW852163 WBS852130:WBS852163 WLO852130:WLO852163 WVK852130:WVK852163 F917666:F917699 IY917666:IY917699 SU917666:SU917699 ACQ917666:ACQ917699 AMM917666:AMM917699 AWI917666:AWI917699 BGE917666:BGE917699 BQA917666:BQA917699 BZW917666:BZW917699 CJS917666:CJS917699 CTO917666:CTO917699 DDK917666:DDK917699 DNG917666:DNG917699 DXC917666:DXC917699 EGY917666:EGY917699 EQU917666:EQU917699 FAQ917666:FAQ917699 FKM917666:FKM917699 FUI917666:FUI917699 GEE917666:GEE917699 GOA917666:GOA917699 GXW917666:GXW917699 HHS917666:HHS917699 HRO917666:HRO917699 IBK917666:IBK917699 ILG917666:ILG917699 IVC917666:IVC917699 JEY917666:JEY917699 JOU917666:JOU917699 JYQ917666:JYQ917699 KIM917666:KIM917699 KSI917666:KSI917699 LCE917666:LCE917699 LMA917666:LMA917699 LVW917666:LVW917699 MFS917666:MFS917699 MPO917666:MPO917699 MZK917666:MZK917699 NJG917666:NJG917699 NTC917666:NTC917699 OCY917666:OCY917699 OMU917666:OMU917699 OWQ917666:OWQ917699 PGM917666:PGM917699 PQI917666:PQI917699 QAE917666:QAE917699 QKA917666:QKA917699 QTW917666:QTW917699 RDS917666:RDS917699 RNO917666:RNO917699 RXK917666:RXK917699 SHG917666:SHG917699 SRC917666:SRC917699 TAY917666:TAY917699 TKU917666:TKU917699 TUQ917666:TUQ917699 UEM917666:UEM917699 UOI917666:UOI917699 UYE917666:UYE917699 VIA917666:VIA917699 VRW917666:VRW917699 WBS917666:WBS917699 WLO917666:WLO917699 WVK917666:WVK917699 F983202:F983235 IY983202:IY983235 SU983202:SU983235 ACQ983202:ACQ983235 AMM983202:AMM983235 AWI983202:AWI983235 BGE983202:BGE983235 BQA983202:BQA983235 BZW983202:BZW983235 CJS983202:CJS983235 CTO983202:CTO983235 DDK983202:DDK983235 DNG983202:DNG983235 DXC983202:DXC983235 EGY983202:EGY983235 EQU983202:EQU983235 FAQ983202:FAQ983235 FKM983202:FKM983235 FUI983202:FUI983235 GEE983202:GEE983235 GOA983202:GOA983235 GXW983202:GXW983235 HHS983202:HHS983235 HRO983202:HRO983235 IBK983202:IBK983235 ILG983202:ILG983235 IVC983202:IVC983235 JEY983202:JEY983235 JOU983202:JOU983235 JYQ983202:JYQ983235 KIM983202:KIM983235 KSI983202:KSI983235 LCE983202:LCE983235 LMA983202:LMA983235 LVW983202:LVW983235 MFS983202:MFS983235 MPO983202:MPO983235 MZK983202:MZK983235 NJG983202:NJG983235 NTC983202:NTC983235 OCY983202:OCY983235 OMU983202:OMU983235 OWQ983202:OWQ983235 PGM983202:PGM983235 PQI983202:PQI983235 QAE983202:QAE983235 QKA983202:QKA983235 QTW983202:QTW983235 RDS983202:RDS983235 RNO983202:RNO983235 RXK983202:RXK983235 SHG983202:SHG983235 SRC983202:SRC983235 TAY983202:TAY983235 TKU983202:TKU983235 TUQ983202:TUQ983235 UEM983202:UEM983235 UOI983202:UOI983235 UYE983202:UYE983235 VIA983202:VIA983235 VRW983202:VRW983235 WBS983202:WBS983235 WLO983202:WLO983235 IY4:IY37 SU4:SU37 ACQ4:ACQ37 AMM4:AMM37 AWI4:AWI37 BGE4:BGE37 BQA4:BQA37 BZW4:BZW37 CJS4:CJS37 CTO4:CTO37 DDK4:DDK37 DNG4:DNG37 DXC4:DXC37 EGY4:EGY37 EQU4:EQU37 FAQ4:FAQ37 FKM4:FKM37 FUI4:FUI37 GEE4:GEE37 GOA4:GOA37 GXW4:GXW37 HHS4:HHS37 HRO4:HRO37 IBK4:IBK37 ILG4:ILG37 IVC4:IVC37 JEY4:JEY37 JOU4:JOU37 JYQ4:JYQ37 KIM4:KIM37 KSI4:KSI37 LCE4:LCE37 LMA4:LMA37 LVW4:LVW37 MFS4:MFS37 MPO4:MPO37 MZK4:MZK37 NJG4:NJG37 NTC4:NTC37 OCY4:OCY37 OMU4:OMU37 OWQ4:OWQ37 PGM4:PGM37 PQI4:PQI37 QAE4:QAE37 QKA4:QKA37 QTW4:QTW37 RDS4:RDS37 RNO4:RNO37 RXK4:RXK37 SHG4:SHG37 SRC4:SRC37 TAY4:TAY37 TKU4:TKU37 TUQ4:TUQ37 UEM4:UEM37 UOI4:UOI37 UYE4:UYE37 VIA4:VIA37 VRW4:VRW37 WBS4:WBS37 WLO4:WLO37 WVK4:WVK37 WVK42:WVK66 IY42:IY66 SU42:SU66 ACQ42:ACQ66 AMM42:AMM66 AWI42:AWI66 BGE42:BGE66 BQA42:BQA66 BZW42:BZW66 CJS42:CJS66 CTO42:CTO66 DDK42:DDK66 DNG42:DNG66 DXC42:DXC66 EGY42:EGY66 EQU42:EQU66 FAQ42:FAQ66 FKM42:FKM66 FUI42:FUI66 GEE42:GEE66 GOA42:GOA66 GXW42:GXW66 HHS42:HHS66 HRO42:HRO66 IBK42:IBK66 ILG42:ILG66 IVC42:IVC66 JEY42:JEY66 JOU42:JOU66 JYQ42:JYQ66 KIM42:KIM66 KSI42:KSI66 LCE42:LCE66 LMA42:LMA66 LVW42:LVW66 MFS42:MFS66 MPO42:MPO66 MZK42:MZK66 NJG42:NJG66 NTC42:NTC66 OCY42:OCY66 OMU42:OMU66 OWQ42:OWQ66 PGM42:PGM66 PQI42:PQI66 QAE42:QAE66 QKA42:QKA66 QTW42:QTW66 RDS42:RDS66 RNO42:RNO66 RXK42:RXK66 SHG42:SHG66 SRC42:SRC66 TAY42:TAY66 TKU42:TKU66 TUQ42:TUQ66 UEM42:UEM66 UOI42:UOI66 UYE42:UYE66 VIA42:VIA66 VRW42:VRW66 WBS42:WBS66 WLO42:WLO66 WLO100:WLO124 IY71:IY95 SU71:SU95 ACQ71:ACQ95 AMM71:AMM95 AWI71:AWI95 BGE71:BGE95 BQA71:BQA95 BZW71:BZW95 CJS71:CJS95 CTO71:CTO95 DDK71:DDK95 DNG71:DNG95 DXC71:DXC95 EGY71:EGY95 EQU71:EQU95 FAQ71:FAQ95 FKM71:FKM95 FUI71:FUI95 GEE71:GEE95 GOA71:GOA95 GXW71:GXW95 HHS71:HHS95 HRO71:HRO95 IBK71:IBK95 ILG71:ILG95 IVC71:IVC95 JEY71:JEY95 JOU71:JOU95 JYQ71:JYQ95 KIM71:KIM95 KSI71:KSI95 LCE71:LCE95 LMA71:LMA95 LVW71:LVW95 MFS71:MFS95 MPO71:MPO95 MZK71:MZK95 NJG71:NJG95 NTC71:NTC95 OCY71:OCY95 OMU71:OMU95 OWQ71:OWQ95 PGM71:PGM95 PQI71:PQI95 QAE71:QAE95 QKA71:QKA95 QTW71:QTW95 RDS71:RDS95 RNO71:RNO95 RXK71:RXK95 SHG71:SHG95 SRC71:SRC95 TAY71:TAY95 TKU71:TKU95 TUQ71:TUQ95 UEM71:UEM95 UOI71:UOI95 UYE71:UYE95 VIA71:VIA95 VRW71:VRW95 WBS71:WBS95 WLO71:WLO95 WVK71:WVK95 WVK100:WVK124 IY100:IY124 SU100:SU124 ACQ100:ACQ124 AMM100:AMM124 AWI100:AWI124 BGE100:BGE124 BQA100:BQA124 BZW100:BZW124 CJS100:CJS124 CTO100:CTO124 DDK100:DDK124 DNG100:DNG124 DXC100:DXC124 EGY100:EGY124 EQU100:EQU124 FAQ100:FAQ124 FKM100:FKM124 FUI100:FUI124 GEE100:GEE124 GOA100:GOA124 GXW100:GXW124 HHS100:HHS124 HRO100:HRO124 IBK100:IBK124 ILG100:ILG124 IVC100:IVC124 JEY100:JEY124 JOU100:JOU124 JYQ100:JYQ124 KIM100:KIM124 KSI100:KSI124 LCE100:LCE124 LMA100:LMA124 LVW100:LVW124 MFS100:MFS124 MPO100:MPO124 MZK100:MZK124 NJG100:NJG124 NTC100:NTC124 OCY100:OCY124 OMU100:OMU124 OWQ100:OWQ124 PGM100:PGM124 PQI100:PQI124 QAE100:QAE124 QKA100:QKA124 QTW100:QTW124 RDS100:RDS124 RNO100:RNO124 RXK100:RXK124 SHG100:SHG124 SRC100:SRC124 TAY100:TAY124 TKU100:TKU124 TUQ100:TUQ124 UEM100:UEM124 UOI100:UOI124 UYE100:UYE124 VIA100:VIA124 VRW100:VRW124 WBS100:WBS124 F4:F200 IY129:IY153 SU129:SU153 ACQ129:ACQ153 AMM129:AMM153 AWI129:AWI153 BGE129:BGE153 BQA129:BQA153 BZW129:BZW153 CJS129:CJS153 CTO129:CTO153 DDK129:DDK153 DNG129:DNG153 DXC129:DXC153 EGY129:EGY153 EQU129:EQU153 FAQ129:FAQ153 FKM129:FKM153 FUI129:FUI153 GEE129:GEE153 GOA129:GOA153 GXW129:GXW153 HHS129:HHS153 HRO129:HRO153 IBK129:IBK153 ILG129:ILG153 IVC129:IVC153 JEY129:JEY153 JOU129:JOU153 JYQ129:JYQ153 KIM129:KIM153 KSI129:KSI153 LCE129:LCE153 LMA129:LMA153 LVW129:LVW153 MFS129:MFS153 MPO129:MPO153 MZK129:MZK153 NJG129:NJG153 NTC129:NTC153 OCY129:OCY153 OMU129:OMU153 OWQ129:OWQ153 PGM129:PGM153 PQI129:PQI153 QAE129:QAE153 QKA129:QKA153 QTW129:QTW153 RDS129:RDS153 RNO129:RNO153 RXK129:RXK153 SHG129:SHG153 SRC129:SRC153 TAY129:TAY153 TKU129:TKU153 TUQ129:TUQ153 UEM129:UEM153 UOI129:UOI153 UYE129:UYE153 VIA129:VIA153 VRW129:VRW153 WBS129:WBS153 WLO129:WLO153 WVK129:WVK153 WVK158:WVK182 IY158:IY182 SU158:SU182 ACQ158:ACQ182 AMM158:AMM182 AWI158:AWI182 BGE158:BGE182 BQA158:BQA182 BZW158:BZW182 CJS158:CJS182 CTO158:CTO182 DDK158:DDK182 DNG158:DNG182 DXC158:DXC182 EGY158:EGY182 EQU158:EQU182 FAQ158:FAQ182 FKM158:FKM182 FUI158:FUI182 GEE158:GEE182 GOA158:GOA182 GXW158:GXW182 HHS158:HHS182 HRO158:HRO182 IBK158:IBK182 ILG158:ILG182 IVC158:IVC182 JEY158:JEY182 JOU158:JOU182 JYQ158:JYQ182 KIM158:KIM182 KSI158:KSI182 LCE158:LCE182 LMA158:LMA182 LVW158:LVW182 MFS158:MFS182 MPO158:MPO182 MZK158:MZK182 NJG158:NJG182 NTC158:NTC182 OCY158:OCY182 OMU158:OMU182 OWQ158:OWQ182 PGM158:PGM182 PQI158:PQI182 QAE158:QAE182 QKA158:QKA182 QTW158:QTW182 RDS158:RDS182 RNO158:RNO182 RXK158:RXK182 SHG158:SHG182 SRC158:SRC182 TAY158:TAY182 TKU158:TKU182 TUQ158:TUQ182 UEM158:UEM182 UOI158:UOI182 UYE158:UYE182 VIA158:VIA182 VRW158:VRW182 WBS158:WBS182 WLO158:WLO182 IY187:IY200 SU187:SU200 ACQ187:ACQ200 AMM187:AMM200 AWI187:AWI200 BGE187:BGE200 BQA187:BQA200 BZW187:BZW200 CJS187:CJS200 CTO187:CTO200 DDK187:DDK200 DNG187:DNG200 DXC187:DXC200 EGY187:EGY200 EQU187:EQU200 FAQ187:FAQ200 FKM187:FKM200 FUI187:FUI200 GEE187:GEE200 GOA187:GOA200 GXW187:GXW200 HHS187:HHS200 HRO187:HRO200 IBK187:IBK200 ILG187:ILG200 IVC187:IVC200 JEY187:JEY200 JOU187:JOU200 JYQ187:JYQ200 KIM187:KIM200 KSI187:KSI200 LCE187:LCE200 LMA187:LMA200 LVW187:LVW200 MFS187:MFS200 MPO187:MPO200 MZK187:MZK200 NJG187:NJG200 NTC187:NTC200 OCY187:OCY200 OMU187:OMU200 OWQ187:OWQ200 PGM187:PGM200 PQI187:PQI200 QAE187:QAE200 QKA187:QKA200 QTW187:QTW200 RDS187:RDS200 RNO187:RNO200 RXK187:RXK200 SHG187:SHG200 SRC187:SRC200 TAY187:TAY200 TKU187:TKU200 TUQ187:TUQ200 UEM187:UEM200 UOI187:UOI200 UYE187:UYE200 VIA187:VIA200 VRW187:VRW200 WBS187:WBS200 WLO187:WLO200 WVK187:WVK200" xr:uid="{00000000-0002-0000-0C00-000003000000}"/>
    <dataValidation type="list" allowBlank="1" showInputMessage="1" showErrorMessage="1" sqref="D4:D200" xr:uid="{00000000-0002-0000-0C00-000004000000}">
      <formula1>$C$206:$C$216</formula1>
    </dataValidation>
  </dataValidations>
  <pageMargins left="0.7" right="0.7" top="0.75" bottom="0.75" header="0.3" footer="0.3"/>
  <pageSetup scale="17" orientation="landscape" r:id="rId1"/>
  <headerFooter>
    <oddFooter>&amp;C5/11/2016</oddFooter>
  </headerFooter>
  <ignoredErrors>
    <ignoredError sqref="H4:H41" emptyCellReference="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H50"/>
  <sheetViews>
    <sheetView workbookViewId="0">
      <selection activeCell="C4" sqref="C4"/>
    </sheetView>
  </sheetViews>
  <sheetFormatPr defaultColWidth="9.1328125" defaultRowHeight="11.65" x14ac:dyDescent="0.35"/>
  <cols>
    <col min="1" max="1" width="50.73046875" style="195" customWidth="1"/>
    <col min="2" max="2" width="18" style="195" customWidth="1"/>
    <col min="3" max="3" width="12.73046875" style="195" customWidth="1"/>
    <col min="4" max="4" width="1.265625" style="195" bestFit="1" customWidth="1"/>
    <col min="5" max="5" width="24.59765625" style="195" customWidth="1"/>
    <col min="6" max="6" width="4.1328125" style="195" customWidth="1"/>
    <col min="7" max="7" width="9.1328125" style="195"/>
    <col min="8" max="8" width="15" style="195" customWidth="1"/>
    <col min="9" max="257" width="9.1328125" style="195"/>
    <col min="258" max="258" width="50.73046875" style="195" customWidth="1"/>
    <col min="259" max="259" width="18" style="195" customWidth="1"/>
    <col min="260" max="260" width="12.73046875" style="195" customWidth="1"/>
    <col min="261" max="261" width="24.59765625" style="195" customWidth="1"/>
    <col min="262" max="262" width="4.1328125" style="195" customWidth="1"/>
    <col min="263" max="263" width="9.1328125" style="195"/>
    <col min="264" max="264" width="15" style="195" customWidth="1"/>
    <col min="265" max="513" width="9.1328125" style="195"/>
    <col min="514" max="514" width="50.73046875" style="195" customWidth="1"/>
    <col min="515" max="515" width="18" style="195" customWidth="1"/>
    <col min="516" max="516" width="12.73046875" style="195" customWidth="1"/>
    <col min="517" max="517" width="24.59765625" style="195" customWidth="1"/>
    <col min="518" max="518" width="4.1328125" style="195" customWidth="1"/>
    <col min="519" max="519" width="9.1328125" style="195"/>
    <col min="520" max="520" width="15" style="195" customWidth="1"/>
    <col min="521" max="769" width="9.1328125" style="195"/>
    <col min="770" max="770" width="50.73046875" style="195" customWidth="1"/>
    <col min="771" max="771" width="18" style="195" customWidth="1"/>
    <col min="772" max="772" width="12.73046875" style="195" customWidth="1"/>
    <col min="773" max="773" width="24.59765625" style="195" customWidth="1"/>
    <col min="774" max="774" width="4.1328125" style="195" customWidth="1"/>
    <col min="775" max="775" width="9.1328125" style="195"/>
    <col min="776" max="776" width="15" style="195" customWidth="1"/>
    <col min="777" max="1025" width="9.1328125" style="195"/>
    <col min="1026" max="1026" width="50.73046875" style="195" customWidth="1"/>
    <col min="1027" max="1027" width="18" style="195" customWidth="1"/>
    <col min="1028" max="1028" width="12.73046875" style="195" customWidth="1"/>
    <col min="1029" max="1029" width="24.59765625" style="195" customWidth="1"/>
    <col min="1030" max="1030" width="4.1328125" style="195" customWidth="1"/>
    <col min="1031" max="1031" width="9.1328125" style="195"/>
    <col min="1032" max="1032" width="15" style="195" customWidth="1"/>
    <col min="1033" max="1281" width="9.1328125" style="195"/>
    <col min="1282" max="1282" width="50.73046875" style="195" customWidth="1"/>
    <col min="1283" max="1283" width="18" style="195" customWidth="1"/>
    <col min="1284" max="1284" width="12.73046875" style="195" customWidth="1"/>
    <col min="1285" max="1285" width="24.59765625" style="195" customWidth="1"/>
    <col min="1286" max="1286" width="4.1328125" style="195" customWidth="1"/>
    <col min="1287" max="1287" width="9.1328125" style="195"/>
    <col min="1288" max="1288" width="15" style="195" customWidth="1"/>
    <col min="1289" max="1537" width="9.1328125" style="195"/>
    <col min="1538" max="1538" width="50.73046875" style="195" customWidth="1"/>
    <col min="1539" max="1539" width="18" style="195" customWidth="1"/>
    <col min="1540" max="1540" width="12.73046875" style="195" customWidth="1"/>
    <col min="1541" max="1541" width="24.59765625" style="195" customWidth="1"/>
    <col min="1542" max="1542" width="4.1328125" style="195" customWidth="1"/>
    <col min="1543" max="1543" width="9.1328125" style="195"/>
    <col min="1544" max="1544" width="15" style="195" customWidth="1"/>
    <col min="1545" max="1793" width="9.1328125" style="195"/>
    <col min="1794" max="1794" width="50.73046875" style="195" customWidth="1"/>
    <col min="1795" max="1795" width="18" style="195" customWidth="1"/>
    <col min="1796" max="1796" width="12.73046875" style="195" customWidth="1"/>
    <col min="1797" max="1797" width="24.59765625" style="195" customWidth="1"/>
    <col min="1798" max="1798" width="4.1328125" style="195" customWidth="1"/>
    <col min="1799" max="1799" width="9.1328125" style="195"/>
    <col min="1800" max="1800" width="15" style="195" customWidth="1"/>
    <col min="1801" max="2049" width="9.1328125" style="195"/>
    <col min="2050" max="2050" width="50.73046875" style="195" customWidth="1"/>
    <col min="2051" max="2051" width="18" style="195" customWidth="1"/>
    <col min="2052" max="2052" width="12.73046875" style="195" customWidth="1"/>
    <col min="2053" max="2053" width="24.59765625" style="195" customWidth="1"/>
    <col min="2054" max="2054" width="4.1328125" style="195" customWidth="1"/>
    <col min="2055" max="2055" width="9.1328125" style="195"/>
    <col min="2056" max="2056" width="15" style="195" customWidth="1"/>
    <col min="2057" max="2305" width="9.1328125" style="195"/>
    <col min="2306" max="2306" width="50.73046875" style="195" customWidth="1"/>
    <col min="2307" max="2307" width="18" style="195" customWidth="1"/>
    <col min="2308" max="2308" width="12.73046875" style="195" customWidth="1"/>
    <col min="2309" max="2309" width="24.59765625" style="195" customWidth="1"/>
    <col min="2310" max="2310" width="4.1328125" style="195" customWidth="1"/>
    <col min="2311" max="2311" width="9.1328125" style="195"/>
    <col min="2312" max="2312" width="15" style="195" customWidth="1"/>
    <col min="2313" max="2561" width="9.1328125" style="195"/>
    <col min="2562" max="2562" width="50.73046875" style="195" customWidth="1"/>
    <col min="2563" max="2563" width="18" style="195" customWidth="1"/>
    <col min="2564" max="2564" width="12.73046875" style="195" customWidth="1"/>
    <col min="2565" max="2565" width="24.59765625" style="195" customWidth="1"/>
    <col min="2566" max="2566" width="4.1328125" style="195" customWidth="1"/>
    <col min="2567" max="2567" width="9.1328125" style="195"/>
    <col min="2568" max="2568" width="15" style="195" customWidth="1"/>
    <col min="2569" max="2817" width="9.1328125" style="195"/>
    <col min="2818" max="2818" width="50.73046875" style="195" customWidth="1"/>
    <col min="2819" max="2819" width="18" style="195" customWidth="1"/>
    <col min="2820" max="2820" width="12.73046875" style="195" customWidth="1"/>
    <col min="2821" max="2821" width="24.59765625" style="195" customWidth="1"/>
    <col min="2822" max="2822" width="4.1328125" style="195" customWidth="1"/>
    <col min="2823" max="2823" width="9.1328125" style="195"/>
    <col min="2824" max="2824" width="15" style="195" customWidth="1"/>
    <col min="2825" max="3073" width="9.1328125" style="195"/>
    <col min="3074" max="3074" width="50.73046875" style="195" customWidth="1"/>
    <col min="3075" max="3075" width="18" style="195" customWidth="1"/>
    <col min="3076" max="3076" width="12.73046875" style="195" customWidth="1"/>
    <col min="3077" max="3077" width="24.59765625" style="195" customWidth="1"/>
    <col min="3078" max="3078" width="4.1328125" style="195" customWidth="1"/>
    <col min="3079" max="3079" width="9.1328125" style="195"/>
    <col min="3080" max="3080" width="15" style="195" customWidth="1"/>
    <col min="3081" max="3329" width="9.1328125" style="195"/>
    <col min="3330" max="3330" width="50.73046875" style="195" customWidth="1"/>
    <col min="3331" max="3331" width="18" style="195" customWidth="1"/>
    <col min="3332" max="3332" width="12.73046875" style="195" customWidth="1"/>
    <col min="3333" max="3333" width="24.59765625" style="195" customWidth="1"/>
    <col min="3334" max="3334" width="4.1328125" style="195" customWidth="1"/>
    <col min="3335" max="3335" width="9.1328125" style="195"/>
    <col min="3336" max="3336" width="15" style="195" customWidth="1"/>
    <col min="3337" max="3585" width="9.1328125" style="195"/>
    <col min="3586" max="3586" width="50.73046875" style="195" customWidth="1"/>
    <col min="3587" max="3587" width="18" style="195" customWidth="1"/>
    <col min="3588" max="3588" width="12.73046875" style="195" customWidth="1"/>
    <col min="3589" max="3589" width="24.59765625" style="195" customWidth="1"/>
    <col min="3590" max="3590" width="4.1328125" style="195" customWidth="1"/>
    <col min="3591" max="3591" width="9.1328125" style="195"/>
    <col min="3592" max="3592" width="15" style="195" customWidth="1"/>
    <col min="3593" max="3841" width="9.1328125" style="195"/>
    <col min="3842" max="3842" width="50.73046875" style="195" customWidth="1"/>
    <col min="3843" max="3843" width="18" style="195" customWidth="1"/>
    <col min="3844" max="3844" width="12.73046875" style="195" customWidth="1"/>
    <col min="3845" max="3845" width="24.59765625" style="195" customWidth="1"/>
    <col min="3846" max="3846" width="4.1328125" style="195" customWidth="1"/>
    <col min="3847" max="3847" width="9.1328125" style="195"/>
    <col min="3848" max="3848" width="15" style="195" customWidth="1"/>
    <col min="3849" max="4097" width="9.1328125" style="195"/>
    <col min="4098" max="4098" width="50.73046875" style="195" customWidth="1"/>
    <col min="4099" max="4099" width="18" style="195" customWidth="1"/>
    <col min="4100" max="4100" width="12.73046875" style="195" customWidth="1"/>
    <col min="4101" max="4101" width="24.59765625" style="195" customWidth="1"/>
    <col min="4102" max="4102" width="4.1328125" style="195" customWidth="1"/>
    <col min="4103" max="4103" width="9.1328125" style="195"/>
    <col min="4104" max="4104" width="15" style="195" customWidth="1"/>
    <col min="4105" max="4353" width="9.1328125" style="195"/>
    <col min="4354" max="4354" width="50.73046875" style="195" customWidth="1"/>
    <col min="4355" max="4355" width="18" style="195" customWidth="1"/>
    <col min="4356" max="4356" width="12.73046875" style="195" customWidth="1"/>
    <col min="4357" max="4357" width="24.59765625" style="195" customWidth="1"/>
    <col min="4358" max="4358" width="4.1328125" style="195" customWidth="1"/>
    <col min="4359" max="4359" width="9.1328125" style="195"/>
    <col min="4360" max="4360" width="15" style="195" customWidth="1"/>
    <col min="4361" max="4609" width="9.1328125" style="195"/>
    <col min="4610" max="4610" width="50.73046875" style="195" customWidth="1"/>
    <col min="4611" max="4611" width="18" style="195" customWidth="1"/>
    <col min="4612" max="4612" width="12.73046875" style="195" customWidth="1"/>
    <col min="4613" max="4613" width="24.59765625" style="195" customWidth="1"/>
    <col min="4614" max="4614" width="4.1328125" style="195" customWidth="1"/>
    <col min="4615" max="4615" width="9.1328125" style="195"/>
    <col min="4616" max="4616" width="15" style="195" customWidth="1"/>
    <col min="4617" max="4865" width="9.1328125" style="195"/>
    <col min="4866" max="4866" width="50.73046875" style="195" customWidth="1"/>
    <col min="4867" max="4867" width="18" style="195" customWidth="1"/>
    <col min="4868" max="4868" width="12.73046875" style="195" customWidth="1"/>
    <col min="4869" max="4869" width="24.59765625" style="195" customWidth="1"/>
    <col min="4870" max="4870" width="4.1328125" style="195" customWidth="1"/>
    <col min="4871" max="4871" width="9.1328125" style="195"/>
    <col min="4872" max="4872" width="15" style="195" customWidth="1"/>
    <col min="4873" max="5121" width="9.1328125" style="195"/>
    <col min="5122" max="5122" width="50.73046875" style="195" customWidth="1"/>
    <col min="5123" max="5123" width="18" style="195" customWidth="1"/>
    <col min="5124" max="5124" width="12.73046875" style="195" customWidth="1"/>
    <col min="5125" max="5125" width="24.59765625" style="195" customWidth="1"/>
    <col min="5126" max="5126" width="4.1328125" style="195" customWidth="1"/>
    <col min="5127" max="5127" width="9.1328125" style="195"/>
    <col min="5128" max="5128" width="15" style="195" customWidth="1"/>
    <col min="5129" max="5377" width="9.1328125" style="195"/>
    <col min="5378" max="5378" width="50.73046875" style="195" customWidth="1"/>
    <col min="5379" max="5379" width="18" style="195" customWidth="1"/>
    <col min="5380" max="5380" width="12.73046875" style="195" customWidth="1"/>
    <col min="5381" max="5381" width="24.59765625" style="195" customWidth="1"/>
    <col min="5382" max="5382" width="4.1328125" style="195" customWidth="1"/>
    <col min="5383" max="5383" width="9.1328125" style="195"/>
    <col min="5384" max="5384" width="15" style="195" customWidth="1"/>
    <col min="5385" max="5633" width="9.1328125" style="195"/>
    <col min="5634" max="5634" width="50.73046875" style="195" customWidth="1"/>
    <col min="5635" max="5635" width="18" style="195" customWidth="1"/>
    <col min="5636" max="5636" width="12.73046875" style="195" customWidth="1"/>
    <col min="5637" max="5637" width="24.59765625" style="195" customWidth="1"/>
    <col min="5638" max="5638" width="4.1328125" style="195" customWidth="1"/>
    <col min="5639" max="5639" width="9.1328125" style="195"/>
    <col min="5640" max="5640" width="15" style="195" customWidth="1"/>
    <col min="5641" max="5889" width="9.1328125" style="195"/>
    <col min="5890" max="5890" width="50.73046875" style="195" customWidth="1"/>
    <col min="5891" max="5891" width="18" style="195" customWidth="1"/>
    <col min="5892" max="5892" width="12.73046875" style="195" customWidth="1"/>
    <col min="5893" max="5893" width="24.59765625" style="195" customWidth="1"/>
    <col min="5894" max="5894" width="4.1328125" style="195" customWidth="1"/>
    <col min="5895" max="5895" width="9.1328125" style="195"/>
    <col min="5896" max="5896" width="15" style="195" customWidth="1"/>
    <col min="5897" max="6145" width="9.1328125" style="195"/>
    <col min="6146" max="6146" width="50.73046875" style="195" customWidth="1"/>
    <col min="6147" max="6147" width="18" style="195" customWidth="1"/>
    <col min="6148" max="6148" width="12.73046875" style="195" customWidth="1"/>
    <col min="6149" max="6149" width="24.59765625" style="195" customWidth="1"/>
    <col min="6150" max="6150" width="4.1328125" style="195" customWidth="1"/>
    <col min="6151" max="6151" width="9.1328125" style="195"/>
    <col min="6152" max="6152" width="15" style="195" customWidth="1"/>
    <col min="6153" max="6401" width="9.1328125" style="195"/>
    <col min="6402" max="6402" width="50.73046875" style="195" customWidth="1"/>
    <col min="6403" max="6403" width="18" style="195" customWidth="1"/>
    <col min="6404" max="6404" width="12.73046875" style="195" customWidth="1"/>
    <col min="6405" max="6405" width="24.59765625" style="195" customWidth="1"/>
    <col min="6406" max="6406" width="4.1328125" style="195" customWidth="1"/>
    <col min="6407" max="6407" width="9.1328125" style="195"/>
    <col min="6408" max="6408" width="15" style="195" customWidth="1"/>
    <col min="6409" max="6657" width="9.1328125" style="195"/>
    <col min="6658" max="6658" width="50.73046875" style="195" customWidth="1"/>
    <col min="6659" max="6659" width="18" style="195" customWidth="1"/>
    <col min="6660" max="6660" width="12.73046875" style="195" customWidth="1"/>
    <col min="6661" max="6661" width="24.59765625" style="195" customWidth="1"/>
    <col min="6662" max="6662" width="4.1328125" style="195" customWidth="1"/>
    <col min="6663" max="6663" width="9.1328125" style="195"/>
    <col min="6664" max="6664" width="15" style="195" customWidth="1"/>
    <col min="6665" max="6913" width="9.1328125" style="195"/>
    <col min="6914" max="6914" width="50.73046875" style="195" customWidth="1"/>
    <col min="6915" max="6915" width="18" style="195" customWidth="1"/>
    <col min="6916" max="6916" width="12.73046875" style="195" customWidth="1"/>
    <col min="6917" max="6917" width="24.59765625" style="195" customWidth="1"/>
    <col min="6918" max="6918" width="4.1328125" style="195" customWidth="1"/>
    <col min="6919" max="6919" width="9.1328125" style="195"/>
    <col min="6920" max="6920" width="15" style="195" customWidth="1"/>
    <col min="6921" max="7169" width="9.1328125" style="195"/>
    <col min="7170" max="7170" width="50.73046875" style="195" customWidth="1"/>
    <col min="7171" max="7171" width="18" style="195" customWidth="1"/>
    <col min="7172" max="7172" width="12.73046875" style="195" customWidth="1"/>
    <col min="7173" max="7173" width="24.59765625" style="195" customWidth="1"/>
    <col min="7174" max="7174" width="4.1328125" style="195" customWidth="1"/>
    <col min="7175" max="7175" width="9.1328125" style="195"/>
    <col min="7176" max="7176" width="15" style="195" customWidth="1"/>
    <col min="7177" max="7425" width="9.1328125" style="195"/>
    <col min="7426" max="7426" width="50.73046875" style="195" customWidth="1"/>
    <col min="7427" max="7427" width="18" style="195" customWidth="1"/>
    <col min="7428" max="7428" width="12.73046875" style="195" customWidth="1"/>
    <col min="7429" max="7429" width="24.59765625" style="195" customWidth="1"/>
    <col min="7430" max="7430" width="4.1328125" style="195" customWidth="1"/>
    <col min="7431" max="7431" width="9.1328125" style="195"/>
    <col min="7432" max="7432" width="15" style="195" customWidth="1"/>
    <col min="7433" max="7681" width="9.1328125" style="195"/>
    <col min="7682" max="7682" width="50.73046875" style="195" customWidth="1"/>
    <col min="7683" max="7683" width="18" style="195" customWidth="1"/>
    <col min="7684" max="7684" width="12.73046875" style="195" customWidth="1"/>
    <col min="7685" max="7685" width="24.59765625" style="195" customWidth="1"/>
    <col min="7686" max="7686" width="4.1328125" style="195" customWidth="1"/>
    <col min="7687" max="7687" width="9.1328125" style="195"/>
    <col min="7688" max="7688" width="15" style="195" customWidth="1"/>
    <col min="7689" max="7937" width="9.1328125" style="195"/>
    <col min="7938" max="7938" width="50.73046875" style="195" customWidth="1"/>
    <col min="7939" max="7939" width="18" style="195" customWidth="1"/>
    <col min="7940" max="7940" width="12.73046875" style="195" customWidth="1"/>
    <col min="7941" max="7941" width="24.59765625" style="195" customWidth="1"/>
    <col min="7942" max="7942" width="4.1328125" style="195" customWidth="1"/>
    <col min="7943" max="7943" width="9.1328125" style="195"/>
    <col min="7944" max="7944" width="15" style="195" customWidth="1"/>
    <col min="7945" max="8193" width="9.1328125" style="195"/>
    <col min="8194" max="8194" width="50.73046875" style="195" customWidth="1"/>
    <col min="8195" max="8195" width="18" style="195" customWidth="1"/>
    <col min="8196" max="8196" width="12.73046875" style="195" customWidth="1"/>
    <col min="8197" max="8197" width="24.59765625" style="195" customWidth="1"/>
    <col min="8198" max="8198" width="4.1328125" style="195" customWidth="1"/>
    <col min="8199" max="8199" width="9.1328125" style="195"/>
    <col min="8200" max="8200" width="15" style="195" customWidth="1"/>
    <col min="8201" max="8449" width="9.1328125" style="195"/>
    <col min="8450" max="8450" width="50.73046875" style="195" customWidth="1"/>
    <col min="8451" max="8451" width="18" style="195" customWidth="1"/>
    <col min="8452" max="8452" width="12.73046875" style="195" customWidth="1"/>
    <col min="8453" max="8453" width="24.59765625" style="195" customWidth="1"/>
    <col min="8454" max="8454" width="4.1328125" style="195" customWidth="1"/>
    <col min="8455" max="8455" width="9.1328125" style="195"/>
    <col min="8456" max="8456" width="15" style="195" customWidth="1"/>
    <col min="8457" max="8705" width="9.1328125" style="195"/>
    <col min="8706" max="8706" width="50.73046875" style="195" customWidth="1"/>
    <col min="8707" max="8707" width="18" style="195" customWidth="1"/>
    <col min="8708" max="8708" width="12.73046875" style="195" customWidth="1"/>
    <col min="8709" max="8709" width="24.59765625" style="195" customWidth="1"/>
    <col min="8710" max="8710" width="4.1328125" style="195" customWidth="1"/>
    <col min="8711" max="8711" width="9.1328125" style="195"/>
    <col min="8712" max="8712" width="15" style="195" customWidth="1"/>
    <col min="8713" max="8961" width="9.1328125" style="195"/>
    <col min="8962" max="8962" width="50.73046875" style="195" customWidth="1"/>
    <col min="8963" max="8963" width="18" style="195" customWidth="1"/>
    <col min="8964" max="8964" width="12.73046875" style="195" customWidth="1"/>
    <col min="8965" max="8965" width="24.59765625" style="195" customWidth="1"/>
    <col min="8966" max="8966" width="4.1328125" style="195" customWidth="1"/>
    <col min="8967" max="8967" width="9.1328125" style="195"/>
    <col min="8968" max="8968" width="15" style="195" customWidth="1"/>
    <col min="8969" max="9217" width="9.1328125" style="195"/>
    <col min="9218" max="9218" width="50.73046875" style="195" customWidth="1"/>
    <col min="9219" max="9219" width="18" style="195" customWidth="1"/>
    <col min="9220" max="9220" width="12.73046875" style="195" customWidth="1"/>
    <col min="9221" max="9221" width="24.59765625" style="195" customWidth="1"/>
    <col min="9222" max="9222" width="4.1328125" style="195" customWidth="1"/>
    <col min="9223" max="9223" width="9.1328125" style="195"/>
    <col min="9224" max="9224" width="15" style="195" customWidth="1"/>
    <col min="9225" max="9473" width="9.1328125" style="195"/>
    <col min="9474" max="9474" width="50.73046875" style="195" customWidth="1"/>
    <col min="9475" max="9475" width="18" style="195" customWidth="1"/>
    <col min="9476" max="9476" width="12.73046875" style="195" customWidth="1"/>
    <col min="9477" max="9477" width="24.59765625" style="195" customWidth="1"/>
    <col min="9478" max="9478" width="4.1328125" style="195" customWidth="1"/>
    <col min="9479" max="9479" width="9.1328125" style="195"/>
    <col min="9480" max="9480" width="15" style="195" customWidth="1"/>
    <col min="9481" max="9729" width="9.1328125" style="195"/>
    <col min="9730" max="9730" width="50.73046875" style="195" customWidth="1"/>
    <col min="9731" max="9731" width="18" style="195" customWidth="1"/>
    <col min="9732" max="9732" width="12.73046875" style="195" customWidth="1"/>
    <col min="9733" max="9733" width="24.59765625" style="195" customWidth="1"/>
    <col min="9734" max="9734" width="4.1328125" style="195" customWidth="1"/>
    <col min="9735" max="9735" width="9.1328125" style="195"/>
    <col min="9736" max="9736" width="15" style="195" customWidth="1"/>
    <col min="9737" max="9985" width="9.1328125" style="195"/>
    <col min="9986" max="9986" width="50.73046875" style="195" customWidth="1"/>
    <col min="9987" max="9987" width="18" style="195" customWidth="1"/>
    <col min="9988" max="9988" width="12.73046875" style="195" customWidth="1"/>
    <col min="9989" max="9989" width="24.59765625" style="195" customWidth="1"/>
    <col min="9990" max="9990" width="4.1328125" style="195" customWidth="1"/>
    <col min="9991" max="9991" width="9.1328125" style="195"/>
    <col min="9992" max="9992" width="15" style="195" customWidth="1"/>
    <col min="9993" max="10241" width="9.1328125" style="195"/>
    <col min="10242" max="10242" width="50.73046875" style="195" customWidth="1"/>
    <col min="10243" max="10243" width="18" style="195" customWidth="1"/>
    <col min="10244" max="10244" width="12.73046875" style="195" customWidth="1"/>
    <col min="10245" max="10245" width="24.59765625" style="195" customWidth="1"/>
    <col min="10246" max="10246" width="4.1328125" style="195" customWidth="1"/>
    <col min="10247" max="10247" width="9.1328125" style="195"/>
    <col min="10248" max="10248" width="15" style="195" customWidth="1"/>
    <col min="10249" max="10497" width="9.1328125" style="195"/>
    <col min="10498" max="10498" width="50.73046875" style="195" customWidth="1"/>
    <col min="10499" max="10499" width="18" style="195" customWidth="1"/>
    <col min="10500" max="10500" width="12.73046875" style="195" customWidth="1"/>
    <col min="10501" max="10501" width="24.59765625" style="195" customWidth="1"/>
    <col min="10502" max="10502" width="4.1328125" style="195" customWidth="1"/>
    <col min="10503" max="10503" width="9.1328125" style="195"/>
    <col min="10504" max="10504" width="15" style="195" customWidth="1"/>
    <col min="10505" max="10753" width="9.1328125" style="195"/>
    <col min="10754" max="10754" width="50.73046875" style="195" customWidth="1"/>
    <col min="10755" max="10755" width="18" style="195" customWidth="1"/>
    <col min="10756" max="10756" width="12.73046875" style="195" customWidth="1"/>
    <col min="10757" max="10757" width="24.59765625" style="195" customWidth="1"/>
    <col min="10758" max="10758" width="4.1328125" style="195" customWidth="1"/>
    <col min="10759" max="10759" width="9.1328125" style="195"/>
    <col min="10760" max="10760" width="15" style="195" customWidth="1"/>
    <col min="10761" max="11009" width="9.1328125" style="195"/>
    <col min="11010" max="11010" width="50.73046875" style="195" customWidth="1"/>
    <col min="11011" max="11011" width="18" style="195" customWidth="1"/>
    <col min="11012" max="11012" width="12.73046875" style="195" customWidth="1"/>
    <col min="11013" max="11013" width="24.59765625" style="195" customWidth="1"/>
    <col min="11014" max="11014" width="4.1328125" style="195" customWidth="1"/>
    <col min="11015" max="11015" width="9.1328125" style="195"/>
    <col min="11016" max="11016" width="15" style="195" customWidth="1"/>
    <col min="11017" max="11265" width="9.1328125" style="195"/>
    <col min="11266" max="11266" width="50.73046875" style="195" customWidth="1"/>
    <col min="11267" max="11267" width="18" style="195" customWidth="1"/>
    <col min="11268" max="11268" width="12.73046875" style="195" customWidth="1"/>
    <col min="11269" max="11269" width="24.59765625" style="195" customWidth="1"/>
    <col min="11270" max="11270" width="4.1328125" style="195" customWidth="1"/>
    <col min="11271" max="11271" width="9.1328125" style="195"/>
    <col min="11272" max="11272" width="15" style="195" customWidth="1"/>
    <col min="11273" max="11521" width="9.1328125" style="195"/>
    <col min="11522" max="11522" width="50.73046875" style="195" customWidth="1"/>
    <col min="11523" max="11523" width="18" style="195" customWidth="1"/>
    <col min="11524" max="11524" width="12.73046875" style="195" customWidth="1"/>
    <col min="11525" max="11525" width="24.59765625" style="195" customWidth="1"/>
    <col min="11526" max="11526" width="4.1328125" style="195" customWidth="1"/>
    <col min="11527" max="11527" width="9.1328125" style="195"/>
    <col min="11528" max="11528" width="15" style="195" customWidth="1"/>
    <col min="11529" max="11777" width="9.1328125" style="195"/>
    <col min="11778" max="11778" width="50.73046875" style="195" customWidth="1"/>
    <col min="11779" max="11779" width="18" style="195" customWidth="1"/>
    <col min="11780" max="11780" width="12.73046875" style="195" customWidth="1"/>
    <col min="11781" max="11781" width="24.59765625" style="195" customWidth="1"/>
    <col min="11782" max="11782" width="4.1328125" style="195" customWidth="1"/>
    <col min="11783" max="11783" width="9.1328125" style="195"/>
    <col min="11784" max="11784" width="15" style="195" customWidth="1"/>
    <col min="11785" max="12033" width="9.1328125" style="195"/>
    <col min="12034" max="12034" width="50.73046875" style="195" customWidth="1"/>
    <col min="12035" max="12035" width="18" style="195" customWidth="1"/>
    <col min="12036" max="12036" width="12.73046875" style="195" customWidth="1"/>
    <col min="12037" max="12037" width="24.59765625" style="195" customWidth="1"/>
    <col min="12038" max="12038" width="4.1328125" style="195" customWidth="1"/>
    <col min="12039" max="12039" width="9.1328125" style="195"/>
    <col min="12040" max="12040" width="15" style="195" customWidth="1"/>
    <col min="12041" max="12289" width="9.1328125" style="195"/>
    <col min="12290" max="12290" width="50.73046875" style="195" customWidth="1"/>
    <col min="12291" max="12291" width="18" style="195" customWidth="1"/>
    <col min="12292" max="12292" width="12.73046875" style="195" customWidth="1"/>
    <col min="12293" max="12293" width="24.59765625" style="195" customWidth="1"/>
    <col min="12294" max="12294" width="4.1328125" style="195" customWidth="1"/>
    <col min="12295" max="12295" width="9.1328125" style="195"/>
    <col min="12296" max="12296" width="15" style="195" customWidth="1"/>
    <col min="12297" max="12545" width="9.1328125" style="195"/>
    <col min="12546" max="12546" width="50.73046875" style="195" customWidth="1"/>
    <col min="12547" max="12547" width="18" style="195" customWidth="1"/>
    <col min="12548" max="12548" width="12.73046875" style="195" customWidth="1"/>
    <col min="12549" max="12549" width="24.59765625" style="195" customWidth="1"/>
    <col min="12550" max="12550" width="4.1328125" style="195" customWidth="1"/>
    <col min="12551" max="12551" width="9.1328125" style="195"/>
    <col min="12552" max="12552" width="15" style="195" customWidth="1"/>
    <col min="12553" max="12801" width="9.1328125" style="195"/>
    <col min="12802" max="12802" width="50.73046875" style="195" customWidth="1"/>
    <col min="12803" max="12803" width="18" style="195" customWidth="1"/>
    <col min="12804" max="12804" width="12.73046875" style="195" customWidth="1"/>
    <col min="12805" max="12805" width="24.59765625" style="195" customWidth="1"/>
    <col min="12806" max="12806" width="4.1328125" style="195" customWidth="1"/>
    <col min="12807" max="12807" width="9.1328125" style="195"/>
    <col min="12808" max="12808" width="15" style="195" customWidth="1"/>
    <col min="12809" max="13057" width="9.1328125" style="195"/>
    <col min="13058" max="13058" width="50.73046875" style="195" customWidth="1"/>
    <col min="13059" max="13059" width="18" style="195" customWidth="1"/>
    <col min="13060" max="13060" width="12.73046875" style="195" customWidth="1"/>
    <col min="13061" max="13061" width="24.59765625" style="195" customWidth="1"/>
    <col min="13062" max="13062" width="4.1328125" style="195" customWidth="1"/>
    <col min="13063" max="13063" width="9.1328125" style="195"/>
    <col min="13064" max="13064" width="15" style="195" customWidth="1"/>
    <col min="13065" max="13313" width="9.1328125" style="195"/>
    <col min="13314" max="13314" width="50.73046875" style="195" customWidth="1"/>
    <col min="13315" max="13315" width="18" style="195" customWidth="1"/>
    <col min="13316" max="13316" width="12.73046875" style="195" customWidth="1"/>
    <col min="13317" max="13317" width="24.59765625" style="195" customWidth="1"/>
    <col min="13318" max="13318" width="4.1328125" style="195" customWidth="1"/>
    <col min="13319" max="13319" width="9.1328125" style="195"/>
    <col min="13320" max="13320" width="15" style="195" customWidth="1"/>
    <col min="13321" max="13569" width="9.1328125" style="195"/>
    <col min="13570" max="13570" width="50.73046875" style="195" customWidth="1"/>
    <col min="13571" max="13571" width="18" style="195" customWidth="1"/>
    <col min="13572" max="13572" width="12.73046875" style="195" customWidth="1"/>
    <col min="13573" max="13573" width="24.59765625" style="195" customWidth="1"/>
    <col min="13574" max="13574" width="4.1328125" style="195" customWidth="1"/>
    <col min="13575" max="13575" width="9.1328125" style="195"/>
    <col min="13576" max="13576" width="15" style="195" customWidth="1"/>
    <col min="13577" max="13825" width="9.1328125" style="195"/>
    <col min="13826" max="13826" width="50.73046875" style="195" customWidth="1"/>
    <col min="13827" max="13827" width="18" style="195" customWidth="1"/>
    <col min="13828" max="13828" width="12.73046875" style="195" customWidth="1"/>
    <col min="13829" max="13829" width="24.59765625" style="195" customWidth="1"/>
    <col min="13830" max="13830" width="4.1328125" style="195" customWidth="1"/>
    <col min="13831" max="13831" width="9.1328125" style="195"/>
    <col min="13832" max="13832" width="15" style="195" customWidth="1"/>
    <col min="13833" max="14081" width="9.1328125" style="195"/>
    <col min="14082" max="14082" width="50.73046875" style="195" customWidth="1"/>
    <col min="14083" max="14083" width="18" style="195" customWidth="1"/>
    <col min="14084" max="14084" width="12.73046875" style="195" customWidth="1"/>
    <col min="14085" max="14085" width="24.59765625" style="195" customWidth="1"/>
    <col min="14086" max="14086" width="4.1328125" style="195" customWidth="1"/>
    <col min="14087" max="14087" width="9.1328125" style="195"/>
    <col min="14088" max="14088" width="15" style="195" customWidth="1"/>
    <col min="14089" max="14337" width="9.1328125" style="195"/>
    <col min="14338" max="14338" width="50.73046875" style="195" customWidth="1"/>
    <col min="14339" max="14339" width="18" style="195" customWidth="1"/>
    <col min="14340" max="14340" width="12.73046875" style="195" customWidth="1"/>
    <col min="14341" max="14341" width="24.59765625" style="195" customWidth="1"/>
    <col min="14342" max="14342" width="4.1328125" style="195" customWidth="1"/>
    <col min="14343" max="14343" width="9.1328125" style="195"/>
    <col min="14344" max="14344" width="15" style="195" customWidth="1"/>
    <col min="14345" max="14593" width="9.1328125" style="195"/>
    <col min="14594" max="14594" width="50.73046875" style="195" customWidth="1"/>
    <col min="14595" max="14595" width="18" style="195" customWidth="1"/>
    <col min="14596" max="14596" width="12.73046875" style="195" customWidth="1"/>
    <col min="14597" max="14597" width="24.59765625" style="195" customWidth="1"/>
    <col min="14598" max="14598" width="4.1328125" style="195" customWidth="1"/>
    <col min="14599" max="14599" width="9.1328125" style="195"/>
    <col min="14600" max="14600" width="15" style="195" customWidth="1"/>
    <col min="14601" max="14849" width="9.1328125" style="195"/>
    <col min="14850" max="14850" width="50.73046875" style="195" customWidth="1"/>
    <col min="14851" max="14851" width="18" style="195" customWidth="1"/>
    <col min="14852" max="14852" width="12.73046875" style="195" customWidth="1"/>
    <col min="14853" max="14853" width="24.59765625" style="195" customWidth="1"/>
    <col min="14854" max="14854" width="4.1328125" style="195" customWidth="1"/>
    <col min="14855" max="14855" width="9.1328125" style="195"/>
    <col min="14856" max="14856" width="15" style="195" customWidth="1"/>
    <col min="14857" max="15105" width="9.1328125" style="195"/>
    <col min="15106" max="15106" width="50.73046875" style="195" customWidth="1"/>
    <col min="15107" max="15107" width="18" style="195" customWidth="1"/>
    <col min="15108" max="15108" width="12.73046875" style="195" customWidth="1"/>
    <col min="15109" max="15109" width="24.59765625" style="195" customWidth="1"/>
    <col min="15110" max="15110" width="4.1328125" style="195" customWidth="1"/>
    <col min="15111" max="15111" width="9.1328125" style="195"/>
    <col min="15112" max="15112" width="15" style="195" customWidth="1"/>
    <col min="15113" max="15361" width="9.1328125" style="195"/>
    <col min="15362" max="15362" width="50.73046875" style="195" customWidth="1"/>
    <col min="15363" max="15363" width="18" style="195" customWidth="1"/>
    <col min="15364" max="15364" width="12.73046875" style="195" customWidth="1"/>
    <col min="15365" max="15365" width="24.59765625" style="195" customWidth="1"/>
    <col min="15366" max="15366" width="4.1328125" style="195" customWidth="1"/>
    <col min="15367" max="15367" width="9.1328125" style="195"/>
    <col min="15368" max="15368" width="15" style="195" customWidth="1"/>
    <col min="15369" max="15617" width="9.1328125" style="195"/>
    <col min="15618" max="15618" width="50.73046875" style="195" customWidth="1"/>
    <col min="15619" max="15619" width="18" style="195" customWidth="1"/>
    <col min="15620" max="15620" width="12.73046875" style="195" customWidth="1"/>
    <col min="15621" max="15621" width="24.59765625" style="195" customWidth="1"/>
    <col min="15622" max="15622" width="4.1328125" style="195" customWidth="1"/>
    <col min="15623" max="15623" width="9.1328125" style="195"/>
    <col min="15624" max="15624" width="15" style="195" customWidth="1"/>
    <col min="15625" max="15873" width="9.1328125" style="195"/>
    <col min="15874" max="15874" width="50.73046875" style="195" customWidth="1"/>
    <col min="15875" max="15875" width="18" style="195" customWidth="1"/>
    <col min="15876" max="15876" width="12.73046875" style="195" customWidth="1"/>
    <col min="15877" max="15877" width="24.59765625" style="195" customWidth="1"/>
    <col min="15878" max="15878" width="4.1328125" style="195" customWidth="1"/>
    <col min="15879" max="15879" width="9.1328125" style="195"/>
    <col min="15880" max="15880" width="15" style="195" customWidth="1"/>
    <col min="15881" max="16129" width="9.1328125" style="195"/>
    <col min="16130" max="16130" width="50.73046875" style="195" customWidth="1"/>
    <col min="16131" max="16131" width="18" style="195" customWidth="1"/>
    <col min="16132" max="16132" width="12.73046875" style="195" customWidth="1"/>
    <col min="16133" max="16133" width="24.59765625" style="195" customWidth="1"/>
    <col min="16134" max="16134" width="4.1328125" style="195" customWidth="1"/>
    <col min="16135" max="16135" width="9.1328125" style="195"/>
    <col min="16136" max="16136" width="15" style="195" customWidth="1"/>
    <col min="16137" max="16384" width="9.1328125" style="195"/>
  </cols>
  <sheetData>
    <row r="1" spans="1:8" x14ac:dyDescent="0.35">
      <c r="A1" s="194">
        <f ca="1">TODAY()</f>
        <v>45422</v>
      </c>
    </row>
    <row r="2" spans="1:8" ht="30" x14ac:dyDescent="0.8">
      <c r="C2" s="232" t="s">
        <v>383</v>
      </c>
      <c r="D2" s="196"/>
      <c r="E2" s="196"/>
    </row>
    <row r="3" spans="1:8" x14ac:dyDescent="0.35">
      <c r="A3" s="196" t="s">
        <v>384</v>
      </c>
      <c r="C3" s="219" t="s">
        <v>385</v>
      </c>
    </row>
    <row r="4" spans="1:8" ht="13.15" x14ac:dyDescent="0.4">
      <c r="A4" s="532">
        <f>'1 Certification Page'!D17</f>
        <v>45107</v>
      </c>
      <c r="C4" s="531">
        <f>'1 Certification Page'!D9</f>
        <v>0</v>
      </c>
      <c r="D4" s="197"/>
      <c r="E4" s="198"/>
    </row>
    <row r="6" spans="1:8" x14ac:dyDescent="0.35">
      <c r="A6" s="196" t="s">
        <v>386</v>
      </c>
      <c r="C6" s="196" t="s">
        <v>387</v>
      </c>
      <c r="D6" s="196"/>
    </row>
    <row r="7" spans="1:8" x14ac:dyDescent="0.35">
      <c r="A7" s="218">
        <f>'1 Certification Page'!J20</f>
        <v>0</v>
      </c>
      <c r="C7" s="199">
        <f>'1 Certification Page'!J26</f>
        <v>0</v>
      </c>
      <c r="D7" s="199"/>
    </row>
    <row r="9" spans="1:8" x14ac:dyDescent="0.35">
      <c r="A9" s="196" t="s">
        <v>16</v>
      </c>
      <c r="C9" s="196" t="s">
        <v>388</v>
      </c>
      <c r="D9" s="196"/>
    </row>
    <row r="10" spans="1:8" x14ac:dyDescent="0.35">
      <c r="A10" s="199">
        <f>'1 Certification Page'!J23</f>
        <v>0</v>
      </c>
      <c r="C10" s="220">
        <f>'1 Certification Page'!D15</f>
        <v>44743</v>
      </c>
      <c r="D10" s="203" t="s">
        <v>389</v>
      </c>
      <c r="E10" s="194">
        <f>'1 Certification Page'!D17</f>
        <v>45107</v>
      </c>
    </row>
    <row r="11" spans="1:8" ht="12" thickBot="1" x14ac:dyDescent="0.4">
      <c r="A11" s="200"/>
      <c r="B11" s="200"/>
      <c r="C11" s="200"/>
      <c r="D11" s="200"/>
      <c r="E11" s="200"/>
      <c r="F11" s="221"/>
      <c r="G11" s="200"/>
    </row>
    <row r="13" spans="1:8" x14ac:dyDescent="0.35">
      <c r="B13" s="201" t="s">
        <v>390</v>
      </c>
      <c r="C13" s="202"/>
      <c r="D13" s="202"/>
      <c r="E13" s="201" t="s">
        <v>25</v>
      </c>
    </row>
    <row r="14" spans="1:8" x14ac:dyDescent="0.35">
      <c r="B14" s="203"/>
      <c r="C14" s="203"/>
      <c r="D14" s="203"/>
      <c r="E14" s="203"/>
    </row>
    <row r="15" spans="1:8" x14ac:dyDescent="0.35">
      <c r="A15" s="195" t="s">
        <v>391</v>
      </c>
      <c r="B15" s="204" t="e">
        <f>-' 6 Settlement '!D55</f>
        <v>#DIV/0!</v>
      </c>
      <c r="C15" s="204"/>
      <c r="D15" s="204"/>
      <c r="E15" s="204" t="e">
        <f>SUM(B15:C15)</f>
        <v>#DIV/0!</v>
      </c>
      <c r="H15" s="195" t="s">
        <v>20</v>
      </c>
    </row>
    <row r="16" spans="1:8" x14ac:dyDescent="0.35">
      <c r="B16" s="204"/>
      <c r="C16" s="204"/>
      <c r="D16" s="204"/>
      <c r="E16" s="204"/>
    </row>
    <row r="17" spans="1:8" x14ac:dyDescent="0.35">
      <c r="A17" s="195" t="s">
        <v>392</v>
      </c>
      <c r="B17" s="204">
        <f>-' 6 Settlement '!D56</f>
        <v>0</v>
      </c>
      <c r="C17" s="204"/>
      <c r="D17" s="204"/>
      <c r="E17" s="204">
        <f>SUM(B17:C17)</f>
        <v>0</v>
      </c>
    </row>
    <row r="18" spans="1:8" x14ac:dyDescent="0.35">
      <c r="B18" s="204"/>
      <c r="C18" s="204"/>
      <c r="D18" s="204"/>
      <c r="E18" s="204"/>
    </row>
    <row r="19" spans="1:8" x14ac:dyDescent="0.35">
      <c r="A19" s="195" t="s">
        <v>393</v>
      </c>
      <c r="B19" s="204">
        <v>0</v>
      </c>
      <c r="C19" s="204"/>
      <c r="D19" s="204"/>
      <c r="E19" s="204">
        <f>SUM(B19:C19)</f>
        <v>0</v>
      </c>
    </row>
    <row r="20" spans="1:8" x14ac:dyDescent="0.35">
      <c r="B20" s="204"/>
      <c r="C20" s="204"/>
      <c r="D20" s="204"/>
      <c r="E20" s="204"/>
    </row>
    <row r="21" spans="1:8" x14ac:dyDescent="0.35">
      <c r="A21" s="195" t="s">
        <v>394</v>
      </c>
      <c r="B21" s="204">
        <v>0</v>
      </c>
      <c r="C21" s="204"/>
      <c r="D21" s="204"/>
      <c r="E21" s="204">
        <f>SUM(B21:C21)</f>
        <v>0</v>
      </c>
    </row>
    <row r="22" spans="1:8" x14ac:dyDescent="0.35">
      <c r="B22" s="204"/>
      <c r="C22" s="204"/>
      <c r="D22" s="204"/>
      <c r="E22" s="204"/>
    </row>
    <row r="23" spans="1:8" x14ac:dyDescent="0.35">
      <c r="A23" s="195" t="s">
        <v>395</v>
      </c>
      <c r="B23" s="204">
        <v>0</v>
      </c>
      <c r="C23" s="204"/>
      <c r="D23" s="204"/>
      <c r="E23" s="204">
        <f>SUM(B23:C23)</f>
        <v>0</v>
      </c>
    </row>
    <row r="24" spans="1:8" x14ac:dyDescent="0.35">
      <c r="B24" s="204"/>
      <c r="C24" s="204"/>
      <c r="D24" s="204"/>
      <c r="E24" s="204"/>
    </row>
    <row r="25" spans="1:8" x14ac:dyDescent="0.35">
      <c r="A25" s="195" t="s">
        <v>396</v>
      </c>
      <c r="B25" s="204">
        <f>SUM(B17:B23)</f>
        <v>0</v>
      </c>
      <c r="C25" s="204"/>
      <c r="D25" s="204"/>
      <c r="E25" s="204">
        <f>SUM(B25:C25)</f>
        <v>0</v>
      </c>
    </row>
    <row r="26" spans="1:8" x14ac:dyDescent="0.35">
      <c r="B26" s="204"/>
      <c r="C26" s="204"/>
      <c r="D26" s="204"/>
      <c r="E26" s="204"/>
    </row>
    <row r="27" spans="1:8" ht="13.15" x14ac:dyDescent="0.4">
      <c r="A27" s="205" t="s">
        <v>397</v>
      </c>
      <c r="B27" s="206" t="e">
        <f>B15-(B25)</f>
        <v>#DIV/0!</v>
      </c>
      <c r="C27" s="206"/>
      <c r="D27" s="206"/>
      <c r="E27" s="206" t="e">
        <f>SUM(B27:C27)</f>
        <v>#DIV/0!</v>
      </c>
    </row>
    <row r="28" spans="1:8" x14ac:dyDescent="0.35">
      <c r="A28" s="207" t="s">
        <v>398</v>
      </c>
      <c r="B28" s="208"/>
      <c r="C28" s="208"/>
      <c r="D28" s="208"/>
      <c r="E28" s="208"/>
    </row>
    <row r="29" spans="1:8" x14ac:dyDescent="0.35">
      <c r="B29" s="204"/>
      <c r="C29" s="204"/>
      <c r="D29" s="204"/>
      <c r="E29" s="204"/>
    </row>
    <row r="30" spans="1:8" ht="15" x14ac:dyDescent="0.4">
      <c r="A30" s="209" t="s">
        <v>399</v>
      </c>
      <c r="B30" s="210">
        <f>' 6 Settlement '!I51</f>
        <v>0</v>
      </c>
      <c r="C30" s="210"/>
      <c r="D30" s="210"/>
      <c r="E30" s="210">
        <f>SUM(B30:C30)</f>
        <v>0</v>
      </c>
    </row>
    <row r="31" spans="1:8" x14ac:dyDescent="0.35">
      <c r="B31" s="211"/>
      <c r="C31" s="211"/>
      <c r="D31" s="211"/>
      <c r="E31" s="211"/>
      <c r="G31" s="212"/>
      <c r="H31" s="212"/>
    </row>
    <row r="32" spans="1:8" ht="15" x14ac:dyDescent="0.4">
      <c r="A32" s="195" t="s">
        <v>400</v>
      </c>
      <c r="B32" s="210" t="e">
        <f>B27-B30</f>
        <v>#DIV/0!</v>
      </c>
      <c r="C32" s="213"/>
      <c r="D32" s="213"/>
      <c r="E32" s="210" t="e">
        <f>E27-E30</f>
        <v>#DIV/0!</v>
      </c>
      <c r="G32" s="293"/>
      <c r="H32" s="293"/>
    </row>
    <row r="33" spans="1:8" x14ac:dyDescent="0.35">
      <c r="B33" s="211"/>
      <c r="C33" s="211"/>
      <c r="D33" s="211"/>
      <c r="E33" s="211"/>
      <c r="G33" s="294"/>
      <c r="H33" s="295"/>
    </row>
    <row r="34" spans="1:8" x14ac:dyDescent="0.35">
      <c r="A34" s="195" t="s">
        <v>401</v>
      </c>
      <c r="G34" s="294"/>
      <c r="H34" s="295"/>
    </row>
    <row r="35" spans="1:8" x14ac:dyDescent="0.35">
      <c r="A35" s="195" t="s">
        <v>402</v>
      </c>
      <c r="G35" s="297"/>
      <c r="H35" s="296"/>
    </row>
    <row r="37" spans="1:8" x14ac:dyDescent="0.35">
      <c r="A37" s="214" t="s">
        <v>403</v>
      </c>
      <c r="B37" s="214"/>
      <c r="C37" s="214"/>
      <c r="D37" s="214"/>
      <c r="E37" s="214"/>
      <c r="F37" s="214"/>
      <c r="G37" s="214"/>
    </row>
    <row r="39" spans="1:8" x14ac:dyDescent="0.35">
      <c r="A39" s="195" t="s">
        <v>404</v>
      </c>
    </row>
    <row r="40" spans="1:8" ht="12" thickBot="1" x14ac:dyDescent="0.4">
      <c r="A40" s="215"/>
      <c r="B40" s="200" t="s">
        <v>405</v>
      </c>
      <c r="C40" s="200"/>
      <c r="D40" s="200"/>
      <c r="E40" s="200"/>
    </row>
    <row r="41" spans="1:8" x14ac:dyDescent="0.35">
      <c r="A41" s="215"/>
    </row>
    <row r="42" spans="1:8" x14ac:dyDescent="0.35">
      <c r="A42" s="215" t="s">
        <v>406</v>
      </c>
    </row>
    <row r="43" spans="1:8" ht="12" thickBot="1" x14ac:dyDescent="0.4">
      <c r="A43" s="215"/>
      <c r="B43" s="200"/>
      <c r="C43" s="200"/>
      <c r="D43" s="200"/>
      <c r="E43" s="200"/>
    </row>
    <row r="45" spans="1:8" x14ac:dyDescent="0.35">
      <c r="A45" s="195" t="s">
        <v>407</v>
      </c>
    </row>
    <row r="46" spans="1:8" x14ac:dyDescent="0.35">
      <c r="A46" s="195" t="s">
        <v>408</v>
      </c>
    </row>
    <row r="48" spans="1:8" x14ac:dyDescent="0.35">
      <c r="A48" s="215"/>
      <c r="B48" s="216"/>
      <c r="C48" s="217"/>
      <c r="D48" s="217"/>
    </row>
    <row r="49" spans="2:4" x14ac:dyDescent="0.35">
      <c r="B49" s="216"/>
      <c r="C49" s="217"/>
      <c r="D49" s="217"/>
    </row>
    <row r="50" spans="2:4" x14ac:dyDescent="0.35">
      <c r="B50" s="216"/>
      <c r="C50" s="217"/>
      <c r="D50" s="217"/>
    </row>
  </sheetData>
  <sheetProtection algorithmName="SHA-512" hashValue="wtIrZWnMu9JhkHfWKx3xJSnLCaiRECTa7/6obo3GvU5dwfBdnnxltBgwd1qvlG/uGMzsu/FEuifUVu4hYnFDgA==" saltValue="+SDvF23xCqAHdxwJvEmAWQ==" spinCount="100000" sheet="1" objects="1" scenarios="1"/>
  <pageMargins left="0.7" right="0.7" top="0.75" bottom="0.75" header="0.3" footer="0.3"/>
  <pageSetup scale="68" orientation="portrait" r:id="rId1"/>
  <headerFooter>
    <oddFooter>&amp;C5/11/2016</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AN430"/>
  <sheetViews>
    <sheetView showGridLines="0" zoomScale="80" zoomScaleNormal="80" zoomScalePageLayoutView="60" workbookViewId="0">
      <selection activeCell="B20" sqref="B20:C20"/>
    </sheetView>
  </sheetViews>
  <sheetFormatPr defaultColWidth="9.1328125" defaultRowHeight="12.75" x14ac:dyDescent="0.35"/>
  <cols>
    <col min="1" max="1" width="34.59765625" style="2" customWidth="1"/>
    <col min="2" max="2" width="22" style="2" customWidth="1"/>
    <col min="3" max="3" width="20.73046875" customWidth="1"/>
    <col min="4" max="4" width="25.3984375" customWidth="1"/>
    <col min="5" max="5" width="15.59765625" customWidth="1"/>
    <col min="6" max="6" width="3.3984375" customWidth="1"/>
    <col min="7" max="7" width="15.1328125" customWidth="1"/>
    <col min="8" max="8" width="11.3984375" customWidth="1"/>
  </cols>
  <sheetData>
    <row r="1" spans="1:8" ht="13.15" x14ac:dyDescent="0.4">
      <c r="A1" s="962"/>
      <c r="B1" s="962"/>
      <c r="C1" s="77"/>
      <c r="D1" s="658"/>
      <c r="E1" s="77"/>
      <c r="F1" s="77"/>
      <c r="G1" s="77"/>
    </row>
    <row r="2" spans="1:8" s="3" customFormat="1" ht="17.649999999999999" x14ac:dyDescent="0.5">
      <c r="A2" s="1086" t="s">
        <v>0</v>
      </c>
      <c r="B2" s="1086"/>
      <c r="C2" s="1086"/>
      <c r="E2" s="1083" t="s">
        <v>51</v>
      </c>
      <c r="F2" s="1083"/>
      <c r="G2" s="1083"/>
    </row>
    <row r="3" spans="1:8" s="4" customFormat="1" ht="18" customHeight="1" x14ac:dyDescent="0.5">
      <c r="A3" s="1086" t="s">
        <v>52</v>
      </c>
      <c r="B3" s="1086"/>
      <c r="C3" s="156"/>
      <c r="D3" s="1087">
        <f>$B$12</f>
        <v>0</v>
      </c>
      <c r="E3" s="1085"/>
      <c r="F3" s="1085"/>
      <c r="G3" s="1085"/>
    </row>
    <row r="4" spans="1:8" s="4" customFormat="1" ht="17.649999999999999" x14ac:dyDescent="0.5">
      <c r="A4" s="951"/>
      <c r="B4" s="1088"/>
      <c r="C4" s="1088"/>
      <c r="D4" s="156"/>
      <c r="E4" s="1084">
        <f>'1 Certification Page'!J20</f>
        <v>0</v>
      </c>
      <c r="F4" s="1085"/>
      <c r="G4" s="1085"/>
    </row>
    <row r="5" spans="1:8" s="3" customFormat="1" ht="17.649999999999999" x14ac:dyDescent="0.5">
      <c r="A5" s="4"/>
      <c r="B5" s="1088"/>
      <c r="C5" s="1085"/>
      <c r="D5" s="156"/>
      <c r="E5" s="157">
        <f>'1 Certification Page'!D15</f>
        <v>44743</v>
      </c>
      <c r="F5" s="659" t="s">
        <v>8</v>
      </c>
      <c r="G5" s="157">
        <f>'1 Certification Page'!D17</f>
        <v>45107</v>
      </c>
    </row>
    <row r="6" spans="1:8" s="3" customFormat="1" ht="17.649999999999999" x14ac:dyDescent="0.5">
      <c r="A6" s="4"/>
      <c r="B6" s="539"/>
      <c r="C6" s="4"/>
      <c r="D6" s="660"/>
      <c r="F6" s="5"/>
      <c r="G6" s="5"/>
      <c r="H6" s="10"/>
    </row>
    <row r="7" spans="1:8" x14ac:dyDescent="0.35">
      <c r="A7" s="962"/>
      <c r="B7" s="962"/>
      <c r="C7" s="77"/>
      <c r="D7" s="77"/>
      <c r="E7" s="77"/>
      <c r="F7" s="77"/>
      <c r="G7" s="77"/>
    </row>
    <row r="8" spans="1:8" ht="35.25" x14ac:dyDescent="0.5">
      <c r="A8" s="661" t="s">
        <v>1</v>
      </c>
      <c r="B8" s="962"/>
      <c r="C8" s="77"/>
      <c r="D8" s="77"/>
      <c r="E8" s="77"/>
      <c r="F8" s="77"/>
      <c r="G8" s="77"/>
    </row>
    <row r="9" spans="1:8" ht="13.9" x14ac:dyDescent="0.4">
      <c r="A9" s="662"/>
      <c r="B9" s="962"/>
      <c r="C9" s="77"/>
      <c r="D9" s="77"/>
      <c r="E9" s="77"/>
      <c r="F9" s="77"/>
      <c r="G9" s="77"/>
    </row>
    <row r="10" spans="1:8" ht="13.9" x14ac:dyDescent="0.4">
      <c r="A10" s="662"/>
      <c r="B10" s="962"/>
      <c r="C10" s="77"/>
      <c r="D10" s="77"/>
      <c r="E10" s="77"/>
      <c r="F10" s="77"/>
      <c r="G10" s="77"/>
    </row>
    <row r="11" spans="1:8" s="664" customFormat="1" ht="62.45" customHeight="1" x14ac:dyDescent="0.4">
      <c r="A11" s="5"/>
      <c r="B11" s="5"/>
      <c r="C11" s="158" t="s">
        <v>53</v>
      </c>
      <c r="D11" s="663" t="s">
        <v>54</v>
      </c>
      <c r="E11" s="5"/>
      <c r="F11" s="5"/>
      <c r="G11" s="5"/>
      <c r="H11" s="5"/>
    </row>
    <row r="12" spans="1:8" s="5" customFormat="1" ht="45.2" customHeight="1" x14ac:dyDescent="0.4">
      <c r="A12" s="665" t="s">
        <v>55</v>
      </c>
      <c r="B12" s="946">
        <f>'1 Certification Page'!D9</f>
        <v>0</v>
      </c>
      <c r="C12" s="666" t="s">
        <v>56</v>
      </c>
      <c r="D12" s="667">
        <f>'1 Certification Page'!D15</f>
        <v>44743</v>
      </c>
    </row>
    <row r="13" spans="1:8" ht="44.45" customHeight="1" x14ac:dyDescent="0.4">
      <c r="A13" s="668" t="s">
        <v>57</v>
      </c>
      <c r="B13" s="669">
        <f>'1 Certification Page'!J20</f>
        <v>0</v>
      </c>
      <c r="C13" s="666" t="s">
        <v>58</v>
      </c>
      <c r="D13" s="667">
        <f>'1 Certification Page'!D17</f>
        <v>45107</v>
      </c>
      <c r="E13" s="417"/>
      <c r="F13" s="417"/>
      <c r="G13" s="417"/>
    </row>
    <row r="14" spans="1:8" ht="44.45" customHeight="1" x14ac:dyDescent="0.4">
      <c r="A14" s="670" t="s">
        <v>59</v>
      </c>
      <c r="B14" s="671">
        <f>'1 Certification Page'!J23</f>
        <v>0</v>
      </c>
      <c r="D14" s="77"/>
      <c r="E14" s="77"/>
      <c r="F14" s="77"/>
      <c r="G14" s="77"/>
    </row>
    <row r="15" spans="1:8" ht="45.2" customHeight="1" x14ac:dyDescent="0.4">
      <c r="A15" s="668" t="s">
        <v>60</v>
      </c>
      <c r="B15" s="671">
        <f>'1 Certification Page'!J26</f>
        <v>0</v>
      </c>
      <c r="C15" s="77"/>
      <c r="D15" s="77"/>
      <c r="E15" s="77"/>
      <c r="F15" s="77"/>
      <c r="G15" s="77"/>
    </row>
    <row r="16" spans="1:8" ht="13.15" x14ac:dyDescent="0.4">
      <c r="A16" s="672"/>
      <c r="B16" s="962"/>
      <c r="C16" s="77"/>
      <c r="D16" s="77"/>
      <c r="E16" s="77"/>
      <c r="F16" s="77"/>
      <c r="G16" s="77"/>
    </row>
    <row r="17" spans="1:10" ht="13.15" x14ac:dyDescent="0.4">
      <c r="A17" s="672"/>
      <c r="B17" s="962"/>
      <c r="C17" s="77"/>
      <c r="D17" s="77"/>
      <c r="E17" s="77"/>
      <c r="F17" s="77"/>
      <c r="G17" s="77"/>
    </row>
    <row r="18" spans="1:10" x14ac:dyDescent="0.35">
      <c r="A18" s="422"/>
      <c r="B18" s="422"/>
      <c r="C18" s="417"/>
      <c r="D18" s="417"/>
      <c r="E18" s="417"/>
      <c r="F18" s="417"/>
      <c r="G18" s="417"/>
      <c r="H18" s="6"/>
      <c r="I18" s="6"/>
      <c r="J18" s="6"/>
    </row>
    <row r="19" spans="1:10" ht="35.25" customHeight="1" x14ac:dyDescent="0.4">
      <c r="A19" s="668" t="s">
        <v>61</v>
      </c>
      <c r="B19" s="1096">
        <f>'1 Certification Page'!D9</f>
        <v>0</v>
      </c>
      <c r="C19" s="1097"/>
      <c r="D19" s="673" t="s">
        <v>62</v>
      </c>
      <c r="E19" s="1089"/>
      <c r="F19" s="1090"/>
      <c r="G19" s="1091"/>
    </row>
    <row r="20" spans="1:10" ht="34.5" customHeight="1" x14ac:dyDescent="0.4">
      <c r="A20" s="673" t="s">
        <v>63</v>
      </c>
      <c r="B20" s="1094"/>
      <c r="C20" s="1091"/>
      <c r="D20" s="674" t="s">
        <v>64</v>
      </c>
      <c r="E20" s="1092"/>
      <c r="F20" s="1090"/>
      <c r="G20" s="1091"/>
    </row>
    <row r="21" spans="1:10" ht="35.25" customHeight="1" x14ac:dyDescent="0.4">
      <c r="A21" s="673" t="s">
        <v>65</v>
      </c>
      <c r="B21" s="1094"/>
      <c r="C21" s="1091"/>
      <c r="D21" s="674" t="s">
        <v>66</v>
      </c>
      <c r="E21" s="1093"/>
      <c r="F21" s="1090"/>
      <c r="G21" s="1091"/>
    </row>
    <row r="22" spans="1:10" ht="35.25" customHeight="1" x14ac:dyDescent="0.4">
      <c r="A22" s="668" t="s">
        <v>67</v>
      </c>
      <c r="B22" s="1103"/>
      <c r="C22" s="1091"/>
      <c r="D22" s="963"/>
      <c r="E22" s="77"/>
      <c r="F22" s="77"/>
      <c r="G22" s="964"/>
    </row>
    <row r="23" spans="1:10" ht="34.5" customHeight="1" x14ac:dyDescent="0.4">
      <c r="A23" s="668" t="s">
        <v>68</v>
      </c>
      <c r="B23" s="1093"/>
      <c r="C23" s="1091"/>
      <c r="D23" s="963"/>
      <c r="E23" s="77"/>
      <c r="F23" s="77"/>
      <c r="G23" s="964"/>
    </row>
    <row r="24" spans="1:10" ht="35.25" customHeight="1" x14ac:dyDescent="0.4">
      <c r="A24" s="668" t="s">
        <v>69</v>
      </c>
      <c r="B24" s="1099">
        <f>'1 Certification Page'!D10</f>
        <v>0</v>
      </c>
      <c r="C24" s="1100"/>
      <c r="D24" s="963"/>
      <c r="E24" s="77"/>
      <c r="F24" s="77"/>
      <c r="G24" s="964"/>
    </row>
    <row r="25" spans="1:10" ht="35.25" customHeight="1" x14ac:dyDescent="0.4">
      <c r="A25" s="668" t="s">
        <v>70</v>
      </c>
      <c r="B25" s="1101" t="str">
        <f>IF('1 Certification Page'!E11="","",'1 Certification Page'!E11)</f>
        <v/>
      </c>
      <c r="C25" s="1102"/>
      <c r="D25" s="963"/>
      <c r="E25" s="77"/>
      <c r="F25" s="77"/>
      <c r="G25" s="964"/>
    </row>
    <row r="26" spans="1:10" ht="34.5" customHeight="1" x14ac:dyDescent="0.4">
      <c r="A26" s="668" t="s">
        <v>71</v>
      </c>
      <c r="B26" s="1101">
        <f>'1 Certification Page'!D12</f>
        <v>0</v>
      </c>
      <c r="C26" s="1102"/>
      <c r="D26" s="965"/>
      <c r="E26" s="966"/>
      <c r="F26" s="966"/>
      <c r="G26" s="967"/>
    </row>
    <row r="27" spans="1:10" x14ac:dyDescent="0.35">
      <c r="A27" s="962"/>
      <c r="B27" s="962"/>
      <c r="C27" s="77"/>
      <c r="D27" s="77"/>
      <c r="E27" s="77"/>
      <c r="F27" s="77"/>
      <c r="G27" s="77"/>
    </row>
    <row r="28" spans="1:10" x14ac:dyDescent="0.35">
      <c r="A28" s="962"/>
      <c r="B28" s="962"/>
      <c r="C28" s="77"/>
      <c r="D28" s="77"/>
      <c r="E28" s="77"/>
      <c r="F28" s="77"/>
      <c r="G28" s="77"/>
    </row>
    <row r="29" spans="1:10" ht="24" customHeight="1" x14ac:dyDescent="0.4">
      <c r="A29" s="675" t="s">
        <v>72</v>
      </c>
      <c r="B29" s="676">
        <v>45657</v>
      </c>
      <c r="C29" s="77"/>
      <c r="D29" s="77"/>
      <c r="E29" s="77"/>
      <c r="F29" s="77"/>
      <c r="G29" s="77"/>
    </row>
    <row r="30" spans="1:10" x14ac:dyDescent="0.35">
      <c r="A30" s="962"/>
      <c r="B30" s="962"/>
      <c r="C30" s="77"/>
      <c r="D30" s="77"/>
      <c r="E30" s="77"/>
      <c r="F30" s="77"/>
      <c r="G30" s="77"/>
    </row>
    <row r="31" spans="1:10" x14ac:dyDescent="0.35">
      <c r="A31" s="962"/>
      <c r="B31" s="962"/>
      <c r="C31" s="77"/>
      <c r="D31" s="77"/>
      <c r="E31" s="77"/>
      <c r="F31" s="77"/>
      <c r="G31" s="77"/>
    </row>
    <row r="32" spans="1:10" ht="30.2" customHeight="1" x14ac:dyDescent="0.4">
      <c r="A32" s="677" t="s">
        <v>73</v>
      </c>
      <c r="B32" s="667">
        <f>'1 Certification Page'!G46</f>
        <v>44743</v>
      </c>
      <c r="C32" s="77"/>
      <c r="D32" s="77"/>
      <c r="E32" s="77"/>
      <c r="F32" s="77"/>
      <c r="G32" s="77"/>
    </row>
    <row r="33" spans="1:7" ht="30.2" customHeight="1" x14ac:dyDescent="0.4">
      <c r="A33" s="677"/>
      <c r="B33" s="8"/>
      <c r="C33" s="77"/>
      <c r="D33" s="77"/>
      <c r="E33" s="77"/>
      <c r="F33" s="77"/>
      <c r="G33" s="77"/>
    </row>
    <row r="34" spans="1:7" ht="30.2" customHeight="1" x14ac:dyDescent="0.4">
      <c r="A34" s="677" t="s">
        <v>74</v>
      </c>
      <c r="B34" s="667">
        <f>'1 Certification Page'!I46</f>
        <v>45107</v>
      </c>
      <c r="C34" s="77"/>
      <c r="D34" s="77"/>
      <c r="E34" s="77"/>
      <c r="F34" s="77"/>
      <c r="G34" s="77"/>
    </row>
    <row r="35" spans="1:7" ht="13.9" x14ac:dyDescent="0.4">
      <c r="A35" s="677"/>
      <c r="B35" s="962"/>
      <c r="C35" s="77"/>
      <c r="D35" s="77"/>
      <c r="E35" s="77"/>
      <c r="F35" s="77"/>
      <c r="G35" s="77"/>
    </row>
    <row r="36" spans="1:7" ht="27.75" x14ac:dyDescent="0.4">
      <c r="A36" s="677" t="s">
        <v>75</v>
      </c>
      <c r="B36" s="968"/>
      <c r="C36" s="10" t="s">
        <v>76</v>
      </c>
      <c r="D36" s="77"/>
      <c r="E36" s="77"/>
      <c r="F36" s="77"/>
      <c r="G36" s="77"/>
    </row>
    <row r="37" spans="1:7" ht="12.2" customHeight="1" x14ac:dyDescent="0.4">
      <c r="A37" s="677"/>
      <c r="B37" s="969"/>
      <c r="C37" s="77"/>
      <c r="D37" s="77"/>
      <c r="E37" s="77"/>
      <c r="F37" s="77"/>
      <c r="G37" s="77"/>
    </row>
    <row r="38" spans="1:7" ht="12.2" customHeight="1" x14ac:dyDescent="0.4">
      <c r="A38" s="677"/>
      <c r="B38" s="969"/>
      <c r="C38" s="77"/>
      <c r="D38" s="77"/>
      <c r="E38" s="77"/>
      <c r="F38" s="77"/>
      <c r="G38" s="77"/>
    </row>
    <row r="39" spans="1:7" ht="13.9" x14ac:dyDescent="0.4">
      <c r="A39" s="677" t="s">
        <v>77</v>
      </c>
      <c r="B39" s="1098" t="s">
        <v>78</v>
      </c>
      <c r="C39" s="1098"/>
      <c r="D39" s="77"/>
      <c r="E39" s="77"/>
      <c r="F39" s="77"/>
      <c r="G39" s="77"/>
    </row>
    <row r="40" spans="1:7" x14ac:dyDescent="0.35">
      <c r="A40" s="962"/>
      <c r="B40" s="970"/>
      <c r="C40" s="962"/>
      <c r="D40" s="77"/>
      <c r="E40" s="77"/>
      <c r="F40" s="77"/>
      <c r="G40" s="77"/>
    </row>
    <row r="41" spans="1:7" x14ac:dyDescent="0.35">
      <c r="A41" s="971"/>
      <c r="B41" s="972"/>
      <c r="C41" s="962"/>
      <c r="D41" s="77"/>
      <c r="E41" s="77"/>
      <c r="F41" s="77"/>
      <c r="G41" s="77"/>
    </row>
    <row r="42" spans="1:7" ht="13.5" customHeight="1" x14ac:dyDescent="0.35">
      <c r="A42" s="77" t="s">
        <v>79</v>
      </c>
      <c r="B42" s="77"/>
      <c r="C42" s="77"/>
      <c r="D42" s="77"/>
      <c r="E42" s="77"/>
      <c r="F42" s="77"/>
      <c r="G42" s="77"/>
    </row>
    <row r="43" spans="1:7" ht="12.2" customHeight="1" x14ac:dyDescent="0.35">
      <c r="A43" s="678"/>
      <c r="B43" s="679"/>
    </row>
    <row r="44" spans="1:7" hidden="1" x14ac:dyDescent="0.35"/>
    <row r="45" spans="1:7" x14ac:dyDescent="0.35">
      <c r="A45" s="1095"/>
      <c r="B45" s="1095"/>
      <c r="C45" s="1095"/>
      <c r="D45" s="1095"/>
      <c r="E45" s="1095"/>
      <c r="F45" s="952"/>
    </row>
    <row r="47" spans="1:7" ht="17.25" x14ac:dyDescent="0.45">
      <c r="B47" s="9"/>
    </row>
    <row r="81" spans="1:13" x14ac:dyDescent="0.35">
      <c r="C81" s="555"/>
      <c r="D81" s="555"/>
    </row>
    <row r="82" spans="1:13" x14ac:dyDescent="0.35">
      <c r="C82" s="555"/>
      <c r="D82" s="555"/>
    </row>
    <row r="83" spans="1:13" x14ac:dyDescent="0.35">
      <c r="E83" s="555"/>
      <c r="F83" s="555"/>
      <c r="G83" s="555"/>
    </row>
    <row r="84" spans="1:13" x14ac:dyDescent="0.35">
      <c r="E84" s="555"/>
      <c r="F84" s="555"/>
      <c r="G84" s="555"/>
    </row>
    <row r="85" spans="1:13" x14ac:dyDescent="0.35">
      <c r="H85" s="555"/>
      <c r="I85" s="555"/>
    </row>
    <row r="86" spans="1:13" x14ac:dyDescent="0.35">
      <c r="H86" s="555"/>
      <c r="I86" s="555"/>
    </row>
    <row r="87" spans="1:13" x14ac:dyDescent="0.35">
      <c r="C87" s="555"/>
      <c r="D87" s="555"/>
    </row>
    <row r="88" spans="1:13" x14ac:dyDescent="0.35">
      <c r="C88" s="555"/>
      <c r="D88" s="555"/>
    </row>
    <row r="89" spans="1:13" x14ac:dyDescent="0.35">
      <c r="J89" s="555"/>
      <c r="K89" s="555"/>
      <c r="L89" s="555"/>
      <c r="M89" s="555"/>
    </row>
    <row r="90" spans="1:13" x14ac:dyDescent="0.35">
      <c r="K90" s="555"/>
      <c r="L90" s="555"/>
    </row>
    <row r="91" spans="1:13" x14ac:dyDescent="0.35">
      <c r="H91" s="555"/>
      <c r="I91" s="555"/>
    </row>
    <row r="92" spans="1:13" x14ac:dyDescent="0.35">
      <c r="C92" s="555"/>
    </row>
    <row r="93" spans="1:13" x14ac:dyDescent="0.35">
      <c r="A93" s="680"/>
      <c r="B93" s="680"/>
    </row>
    <row r="100" spans="5:7" x14ac:dyDescent="0.35">
      <c r="E100" s="681"/>
      <c r="F100" s="681"/>
      <c r="G100" s="681"/>
    </row>
    <row r="187" spans="34:40" x14ac:dyDescent="0.35">
      <c r="AH187" t="s">
        <v>80</v>
      </c>
      <c r="AI187" t="s">
        <v>81</v>
      </c>
      <c r="AJ187" t="s">
        <v>82</v>
      </c>
      <c r="AK187" t="s">
        <v>83</v>
      </c>
      <c r="AL187" t="s">
        <v>84</v>
      </c>
      <c r="AM187" t="s">
        <v>80</v>
      </c>
      <c r="AN187" t="s">
        <v>85</v>
      </c>
    </row>
    <row r="201" spans="3:3" x14ac:dyDescent="0.35">
      <c r="C201" s="682"/>
    </row>
    <row r="227" spans="1:3" x14ac:dyDescent="0.35">
      <c r="B227" s="683"/>
      <c r="C227" s="555"/>
    </row>
    <row r="228" spans="1:3" x14ac:dyDescent="0.35">
      <c r="A228" s="680"/>
    </row>
    <row r="230" spans="1:3" x14ac:dyDescent="0.35">
      <c r="A230" s="680"/>
    </row>
    <row r="231" spans="1:3" x14ac:dyDescent="0.35">
      <c r="A231" s="680"/>
    </row>
    <row r="234" spans="1:3" x14ac:dyDescent="0.35">
      <c r="A234" s="683"/>
      <c r="B234" s="680"/>
    </row>
    <row r="235" spans="1:3" x14ac:dyDescent="0.35">
      <c r="A235" s="680"/>
    </row>
    <row r="236" spans="1:3" x14ac:dyDescent="0.35">
      <c r="A236" s="680"/>
    </row>
    <row r="237" spans="1:3" x14ac:dyDescent="0.35">
      <c r="A237" s="680"/>
    </row>
    <row r="238" spans="1:3" x14ac:dyDescent="0.35">
      <c r="A238" s="680"/>
    </row>
    <row r="241" spans="1:3" x14ac:dyDescent="0.35">
      <c r="B241" s="683"/>
      <c r="C241" s="555"/>
    </row>
    <row r="242" spans="1:3" x14ac:dyDescent="0.35">
      <c r="A242" s="680"/>
    </row>
    <row r="243" spans="1:3" x14ac:dyDescent="0.35">
      <c r="A243" s="680"/>
    </row>
    <row r="244" spans="1:3" x14ac:dyDescent="0.35">
      <c r="A244" s="680"/>
    </row>
    <row r="245" spans="1:3" x14ac:dyDescent="0.35">
      <c r="A245" s="680"/>
    </row>
    <row r="248" spans="1:3" x14ac:dyDescent="0.35">
      <c r="A248" s="683"/>
      <c r="B248" s="680"/>
    </row>
    <row r="249" spans="1:3" x14ac:dyDescent="0.35">
      <c r="A249" s="680"/>
    </row>
    <row r="250" spans="1:3" x14ac:dyDescent="0.35">
      <c r="A250" s="680"/>
    </row>
    <row r="251" spans="1:3" x14ac:dyDescent="0.35">
      <c r="A251" s="680"/>
    </row>
    <row r="252" spans="1:3" x14ac:dyDescent="0.35">
      <c r="A252" s="680"/>
    </row>
    <row r="255" spans="1:3" x14ac:dyDescent="0.35">
      <c r="A255" s="683"/>
      <c r="B255" s="680"/>
    </row>
    <row r="256" spans="1:3" x14ac:dyDescent="0.35">
      <c r="A256" s="680"/>
    </row>
    <row r="257" spans="1:17" x14ac:dyDescent="0.35">
      <c r="A257" s="680"/>
    </row>
    <row r="258" spans="1:17" x14ac:dyDescent="0.35">
      <c r="A258" s="680"/>
    </row>
    <row r="259" spans="1:17" x14ac:dyDescent="0.35">
      <c r="A259" s="680"/>
    </row>
    <row r="261" spans="1:17" x14ac:dyDescent="0.35">
      <c r="A261" s="684"/>
      <c r="C261" s="685"/>
      <c r="E261" s="685"/>
      <c r="F261" s="685"/>
      <c r="G261" s="685"/>
      <c r="I261" s="685"/>
      <c r="J261" s="685"/>
      <c r="M261" s="685"/>
      <c r="N261" s="685"/>
      <c r="Q261" s="685"/>
    </row>
    <row r="271" spans="1:17" x14ac:dyDescent="0.35">
      <c r="E271" s="681"/>
      <c r="F271" s="681"/>
      <c r="G271" s="681"/>
    </row>
    <row r="320" spans="1:2" x14ac:dyDescent="0.35">
      <c r="A320" s="680"/>
      <c r="B320" s="680"/>
    </row>
    <row r="321" spans="1:9" x14ac:dyDescent="0.35">
      <c r="A321" s="684"/>
      <c r="I321" s="685"/>
    </row>
    <row r="322" spans="1:9" x14ac:dyDescent="0.35">
      <c r="A322" s="684"/>
      <c r="G322" s="685"/>
    </row>
    <row r="323" spans="1:9" x14ac:dyDescent="0.35">
      <c r="A323" s="684"/>
      <c r="H323" s="685"/>
    </row>
    <row r="324" spans="1:9" x14ac:dyDescent="0.35">
      <c r="A324" s="684"/>
      <c r="G324" s="685"/>
    </row>
    <row r="325" spans="1:9" x14ac:dyDescent="0.35">
      <c r="A325" s="684"/>
      <c r="G325" s="685"/>
    </row>
    <row r="326" spans="1:9" x14ac:dyDescent="0.35">
      <c r="A326" s="684"/>
    </row>
    <row r="327" spans="1:9" x14ac:dyDescent="0.35">
      <c r="A327" s="684"/>
    </row>
    <row r="343" spans="5:7" x14ac:dyDescent="0.35">
      <c r="E343" s="681"/>
      <c r="F343" s="681"/>
      <c r="G343" s="681"/>
    </row>
    <row r="356" spans="9:19" x14ac:dyDescent="0.35">
      <c r="I356" s="685"/>
    </row>
    <row r="357" spans="9:19" x14ac:dyDescent="0.35">
      <c r="O357" s="685"/>
    </row>
    <row r="360" spans="9:19" x14ac:dyDescent="0.35">
      <c r="I360" s="682"/>
    </row>
    <row r="363" spans="9:19" x14ac:dyDescent="0.35">
      <c r="R363" t="s">
        <v>86</v>
      </c>
      <c r="S363" t="s">
        <v>87</v>
      </c>
    </row>
    <row r="375" spans="5:7" x14ac:dyDescent="0.35">
      <c r="E375" s="681"/>
      <c r="F375" s="681"/>
      <c r="G375" s="681"/>
    </row>
    <row r="430" spans="3:3" x14ac:dyDescent="0.35">
      <c r="C430" s="686"/>
    </row>
  </sheetData>
  <sheetProtection algorithmName="SHA-512" hashValue="2EqZJy/m7l6sjSEoarhbZ/tO/MSfH0X4XnX+Qxob1//tlz1MnB8RQffvv7HWuWPSyOxmLhWoLN6KNSzQhQpJ9g==" saltValue="gOu1ULQZ62BdZsWyBfhGBQ==" spinCount="100000" sheet="1" objects="1" scenarios="1"/>
  <customSheetViews>
    <customSheetView guid="{9D87EA3D-9227-4A32-8926-FF7BE3A36AF7}" showPageBreaks="1" showGridLines="0" fitToPage="1" printArea="1" hiddenRows="1" showRuler="0" topLeftCell="A10">
      <selection activeCell="B33" sqref="B33"/>
      <pageMargins left="0" right="0" top="0" bottom="0" header="0" footer="0"/>
      <printOptions headings="1" gridLines="1"/>
      <pageSetup scale="65" orientation="portrait" r:id="rId1"/>
      <headerFooter alignWithMargins="0">
        <oddHeader xml:space="preserve">&amp;C
</oddHeader>
        <oddFooter>&amp;L&amp;D, &amp;T&amp;R&amp;"Arial,Bold"Information
Exhibit 1</oddFooter>
      </headerFooter>
    </customSheetView>
  </customSheetViews>
  <mergeCells count="20">
    <mergeCell ref="A45:E45"/>
    <mergeCell ref="B19:C19"/>
    <mergeCell ref="B39:C39"/>
    <mergeCell ref="B24:C24"/>
    <mergeCell ref="B25:C25"/>
    <mergeCell ref="B26:C26"/>
    <mergeCell ref="B22:C22"/>
    <mergeCell ref="B23:C23"/>
    <mergeCell ref="B5:C5"/>
    <mergeCell ref="E19:G19"/>
    <mergeCell ref="E20:G20"/>
    <mergeCell ref="E21:G21"/>
    <mergeCell ref="B20:C20"/>
    <mergeCell ref="B21:C21"/>
    <mergeCell ref="E2:G2"/>
    <mergeCell ref="E4:G4"/>
    <mergeCell ref="A2:C2"/>
    <mergeCell ref="D3:G3"/>
    <mergeCell ref="B4:C4"/>
    <mergeCell ref="A3:B3"/>
  </mergeCells>
  <phoneticPr fontId="4" type="noConversion"/>
  <pageMargins left="0.75" right="0.75" top="1" bottom="1" header="0.5" footer="0.5"/>
  <pageSetup scale="63" orientation="portrait" r:id="rId2"/>
  <headerFooter alignWithMargins="0">
    <oddHeader xml:space="preserve">&amp;C
</oddHeader>
    <oddFooter>&amp;L5/11/2016
&amp;CPage 2&amp;RExhibit 2 -Provider Data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P45"/>
  <sheetViews>
    <sheetView showGridLines="0" zoomScale="80" zoomScaleNormal="80" workbookViewId="0">
      <selection activeCell="D15" sqref="D15"/>
    </sheetView>
  </sheetViews>
  <sheetFormatPr defaultColWidth="9.1328125" defaultRowHeight="12.75" x14ac:dyDescent="0.35"/>
  <cols>
    <col min="1" max="1" width="94.1328125" customWidth="1"/>
    <col min="2" max="2" width="20.73046875" customWidth="1"/>
    <col min="3" max="3" width="3.3984375" customWidth="1"/>
    <col min="4" max="4" width="9.73046875" customWidth="1"/>
    <col min="5" max="5" width="12.73046875" bestFit="1" customWidth="1"/>
    <col min="7" max="7" width="1.59765625" customWidth="1"/>
    <col min="8" max="8" width="3" bestFit="1" customWidth="1"/>
    <col min="9" max="9" width="8.3984375" bestFit="1" customWidth="1"/>
    <col min="10" max="10" width="3" bestFit="1" customWidth="1"/>
    <col min="11" max="11" width="6.265625" bestFit="1" customWidth="1"/>
    <col min="12" max="12" width="3" bestFit="1" customWidth="1"/>
    <col min="13" max="13" width="2.265625" bestFit="1" customWidth="1"/>
    <col min="14" max="14" width="7.265625" bestFit="1" customWidth="1"/>
    <col min="15" max="15" width="2.1328125" bestFit="1" customWidth="1"/>
    <col min="16" max="16" width="7.265625" bestFit="1" customWidth="1"/>
  </cols>
  <sheetData>
    <row r="1" spans="1:6" ht="15.95" customHeight="1" x14ac:dyDescent="0.4">
      <c r="A1" s="156" t="str">
        <f>'2 Provider Data'!A2:C2</f>
        <v>MEDICAID SCHOOL PROGRAM COST REPORT</v>
      </c>
      <c r="B1" s="687"/>
      <c r="C1" s="687"/>
      <c r="D1" s="951"/>
      <c r="E1" s="951" t="s">
        <v>88</v>
      </c>
    </row>
    <row r="2" spans="1:6" ht="15" x14ac:dyDescent="0.4">
      <c r="A2" s="156" t="s">
        <v>89</v>
      </c>
      <c r="B2" s="1087">
        <f>'1 Certification Page'!D9</f>
        <v>0</v>
      </c>
      <c r="C2" s="1087"/>
      <c r="D2" s="1087"/>
      <c r="E2" s="1087"/>
    </row>
    <row r="3" spans="1:6" ht="15" x14ac:dyDescent="0.4">
      <c r="A3" s="951"/>
      <c r="B3" s="948"/>
      <c r="C3" s="948"/>
      <c r="D3" s="948"/>
      <c r="E3" s="465">
        <f>'1 Certification Page'!J20</f>
        <v>0</v>
      </c>
    </row>
    <row r="4" spans="1:6" ht="15" x14ac:dyDescent="0.4">
      <c r="B4" s="157">
        <f>'1 Certification Page'!D15</f>
        <v>44743</v>
      </c>
      <c r="C4" s="659"/>
      <c r="D4" s="945" t="s">
        <v>8</v>
      </c>
      <c r="E4" s="945">
        <f>'1 Certification Page'!D17</f>
        <v>45107</v>
      </c>
    </row>
    <row r="5" spans="1:6" ht="15" x14ac:dyDescent="0.4">
      <c r="A5" s="1105"/>
      <c r="B5" s="1106"/>
      <c r="C5" s="1106"/>
      <c r="D5" s="1106"/>
    </row>
    <row r="6" spans="1:6" ht="25.5" customHeight="1" x14ac:dyDescent="0.4">
      <c r="A6" s="10" t="s">
        <v>90</v>
      </c>
      <c r="B6" s="1104"/>
      <c r="C6" s="1104"/>
      <c r="D6" s="1104"/>
    </row>
    <row r="7" spans="1:6" ht="25.5" customHeight="1" x14ac:dyDescent="0.5">
      <c r="A7" s="3" t="s">
        <v>91</v>
      </c>
      <c r="B7" s="947"/>
      <c r="C7" s="947"/>
      <c r="D7" s="947"/>
    </row>
    <row r="8" spans="1:6" ht="14.25" customHeight="1" x14ac:dyDescent="0.35">
      <c r="A8" s="973" t="s">
        <v>92</v>
      </c>
    </row>
    <row r="9" spans="1:6" x14ac:dyDescent="0.35">
      <c r="A9" s="974" t="s">
        <v>93</v>
      </c>
    </row>
    <row r="10" spans="1:6" x14ac:dyDescent="0.35">
      <c r="A10" s="924" t="s">
        <v>94</v>
      </c>
    </row>
    <row r="11" spans="1:6" x14ac:dyDescent="0.35">
      <c r="A11" s="688" t="s">
        <v>95</v>
      </c>
    </row>
    <row r="12" spans="1:6" x14ac:dyDescent="0.35">
      <c r="A12" s="947"/>
    </row>
    <row r="13" spans="1:6" x14ac:dyDescent="0.35">
      <c r="D13" s="689"/>
    </row>
    <row r="14" spans="1:6" ht="20.25" customHeight="1" x14ac:dyDescent="0.4">
      <c r="A14" s="690" t="s">
        <v>96</v>
      </c>
      <c r="D14" s="691" t="s">
        <v>97</v>
      </c>
      <c r="E14" s="39" t="s">
        <v>98</v>
      </c>
      <c r="F14" s="39" t="s">
        <v>99</v>
      </c>
    </row>
    <row r="15" spans="1:6" ht="20.25" customHeight="1" x14ac:dyDescent="0.35">
      <c r="A15" s="77" t="s">
        <v>100</v>
      </c>
      <c r="D15" s="233"/>
      <c r="E15" s="975"/>
      <c r="F15" s="692">
        <f>+D15+E15</f>
        <v>0</v>
      </c>
    </row>
    <row r="16" spans="1:6" ht="20.25" customHeight="1" x14ac:dyDescent="0.35">
      <c r="A16" s="77" t="s">
        <v>101</v>
      </c>
      <c r="D16" s="233"/>
      <c r="E16" s="975"/>
      <c r="F16" s="692">
        <f>+D16+E16</f>
        <v>0</v>
      </c>
    </row>
    <row r="17" spans="1:16" ht="20.25" customHeight="1" x14ac:dyDescent="0.35">
      <c r="A17" s="77" t="s">
        <v>102</v>
      </c>
      <c r="D17" s="693">
        <f>IF(D16 &lt;1,D16*0.1%, D15/D16)</f>
        <v>0</v>
      </c>
      <c r="E17" s="694"/>
      <c r="F17" s="693">
        <f>IF(F16 &lt;1,F16*0.1%, F15/F16)</f>
        <v>0</v>
      </c>
    </row>
    <row r="18" spans="1:16" ht="20.25" customHeight="1" x14ac:dyDescent="0.35">
      <c r="D18" s="976"/>
      <c r="E18" s="976"/>
      <c r="F18" s="976"/>
    </row>
    <row r="19" spans="1:16" ht="20.25" customHeight="1" x14ac:dyDescent="0.4">
      <c r="A19" s="690" t="s">
        <v>103</v>
      </c>
      <c r="D19" s="976"/>
      <c r="E19" s="976"/>
      <c r="F19" s="976"/>
    </row>
    <row r="20" spans="1:16" ht="20.25" customHeight="1" x14ac:dyDescent="0.35">
      <c r="A20" s="77" t="s">
        <v>104</v>
      </c>
      <c r="D20" s="233"/>
      <c r="E20" s="975"/>
      <c r="F20" s="692">
        <f>+D20+E20</f>
        <v>0</v>
      </c>
    </row>
    <row r="21" spans="1:16" ht="20.25" customHeight="1" x14ac:dyDescent="0.35">
      <c r="A21" s="77" t="s">
        <v>105</v>
      </c>
      <c r="D21" s="233"/>
      <c r="E21" s="975"/>
      <c r="F21" s="692">
        <f>+D21+E21</f>
        <v>0</v>
      </c>
    </row>
    <row r="22" spans="1:16" ht="20.25" customHeight="1" x14ac:dyDescent="0.35">
      <c r="A22" s="77" t="s">
        <v>106</v>
      </c>
      <c r="D22" s="233"/>
      <c r="E22" s="975"/>
      <c r="F22" s="695">
        <f>+D22+E22</f>
        <v>0</v>
      </c>
    </row>
    <row r="23" spans="1:16" ht="20.25" customHeight="1" x14ac:dyDescent="0.35">
      <c r="A23" s="77" t="s">
        <v>107</v>
      </c>
      <c r="D23" s="233"/>
      <c r="E23" s="975"/>
      <c r="F23" s="692">
        <f>+D23+E23</f>
        <v>0</v>
      </c>
      <c r="I23" s="77"/>
    </row>
    <row r="24" spans="1:16" ht="20.25" customHeight="1" x14ac:dyDescent="0.35">
      <c r="A24" s="77"/>
      <c r="D24" s="696"/>
      <c r="E24" s="696"/>
      <c r="F24" s="696"/>
    </row>
    <row r="25" spans="1:16" ht="20.25" customHeight="1" x14ac:dyDescent="0.4">
      <c r="A25" s="690" t="s">
        <v>108</v>
      </c>
      <c r="D25" s="696"/>
      <c r="E25" s="696"/>
      <c r="F25" s="696"/>
    </row>
    <row r="26" spans="1:16" ht="20.25" customHeight="1" x14ac:dyDescent="0.35">
      <c r="A26" s="77" t="s">
        <v>109</v>
      </c>
      <c r="D26" s="692">
        <f>D20+D21+D22</f>
        <v>0</v>
      </c>
      <c r="E26" s="975"/>
      <c r="F26" s="692">
        <f>+D26+E26</f>
        <v>0</v>
      </c>
      <c r="I26" s="555"/>
    </row>
    <row r="27" spans="1:16" ht="20.25" customHeight="1" x14ac:dyDescent="0.35">
      <c r="A27" s="77" t="s">
        <v>110</v>
      </c>
      <c r="D27" s="697">
        <f>+D23</f>
        <v>0</v>
      </c>
      <c r="E27" s="977"/>
      <c r="F27" s="697">
        <f>+F23</f>
        <v>0</v>
      </c>
      <c r="I27" s="555"/>
    </row>
    <row r="28" spans="1:16" ht="20.25" customHeight="1" x14ac:dyDescent="0.35">
      <c r="A28" s="77" t="s">
        <v>111</v>
      </c>
      <c r="D28" s="698" t="e">
        <f>+D26/D27</f>
        <v>#DIV/0!</v>
      </c>
      <c r="E28" s="694"/>
      <c r="F28" s="698" t="e">
        <f>+F26/F27</f>
        <v>#DIV/0!</v>
      </c>
      <c r="H28" s="699"/>
      <c r="I28" s="555"/>
      <c r="J28" s="699"/>
      <c r="K28" s="978"/>
      <c r="P28" s="555"/>
    </row>
    <row r="29" spans="1:16" ht="20.25" customHeight="1" x14ac:dyDescent="0.35">
      <c r="A29" s="77" t="s">
        <v>112</v>
      </c>
      <c r="D29" s="698" t="e">
        <f>D20/(D20+D21+D22)*D28</f>
        <v>#DIV/0!</v>
      </c>
      <c r="E29" s="694"/>
      <c r="F29" s="979" t="e">
        <f>+F20/(F20+F21+F22)*F28</f>
        <v>#DIV/0!</v>
      </c>
      <c r="H29" s="700"/>
      <c r="I29" s="980"/>
      <c r="J29" s="700"/>
      <c r="K29" s="522"/>
      <c r="L29" s="700"/>
      <c r="M29" s="77"/>
      <c r="N29" s="555"/>
      <c r="O29" s="77"/>
      <c r="P29" s="555"/>
    </row>
    <row r="30" spans="1:16" ht="20.25" customHeight="1" x14ac:dyDescent="0.35">
      <c r="A30" s="77" t="s">
        <v>113</v>
      </c>
      <c r="D30" s="698" t="e">
        <f>D21/(D20+D21+D22)*D28</f>
        <v>#DIV/0!</v>
      </c>
      <c r="E30" s="694"/>
      <c r="F30" s="979" t="e">
        <f>+F21/(F20+F21+F22)*F28</f>
        <v>#DIV/0!</v>
      </c>
      <c r="H30" s="700"/>
      <c r="I30" s="77"/>
      <c r="J30" s="700"/>
      <c r="K30" s="77"/>
      <c r="L30" s="700"/>
      <c r="M30" s="77"/>
      <c r="N30" s="555"/>
      <c r="O30" s="77"/>
    </row>
    <row r="31" spans="1:16" ht="20.25" customHeight="1" x14ac:dyDescent="0.35">
      <c r="A31" s="77" t="s">
        <v>114</v>
      </c>
      <c r="D31" s="979" t="e">
        <f>D22/(D20+D21+D22)*D28</f>
        <v>#DIV/0!</v>
      </c>
      <c r="F31" s="979" t="e">
        <f>+F22/(F20+F21+F22)*F28</f>
        <v>#DIV/0!</v>
      </c>
      <c r="K31" s="555"/>
    </row>
    <row r="32" spans="1:16" ht="20.25" customHeight="1" x14ac:dyDescent="0.35">
      <c r="A32" s="701" t="s">
        <v>115</v>
      </c>
      <c r="D32" s="702"/>
    </row>
    <row r="33" spans="1:6" ht="20.25" customHeight="1" x14ac:dyDescent="0.35">
      <c r="A33" s="703" t="s">
        <v>116</v>
      </c>
      <c r="D33" s="233">
        <v>1</v>
      </c>
      <c r="E33" s="975"/>
      <c r="F33" s="704">
        <f>D33+E33</f>
        <v>1</v>
      </c>
    </row>
    <row r="34" spans="1:6" ht="20.25" customHeight="1" x14ac:dyDescent="0.35">
      <c r="A34" s="703" t="s">
        <v>117</v>
      </c>
      <c r="B34" s="77"/>
      <c r="C34" s="77"/>
      <c r="D34" s="233">
        <v>1</v>
      </c>
      <c r="E34" s="975"/>
      <c r="F34" s="704">
        <f>D34+E34</f>
        <v>1</v>
      </c>
    </row>
    <row r="35" spans="1:6" ht="20.25" customHeight="1" x14ac:dyDescent="0.35">
      <c r="A35" s="703" t="s">
        <v>118</v>
      </c>
      <c r="B35" s="77"/>
      <c r="C35" s="77"/>
      <c r="D35" s="705">
        <f>+D34*D33</f>
        <v>1</v>
      </c>
      <c r="E35" s="975"/>
      <c r="F35" s="704"/>
    </row>
    <row r="36" spans="1:6" ht="19.7" customHeight="1" x14ac:dyDescent="0.35">
      <c r="A36" s="703" t="s">
        <v>119</v>
      </c>
      <c r="B36" s="77"/>
      <c r="C36" s="981"/>
      <c r="D36" s="233">
        <v>1</v>
      </c>
      <c r="E36" s="708"/>
      <c r="F36" s="704">
        <f>D36+E36</f>
        <v>1</v>
      </c>
    </row>
    <row r="37" spans="1:6" ht="19.7" customHeight="1" x14ac:dyDescent="0.35">
      <c r="A37" s="703" t="s">
        <v>120</v>
      </c>
      <c r="D37" s="373"/>
    </row>
    <row r="38" spans="1:6" ht="19.7" customHeight="1" x14ac:dyDescent="0.35">
      <c r="A38" s="706"/>
      <c r="B38" s="77"/>
      <c r="C38" s="522"/>
    </row>
    <row r="39" spans="1:6" ht="19.7" customHeight="1" x14ac:dyDescent="0.35">
      <c r="A39" s="77"/>
      <c r="B39" s="77"/>
      <c r="C39" s="981"/>
      <c r="D39" s="982"/>
    </row>
    <row r="40" spans="1:6" ht="19.7" customHeight="1" x14ac:dyDescent="0.35">
      <c r="A40" s="77"/>
      <c r="B40" s="77"/>
      <c r="C40" s="77"/>
      <c r="D40" s="982"/>
    </row>
    <row r="41" spans="1:6" x14ac:dyDescent="0.35">
      <c r="C41" s="702"/>
      <c r="D41" s="983"/>
    </row>
    <row r="42" spans="1:6" x14ac:dyDescent="0.35">
      <c r="C42" s="702"/>
      <c r="D42" s="983"/>
    </row>
    <row r="43" spans="1:6" x14ac:dyDescent="0.35">
      <c r="C43" s="702"/>
      <c r="D43" s="983"/>
    </row>
    <row r="44" spans="1:6" x14ac:dyDescent="0.35">
      <c r="C44" s="707"/>
      <c r="D44" s="983"/>
    </row>
    <row r="45" spans="1:6" ht="17.25" x14ac:dyDescent="0.45">
      <c r="B45" s="9"/>
      <c r="C45" s="707"/>
      <c r="D45" s="983"/>
    </row>
  </sheetData>
  <sheetProtection algorithmName="SHA-512" hashValue="fPS421nXHbHtFAyBTcMEWpGMG4z1anCCiBEzzV/VJC3Q13rfp37IRFZlYfxIVtMM3ZQM8H39Zhg0Hn8Xt3p+UQ==" saltValue="d6vsp2nlBeBSsV4q6mc/rQ==" spinCount="100000" sheet="1"/>
  <customSheetViews>
    <customSheetView guid="{9D87EA3D-9227-4A32-8926-FF7BE3A36AF7}" showPageBreaks="1" showGridLines="0" fitToPage="1" printArea="1" showRuler="0" topLeftCell="A39">
      <selection activeCell="A77" sqref="A77:IV80"/>
      <pageMargins left="0" right="0" top="0" bottom="0" header="0" footer="0"/>
      <printOptions gridLines="1"/>
      <pageSetup scale="74" orientation="portrait" r:id="rId1"/>
      <headerFooter alignWithMargins="0">
        <oddFooter>&amp;L&amp;"Arial,Bold"&amp;D, &amp;T&amp;R&amp;"Arial,Bold"Statistical Information
Exhibit 4</oddFooter>
      </headerFooter>
    </customSheetView>
  </customSheetViews>
  <mergeCells count="3">
    <mergeCell ref="B6:D6"/>
    <mergeCell ref="A5:D5"/>
    <mergeCell ref="B2:E2"/>
  </mergeCells>
  <phoneticPr fontId="4" type="noConversion"/>
  <pageMargins left="0.75" right="0.75" top="1" bottom="1" header="0.5" footer="0.5"/>
  <pageSetup scale="59" orientation="portrait" r:id="rId2"/>
  <headerFooter alignWithMargins="0">
    <oddFooter>&amp;L5/11/2016&amp;CPage 3&amp;RExhibit 3-Statistics</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indexed="10"/>
    <pageSetUpPr fitToPage="1"/>
  </sheetPr>
  <dimension ref="A1:L43"/>
  <sheetViews>
    <sheetView zoomScale="80" zoomScaleNormal="85" workbookViewId="0">
      <selection activeCell="B28" sqref="B28"/>
    </sheetView>
  </sheetViews>
  <sheetFormatPr defaultColWidth="18.1328125" defaultRowHeight="12.75" x14ac:dyDescent="0.35"/>
  <cols>
    <col min="1" max="1" width="80.1328125" bestFit="1" customWidth="1"/>
    <col min="2" max="2" width="18.1328125" style="6" customWidth="1"/>
    <col min="3" max="7" width="18.1328125" customWidth="1"/>
    <col min="8" max="8" width="18.1328125" style="6" customWidth="1"/>
    <col min="10" max="10" width="18.1328125" style="541"/>
  </cols>
  <sheetData>
    <row r="1" spans="1:11" ht="15" x14ac:dyDescent="0.4">
      <c r="A1" s="948" t="str">
        <f>'2 Provider Data'!A2:C2</f>
        <v>MEDICAID SCHOOL PROGRAM COST REPORT</v>
      </c>
      <c r="C1" s="983" t="s">
        <v>20</v>
      </c>
      <c r="H1" s="951" t="s">
        <v>121</v>
      </c>
    </row>
    <row r="2" spans="1:11" ht="15" x14ac:dyDescent="0.4">
      <c r="A2" s="948" t="s">
        <v>122</v>
      </c>
      <c r="C2" s="983"/>
      <c r="E2" s="229"/>
      <c r="F2" s="229"/>
      <c r="G2" s="229"/>
      <c r="H2" s="951">
        <f>'2 Provider Data'!$D$3</f>
        <v>0</v>
      </c>
    </row>
    <row r="3" spans="1:11" ht="15" x14ac:dyDescent="0.4">
      <c r="A3" s="22"/>
      <c r="B3" s="948"/>
      <c r="C3" s="948"/>
      <c r="D3" s="948"/>
      <c r="E3" s="948"/>
      <c r="F3" s="948"/>
      <c r="G3" s="948"/>
      <c r="H3" s="465">
        <f>'1 Certification Page'!J20</f>
        <v>0</v>
      </c>
      <c r="I3" s="948"/>
    </row>
    <row r="4" spans="1:11" ht="15" x14ac:dyDescent="0.4">
      <c r="C4" s="983"/>
      <c r="F4" s="157">
        <f>'1 Certification Page'!D15</f>
        <v>44743</v>
      </c>
      <c r="G4" s="5" t="s">
        <v>8</v>
      </c>
      <c r="H4" s="157">
        <f>'1 Certification Page'!D17</f>
        <v>45107</v>
      </c>
    </row>
    <row r="5" spans="1:11" ht="15" x14ac:dyDescent="0.4">
      <c r="A5" s="948" t="s">
        <v>123</v>
      </c>
      <c r="B5" s="11"/>
      <c r="C5" s="1108" t="s">
        <v>124</v>
      </c>
      <c r="D5" s="1109"/>
      <c r="E5" s="1109"/>
      <c r="F5" s="1109"/>
      <c r="G5" s="1109"/>
    </row>
    <row r="6" spans="1:11" ht="28.5" customHeight="1" thickBot="1" x14ac:dyDescent="0.4">
      <c r="I6" s="984"/>
    </row>
    <row r="7" spans="1:11" ht="13.15" x14ac:dyDescent="0.4">
      <c r="A7" s="557"/>
      <c r="B7" s="558" t="s">
        <v>125</v>
      </c>
      <c r="C7" s="559" t="s">
        <v>126</v>
      </c>
      <c r="D7" s="28"/>
      <c r="E7" s="28"/>
      <c r="F7" s="1107" t="s">
        <v>127</v>
      </c>
      <c r="G7" s="1107"/>
      <c r="H7" s="1107"/>
    </row>
    <row r="8" spans="1:11" ht="15" customHeight="1" x14ac:dyDescent="0.35">
      <c r="A8" s="560" t="s">
        <v>128</v>
      </c>
      <c r="B8" s="542" t="s">
        <v>129</v>
      </c>
      <c r="C8" s="12" t="s">
        <v>130</v>
      </c>
      <c r="D8" s="12" t="s">
        <v>25</v>
      </c>
      <c r="E8" s="12" t="s">
        <v>25</v>
      </c>
      <c r="F8" s="543" t="s">
        <v>131</v>
      </c>
      <c r="G8" s="544" t="s">
        <v>132</v>
      </c>
      <c r="H8" s="53" t="s">
        <v>133</v>
      </c>
      <c r="I8" s="545"/>
    </row>
    <row r="9" spans="1:11" ht="15" customHeight="1" thickBot="1" x14ac:dyDescent="0.4">
      <c r="A9" s="564" t="s">
        <v>134</v>
      </c>
      <c r="B9" s="709" t="s">
        <v>135</v>
      </c>
      <c r="C9" s="12" t="s">
        <v>136</v>
      </c>
      <c r="D9" s="12" t="s">
        <v>137</v>
      </c>
      <c r="E9" s="12" t="s">
        <v>138</v>
      </c>
      <c r="F9" s="710" t="s">
        <v>139</v>
      </c>
      <c r="G9" s="711" t="s">
        <v>140</v>
      </c>
      <c r="H9" s="712" t="s">
        <v>141</v>
      </c>
      <c r="I9" s="546"/>
      <c r="J9" s="547"/>
      <c r="K9" s="16"/>
    </row>
    <row r="10" spans="1:11" x14ac:dyDescent="0.35">
      <c r="A10" s="561"/>
      <c r="B10" s="140"/>
      <c r="C10" s="35"/>
      <c r="D10" s="35"/>
      <c r="E10" s="35"/>
      <c r="F10" s="35"/>
      <c r="G10" s="36"/>
      <c r="H10" s="37"/>
    </row>
    <row r="11" spans="1:11" ht="24" customHeight="1" x14ac:dyDescent="0.35">
      <c r="A11" s="562" t="s">
        <v>142</v>
      </c>
      <c r="B11" s="484">
        <v>0.38435999999999998</v>
      </c>
      <c r="C11" s="484">
        <v>0.49081999999999998</v>
      </c>
      <c r="D11" s="484">
        <f>C11</f>
        <v>0.49081999999999998</v>
      </c>
      <c r="E11" s="484"/>
      <c r="F11" s="484"/>
      <c r="G11" s="484"/>
      <c r="H11" s="713"/>
      <c r="I11" s="548"/>
      <c r="J11" s="549"/>
      <c r="K11" s="6"/>
    </row>
    <row r="12" spans="1:11" ht="24" customHeight="1" x14ac:dyDescent="0.35">
      <c r="A12" s="562" t="s">
        <v>143</v>
      </c>
      <c r="B12" s="484">
        <v>0.15304999999999999</v>
      </c>
      <c r="C12" s="484">
        <v>0.19661999999999999</v>
      </c>
      <c r="D12" s="484"/>
      <c r="E12" s="484"/>
      <c r="F12" s="484"/>
      <c r="G12" s="484"/>
      <c r="H12" s="713"/>
      <c r="I12" s="548"/>
      <c r="J12" s="549"/>
      <c r="K12" s="6"/>
    </row>
    <row r="13" spans="1:11" ht="24" customHeight="1" x14ac:dyDescent="0.35">
      <c r="A13" s="562" t="s">
        <v>144</v>
      </c>
      <c r="B13" s="484">
        <v>0</v>
      </c>
      <c r="C13" s="484">
        <v>0</v>
      </c>
      <c r="D13" s="484"/>
      <c r="E13" s="484">
        <f>C13</f>
        <v>0</v>
      </c>
      <c r="F13" s="484"/>
      <c r="G13" s="484"/>
      <c r="H13" s="713"/>
      <c r="I13" s="548"/>
      <c r="J13" s="549"/>
      <c r="K13" s="6"/>
    </row>
    <row r="14" spans="1:11" ht="24" customHeight="1" x14ac:dyDescent="0.35">
      <c r="A14" s="562" t="s">
        <v>145</v>
      </c>
      <c r="B14" s="484">
        <v>0</v>
      </c>
      <c r="C14" s="484">
        <v>0</v>
      </c>
      <c r="D14" s="484"/>
      <c r="E14" s="484"/>
      <c r="F14" s="484"/>
      <c r="G14" s="484"/>
      <c r="H14" s="713"/>
      <c r="I14" s="548"/>
      <c r="J14" s="549"/>
      <c r="K14" s="6"/>
    </row>
    <row r="15" spans="1:11" ht="24" customHeight="1" x14ac:dyDescent="0.35">
      <c r="A15" s="562" t="s">
        <v>146</v>
      </c>
      <c r="B15" s="484">
        <v>0.23269000000000001</v>
      </c>
      <c r="C15" s="484">
        <v>0.29705999999999999</v>
      </c>
      <c r="D15" s="484"/>
      <c r="E15" s="484"/>
      <c r="F15" s="484"/>
      <c r="G15" s="484"/>
      <c r="H15" s="713"/>
      <c r="I15" s="548"/>
      <c r="J15" s="549"/>
      <c r="K15" s="6"/>
    </row>
    <row r="16" spans="1:11" ht="24" customHeight="1" x14ac:dyDescent="0.35">
      <c r="A16" s="562" t="s">
        <v>147</v>
      </c>
      <c r="B16" s="484">
        <v>2.5000000000000001E-4</v>
      </c>
      <c r="C16" s="484">
        <v>3.2000000000000003E-4</v>
      </c>
      <c r="D16" s="484" t="s">
        <v>20</v>
      </c>
      <c r="E16" s="484"/>
      <c r="F16" s="484">
        <f>C16</f>
        <v>3.2000000000000003E-4</v>
      </c>
      <c r="G16" s="484">
        <v>1</v>
      </c>
      <c r="H16" s="713">
        <f>F16*G16</f>
        <v>3.2000000000000003E-4</v>
      </c>
      <c r="I16" s="548"/>
      <c r="J16" s="549"/>
      <c r="K16" s="6"/>
    </row>
    <row r="17" spans="1:12" ht="24" customHeight="1" x14ac:dyDescent="0.35">
      <c r="A17" s="562" t="s">
        <v>148</v>
      </c>
      <c r="B17" s="484">
        <v>3.8000000000000002E-4</v>
      </c>
      <c r="C17" s="484">
        <v>4.6999999999999999E-4</v>
      </c>
      <c r="D17" s="484"/>
      <c r="E17" s="484"/>
      <c r="F17" s="484"/>
      <c r="G17" s="484"/>
      <c r="H17" s="713"/>
      <c r="I17" s="548"/>
      <c r="J17" s="549"/>
      <c r="K17" s="6"/>
    </row>
    <row r="18" spans="1:12" ht="24" customHeight="1" x14ac:dyDescent="0.35">
      <c r="A18" s="562" t="s">
        <v>149</v>
      </c>
      <c r="B18" s="484">
        <v>0</v>
      </c>
      <c r="C18" s="484">
        <v>0</v>
      </c>
      <c r="D18" s="484"/>
      <c r="E18" s="484"/>
      <c r="F18" s="484">
        <f>C18</f>
        <v>0</v>
      </c>
      <c r="G18" s="484">
        <v>1</v>
      </c>
      <c r="H18" s="713">
        <f>F18*G18</f>
        <v>0</v>
      </c>
      <c r="I18" s="548"/>
      <c r="J18" s="549"/>
      <c r="K18" s="6"/>
    </row>
    <row r="19" spans="1:12" ht="24" customHeight="1" x14ac:dyDescent="0.35">
      <c r="A19" s="562" t="s">
        <v>150</v>
      </c>
      <c r="B19" s="484">
        <v>0</v>
      </c>
      <c r="C19" s="484">
        <v>0</v>
      </c>
      <c r="D19" s="484"/>
      <c r="E19" s="484"/>
      <c r="F19" s="484"/>
      <c r="G19" s="484"/>
      <c r="H19" s="713"/>
      <c r="I19" s="548"/>
      <c r="J19" s="549"/>
      <c r="K19" s="6"/>
    </row>
    <row r="20" spans="1:12" ht="24" customHeight="1" x14ac:dyDescent="0.35">
      <c r="A20" s="562" t="s">
        <v>151</v>
      </c>
      <c r="B20" s="484">
        <v>9.5300000000000003E-3</v>
      </c>
      <c r="C20" s="484">
        <v>1.2109999999999999E-2</v>
      </c>
      <c r="D20" s="484"/>
      <c r="E20" s="484"/>
      <c r="F20" s="484">
        <f>C20</f>
        <v>1.2109999999999999E-2</v>
      </c>
      <c r="G20" s="484">
        <f>'3  Statistics'!F17</f>
        <v>0</v>
      </c>
      <c r="H20" s="713">
        <f>F20*G20</f>
        <v>0</v>
      </c>
      <c r="I20" s="548"/>
      <c r="J20" s="549"/>
      <c r="K20" s="6"/>
    </row>
    <row r="21" spans="1:12" ht="24" customHeight="1" x14ac:dyDescent="0.35">
      <c r="A21" s="562" t="s">
        <v>152</v>
      </c>
      <c r="B21" s="484">
        <v>1.2700000000000001E-3</v>
      </c>
      <c r="C21" s="484">
        <v>1.6199999999999999E-3</v>
      </c>
      <c r="D21" s="484"/>
      <c r="E21" s="484"/>
      <c r="F21" s="484"/>
      <c r="G21" s="484"/>
      <c r="H21" s="713"/>
      <c r="I21" s="548"/>
      <c r="J21" s="549"/>
      <c r="K21" s="6"/>
    </row>
    <row r="22" spans="1:12" ht="24" customHeight="1" x14ac:dyDescent="0.35">
      <c r="A22" s="562" t="s">
        <v>153</v>
      </c>
      <c r="B22" s="484">
        <v>0</v>
      </c>
      <c r="C22" s="484">
        <v>0</v>
      </c>
      <c r="D22" s="484"/>
      <c r="E22" s="484"/>
      <c r="F22" s="484">
        <f>C22</f>
        <v>0</v>
      </c>
      <c r="G22" s="484">
        <f>'3  Statistics'!F17</f>
        <v>0</v>
      </c>
      <c r="H22" s="713">
        <f>F22*G22</f>
        <v>0</v>
      </c>
      <c r="I22" s="548"/>
      <c r="J22" s="549"/>
      <c r="K22" s="6"/>
    </row>
    <row r="23" spans="1:12" ht="24" customHeight="1" x14ac:dyDescent="0.35">
      <c r="A23" s="562" t="s">
        <v>154</v>
      </c>
      <c r="B23" s="484">
        <v>2.5000000000000001E-4</v>
      </c>
      <c r="C23" s="484">
        <v>3.4000000000000002E-4</v>
      </c>
      <c r="D23" s="484"/>
      <c r="E23" s="484"/>
      <c r="F23" s="484"/>
      <c r="G23" s="484"/>
      <c r="H23" s="713"/>
      <c r="I23" s="548"/>
      <c r="J23" s="549"/>
      <c r="K23" s="6"/>
    </row>
    <row r="24" spans="1:12" ht="24" customHeight="1" x14ac:dyDescent="0.35">
      <c r="A24" s="562" t="s">
        <v>155</v>
      </c>
      <c r="B24" s="484">
        <v>3.8000000000000002E-4</v>
      </c>
      <c r="C24" s="484">
        <v>4.8000000000000001E-4</v>
      </c>
      <c r="D24" s="484"/>
      <c r="E24" s="484"/>
      <c r="F24" s="484">
        <f>C24</f>
        <v>4.8000000000000001E-4</v>
      </c>
      <c r="G24" s="484">
        <f>'3  Statistics'!F17</f>
        <v>0</v>
      </c>
      <c r="H24" s="713">
        <f>F24*G24</f>
        <v>0</v>
      </c>
      <c r="I24" s="548"/>
      <c r="J24" s="549"/>
      <c r="K24" s="6"/>
    </row>
    <row r="25" spans="1:12" ht="24" customHeight="1" x14ac:dyDescent="0.35">
      <c r="A25" s="562" t="s">
        <v>156</v>
      </c>
      <c r="B25" s="484">
        <v>1.2999999999999999E-4</v>
      </c>
      <c r="C25" s="484">
        <v>1.6000000000000001E-4</v>
      </c>
      <c r="D25" s="484"/>
      <c r="E25" s="484"/>
      <c r="F25" s="484"/>
      <c r="G25" s="484"/>
      <c r="H25" s="713"/>
      <c r="I25" s="548"/>
      <c r="J25" s="549"/>
      <c r="K25" s="6"/>
    </row>
    <row r="26" spans="1:12" ht="24" customHeight="1" x14ac:dyDescent="0.35">
      <c r="A26" s="562" t="s">
        <v>157</v>
      </c>
      <c r="B26" s="484">
        <v>0.21770999999999999</v>
      </c>
      <c r="C26" s="484">
        <v>0</v>
      </c>
      <c r="D26" s="484"/>
      <c r="E26" s="484"/>
      <c r="F26" s="484"/>
      <c r="G26" s="484"/>
      <c r="H26" s="713"/>
      <c r="I26" s="548"/>
      <c r="J26" s="549"/>
      <c r="K26" s="6"/>
    </row>
    <row r="27" spans="1:12" ht="13.15" thickBot="1" x14ac:dyDescent="0.4">
      <c r="A27" s="563" t="s">
        <v>158</v>
      </c>
      <c r="B27" s="484">
        <v>0</v>
      </c>
      <c r="C27" s="484">
        <v>0</v>
      </c>
      <c r="D27" s="714"/>
      <c r="E27" s="714"/>
      <c r="F27" s="714"/>
      <c r="G27" s="714"/>
      <c r="H27" s="715"/>
      <c r="I27" s="548"/>
      <c r="J27" s="549"/>
      <c r="K27" s="6"/>
    </row>
    <row r="28" spans="1:12" ht="24" customHeight="1" thickBot="1" x14ac:dyDescent="0.5">
      <c r="A28" s="44" t="s">
        <v>159</v>
      </c>
      <c r="B28" s="922">
        <f>SUM(B11:B27)</f>
        <v>1</v>
      </c>
      <c r="C28" s="923">
        <f t="shared" ref="C28:H28" si="0">SUM(C11:C27)</f>
        <v>0.99999999999999989</v>
      </c>
      <c r="D28" s="716">
        <f>SUM(D11:D27)</f>
        <v>0.49081999999999998</v>
      </c>
      <c r="E28" s="716">
        <f t="shared" si="0"/>
        <v>0</v>
      </c>
      <c r="F28" s="716">
        <f t="shared" si="0"/>
        <v>1.291E-2</v>
      </c>
      <c r="G28" s="716"/>
      <c r="H28" s="717">
        <f t="shared" si="0"/>
        <v>3.2000000000000003E-4</v>
      </c>
      <c r="J28" s="549"/>
      <c r="K28" s="6"/>
    </row>
    <row r="29" spans="1:12" x14ac:dyDescent="0.35">
      <c r="C29" s="6"/>
      <c r="D29" s="6"/>
      <c r="E29" s="6"/>
      <c r="F29" s="6"/>
      <c r="G29" s="6"/>
      <c r="I29" s="6"/>
      <c r="K29" s="6"/>
      <c r="L29" s="6"/>
    </row>
    <row r="30" spans="1:12" x14ac:dyDescent="0.35">
      <c r="B30" s="550"/>
      <c r="C30" s="551"/>
      <c r="D30" s="551"/>
      <c r="E30" s="552"/>
      <c r="F30" s="553"/>
      <c r="G30" s="552"/>
      <c r="H30" s="541"/>
      <c r="I30" s="6"/>
      <c r="J30"/>
    </row>
    <row r="31" spans="1:12" x14ac:dyDescent="0.35">
      <c r="B31" s="550"/>
      <c r="C31" s="6"/>
      <c r="D31" s="6"/>
      <c r="E31" s="554"/>
      <c r="F31" s="554"/>
      <c r="K31" s="6"/>
    </row>
    <row r="32" spans="1:12" x14ac:dyDescent="0.35">
      <c r="B32" s="550"/>
      <c r="C32" s="6"/>
      <c r="D32" s="6"/>
      <c r="E32" s="551"/>
      <c r="F32" s="551"/>
      <c r="G32" s="555"/>
      <c r="H32" s="554"/>
      <c r="I32" s="555"/>
      <c r="K32" s="6"/>
    </row>
    <row r="33" spans="3:11" x14ac:dyDescent="0.35">
      <c r="C33" s="6"/>
      <c r="D33" s="6"/>
      <c r="E33" s="556"/>
      <c r="F33" s="556"/>
      <c r="K33" s="6"/>
    </row>
    <row r="34" spans="3:11" x14ac:dyDescent="0.35">
      <c r="C34" s="6"/>
      <c r="D34" s="6"/>
      <c r="E34" s="554"/>
      <c r="F34" s="554"/>
      <c r="G34" s="555"/>
      <c r="H34" s="554"/>
      <c r="I34" s="555"/>
      <c r="K34" s="6"/>
    </row>
    <row r="35" spans="3:11" x14ac:dyDescent="0.35">
      <c r="C35" s="6"/>
      <c r="D35" s="6"/>
      <c r="E35" s="984"/>
      <c r="F35" s="984"/>
      <c r="K35" s="6"/>
    </row>
    <row r="36" spans="3:11" x14ac:dyDescent="0.35">
      <c r="C36" s="6"/>
      <c r="D36" s="6"/>
      <c r="E36" s="6"/>
      <c r="F36" s="6"/>
      <c r="K36" s="6"/>
    </row>
    <row r="37" spans="3:11" x14ac:dyDescent="0.35">
      <c r="C37" s="6"/>
      <c r="D37" s="6"/>
      <c r="E37" s="6"/>
      <c r="F37" s="6"/>
      <c r="K37" s="6"/>
    </row>
    <row r="38" spans="3:11" x14ac:dyDescent="0.35">
      <c r="C38" s="6"/>
      <c r="D38" s="6"/>
      <c r="E38" s="6"/>
      <c r="F38" s="6"/>
      <c r="K38" s="6"/>
    </row>
    <row r="39" spans="3:11" x14ac:dyDescent="0.35">
      <c r="C39" s="6"/>
      <c r="D39" s="6"/>
      <c r="E39" s="6"/>
      <c r="F39" s="6"/>
      <c r="K39" s="6"/>
    </row>
    <row r="40" spans="3:11" x14ac:dyDescent="0.35">
      <c r="C40" s="6"/>
      <c r="D40" s="6"/>
      <c r="E40" s="6"/>
      <c r="F40" s="6"/>
      <c r="K40" s="6"/>
    </row>
    <row r="41" spans="3:11" x14ac:dyDescent="0.35">
      <c r="C41" s="6"/>
      <c r="D41" s="6"/>
      <c r="E41" s="6"/>
      <c r="F41" s="6"/>
    </row>
    <row r="42" spans="3:11" x14ac:dyDescent="0.35">
      <c r="C42" s="6"/>
      <c r="D42" s="6"/>
      <c r="E42" s="6"/>
      <c r="F42" s="6"/>
    </row>
    <row r="43" spans="3:11" x14ac:dyDescent="0.35">
      <c r="C43" s="6"/>
      <c r="D43" s="6"/>
      <c r="E43" s="6"/>
      <c r="F43" s="6"/>
    </row>
  </sheetData>
  <sheetProtection algorithmName="SHA-512" hashValue="PGJkoPPEp0QLyhS+3Z0alndHO5kmau+xIvx9n/GP0XdjTKHj/0fnkB9Khn5uOjMq7wtKJjj2ZpmrpEOd6CnWmg==" saltValue="SSlO8/aAhuegHVQKCbwMqw==" spinCount="100000" sheet="1"/>
  <customSheetViews>
    <customSheetView guid="{9D87EA3D-9227-4A32-8926-FF7BE3A36AF7}" showPageBreaks="1" showRuler="0" topLeftCell="H1">
      <selection activeCell="E33" sqref="E33"/>
      <pageMargins left="0" right="0" top="0" bottom="0" header="0" footer="0"/>
      <pageSetup scale="65" orientation="portrait" r:id="rId1"/>
      <headerFooter alignWithMargins="0"/>
    </customSheetView>
  </customSheetViews>
  <mergeCells count="2">
    <mergeCell ref="F7:H7"/>
    <mergeCell ref="C5:G5"/>
  </mergeCells>
  <phoneticPr fontId="4" type="noConversion"/>
  <pageMargins left="0.5" right="0.5" top="1" bottom="0.79" header="0.5" footer="0.5"/>
  <pageSetup scale="70" orientation="landscape" r:id="rId2"/>
  <headerFooter alignWithMargins="0">
    <oddFooter>&amp;L5/11/2016&amp;CPage 4&amp;RExhibit 4A-Time Study- Direct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indexed="10"/>
    <pageSetUpPr fitToPage="1"/>
  </sheetPr>
  <dimension ref="B1:L38"/>
  <sheetViews>
    <sheetView topLeftCell="A3" zoomScale="90" zoomScaleNormal="90" workbookViewId="0">
      <selection activeCell="B1" sqref="B1:K30"/>
    </sheetView>
  </sheetViews>
  <sheetFormatPr defaultColWidth="9.1328125" defaultRowHeight="12.75" x14ac:dyDescent="0.35"/>
  <cols>
    <col min="1" max="1" width="0.59765625" customWidth="1"/>
    <col min="2" max="2" width="75" customWidth="1"/>
    <col min="3" max="3" width="1.3984375" hidden="1" customWidth="1"/>
    <col min="4" max="4" width="10.3984375" style="6" customWidth="1"/>
    <col min="5" max="5" width="14.1328125" customWidth="1"/>
    <col min="6" max="6" width="14.265625" customWidth="1"/>
    <col min="7" max="7" width="9" customWidth="1"/>
    <col min="8" max="8" width="13" customWidth="1"/>
    <col min="9" max="9" width="15.1328125" style="6" customWidth="1"/>
    <col min="10" max="10" width="18.3984375" customWidth="1"/>
    <col min="11" max="11" width="20.86328125" customWidth="1"/>
    <col min="12" max="12" width="15.86328125" customWidth="1"/>
  </cols>
  <sheetData>
    <row r="1" spans="2:12" ht="15" x14ac:dyDescent="0.4">
      <c r="B1" s="948"/>
      <c r="E1" s="983" t="s">
        <v>20</v>
      </c>
      <c r="J1" s="951" t="s">
        <v>160</v>
      </c>
    </row>
    <row r="2" spans="2:12" ht="15" x14ac:dyDescent="0.4">
      <c r="B2" s="948" t="s">
        <v>161</v>
      </c>
      <c r="E2" s="983"/>
      <c r="G2" s="951"/>
      <c r="H2" s="951"/>
      <c r="I2" s="951"/>
      <c r="J2" s="951">
        <f>'2 Provider Data'!$D$3</f>
        <v>0</v>
      </c>
    </row>
    <row r="3" spans="2:12" ht="17.25" x14ac:dyDescent="0.45">
      <c r="B3" s="10"/>
      <c r="C3" s="10"/>
      <c r="E3" s="9"/>
      <c r="I3"/>
      <c r="J3" s="465">
        <f>'1 Certification Page'!J20</f>
        <v>0</v>
      </c>
      <c r="K3" s="948"/>
      <c r="L3" s="948"/>
    </row>
    <row r="4" spans="2:12" ht="15" x14ac:dyDescent="0.4">
      <c r="B4" s="10"/>
      <c r="C4" s="10"/>
      <c r="E4" s="983"/>
      <c r="H4" s="157">
        <f>'1 Certification Page'!D15</f>
        <v>44743</v>
      </c>
      <c r="I4" s="5" t="s">
        <v>8</v>
      </c>
      <c r="J4" s="157">
        <f>'1 Certification Page'!D17</f>
        <v>45107</v>
      </c>
    </row>
    <row r="5" spans="2:12" ht="15" x14ac:dyDescent="0.4">
      <c r="B5" s="948" t="s">
        <v>162</v>
      </c>
      <c r="C5" s="23"/>
      <c r="D5" s="11"/>
      <c r="E5" s="24" t="s">
        <v>163</v>
      </c>
      <c r="F5" s="25"/>
      <c r="G5" s="25"/>
    </row>
    <row r="6" spans="2:12" ht="13.15" thickBot="1" x14ac:dyDescent="0.4">
      <c r="J6" s="984"/>
    </row>
    <row r="7" spans="2:12" ht="26.25" thickBot="1" x14ac:dyDescent="0.45">
      <c r="B7" s="26"/>
      <c r="C7" s="27"/>
      <c r="D7" s="28" t="s">
        <v>125</v>
      </c>
      <c r="E7" s="163" t="s">
        <v>126</v>
      </c>
      <c r="F7" s="28" t="s">
        <v>25</v>
      </c>
      <c r="G7" s="1110" t="s">
        <v>127</v>
      </c>
      <c r="H7" s="1110"/>
      <c r="I7" s="1111"/>
    </row>
    <row r="8" spans="2:12" ht="21.95" customHeight="1" x14ac:dyDescent="0.35">
      <c r="B8" s="466" t="s">
        <v>128</v>
      </c>
      <c r="C8" s="29"/>
      <c r="D8" s="12" t="s">
        <v>129</v>
      </c>
      <c r="E8" s="164" t="s">
        <v>130</v>
      </c>
      <c r="F8" s="12" t="s">
        <v>138</v>
      </c>
      <c r="G8" s="144" t="s">
        <v>131</v>
      </c>
      <c r="H8" s="12" t="s">
        <v>132</v>
      </c>
      <c r="I8" s="12" t="s">
        <v>133</v>
      </c>
      <c r="J8" s="13"/>
    </row>
    <row r="9" spans="2:12" ht="24.75" customHeight="1" thickBot="1" x14ac:dyDescent="0.4">
      <c r="B9" s="30" t="s">
        <v>134</v>
      </c>
      <c r="C9" s="31"/>
      <c r="D9" s="464" t="s">
        <v>135</v>
      </c>
      <c r="E9" s="165" t="s">
        <v>136</v>
      </c>
      <c r="F9" s="30"/>
      <c r="G9" s="166" t="s">
        <v>139</v>
      </c>
      <c r="H9" s="14" t="s">
        <v>140</v>
      </c>
      <c r="I9" s="14" t="s">
        <v>141</v>
      </c>
      <c r="J9" s="15"/>
      <c r="K9" s="16"/>
      <c r="L9" s="16"/>
    </row>
    <row r="10" spans="2:12" ht="12.2" customHeight="1" x14ac:dyDescent="0.35">
      <c r="B10" s="32"/>
      <c r="C10" s="33"/>
      <c r="D10" s="34"/>
      <c r="E10" s="473"/>
      <c r="F10" s="7"/>
      <c r="G10" s="35"/>
      <c r="H10" s="36"/>
      <c r="I10" s="37"/>
    </row>
    <row r="11" spans="2:12" ht="21.95" customHeight="1" x14ac:dyDescent="0.35">
      <c r="B11" s="38" t="s">
        <v>142</v>
      </c>
      <c r="C11" s="39" t="s">
        <v>20</v>
      </c>
      <c r="D11" s="481">
        <v>0</v>
      </c>
      <c r="E11" s="67" t="str">
        <f>IF($D$28&gt;0,D11/($D$28-$D$26),"0")</f>
        <v>0</v>
      </c>
      <c r="F11" s="67"/>
      <c r="G11" s="67" t="str">
        <f>IF(C11="No",0, E11)</f>
        <v>0</v>
      </c>
      <c r="H11" s="482">
        <v>0</v>
      </c>
      <c r="I11" s="483">
        <f>H11*G11</f>
        <v>0</v>
      </c>
      <c r="J11" s="40"/>
      <c r="K11" s="18"/>
      <c r="L11" s="6"/>
    </row>
    <row r="12" spans="2:12" ht="21.95" customHeight="1" x14ac:dyDescent="0.35">
      <c r="B12" s="38" t="s">
        <v>143</v>
      </c>
      <c r="C12" s="39"/>
      <c r="D12" s="481">
        <v>0</v>
      </c>
      <c r="E12" s="67" t="str">
        <f t="shared" ref="E12:E25" si="0">IF($D$28&gt;0,D12/($D$28-$D$26),"0")</f>
        <v>0</v>
      </c>
      <c r="F12" s="67"/>
      <c r="G12" s="67" t="str">
        <f>IF(C12="No",0, E12)</f>
        <v>0</v>
      </c>
      <c r="H12" s="482">
        <v>0</v>
      </c>
      <c r="I12" s="483">
        <f>H12*G12</f>
        <v>0</v>
      </c>
      <c r="J12" s="40"/>
      <c r="K12" s="18"/>
      <c r="L12" s="6"/>
    </row>
    <row r="13" spans="2:12" ht="21.95" customHeight="1" x14ac:dyDescent="0.35">
      <c r="B13" s="38" t="s">
        <v>144</v>
      </c>
      <c r="C13" s="39"/>
      <c r="D13" s="481">
        <v>0</v>
      </c>
      <c r="E13" s="67" t="str">
        <f t="shared" si="0"/>
        <v>0</v>
      </c>
      <c r="F13" s="67" t="str">
        <f>+E13</f>
        <v>0</v>
      </c>
      <c r="G13" s="67">
        <v>0</v>
      </c>
      <c r="H13" s="482"/>
      <c r="I13" s="483">
        <f>H13*G13</f>
        <v>0</v>
      </c>
      <c r="J13" s="40"/>
      <c r="K13" s="18"/>
      <c r="L13" s="6"/>
    </row>
    <row r="14" spans="2:12" ht="21.95" customHeight="1" x14ac:dyDescent="0.35">
      <c r="B14" s="38" t="s">
        <v>145</v>
      </c>
      <c r="C14" s="39"/>
      <c r="D14" s="481">
        <v>0</v>
      </c>
      <c r="E14" s="67" t="str">
        <f t="shared" si="0"/>
        <v>0</v>
      </c>
      <c r="F14" s="67"/>
      <c r="G14" s="67"/>
      <c r="H14" s="67">
        <v>0</v>
      </c>
      <c r="I14" s="483">
        <f>H14*G14</f>
        <v>0</v>
      </c>
      <c r="J14" s="40"/>
      <c r="K14" s="18"/>
      <c r="L14" s="6"/>
    </row>
    <row r="15" spans="2:12" ht="21.95" customHeight="1" x14ac:dyDescent="0.35">
      <c r="B15" s="38" t="s">
        <v>146</v>
      </c>
      <c r="C15" s="39"/>
      <c r="D15" s="481">
        <v>0</v>
      </c>
      <c r="E15" s="67" t="str">
        <f t="shared" si="0"/>
        <v>0</v>
      </c>
      <c r="F15" s="67"/>
      <c r="G15" s="67"/>
      <c r="H15" s="482"/>
      <c r="I15" s="483">
        <f>H15*G15</f>
        <v>0</v>
      </c>
      <c r="J15" s="40"/>
      <c r="K15" s="18"/>
      <c r="L15" s="6"/>
    </row>
    <row r="16" spans="2:12" ht="21.95" customHeight="1" x14ac:dyDescent="0.35">
      <c r="B16" s="38" t="s">
        <v>147</v>
      </c>
      <c r="C16" s="39"/>
      <c r="D16" s="481">
        <v>0</v>
      </c>
      <c r="E16" s="67" t="str">
        <f t="shared" si="0"/>
        <v>0</v>
      </c>
      <c r="F16" s="484"/>
      <c r="G16" s="67" t="str">
        <f>IF(C16="No",0, E16)</f>
        <v>0</v>
      </c>
      <c r="H16" s="482">
        <v>0</v>
      </c>
      <c r="I16" s="483">
        <f t="shared" ref="I16:I25" si="1">H16*G16</f>
        <v>0</v>
      </c>
      <c r="J16" s="40"/>
      <c r="K16" s="18"/>
      <c r="L16" s="6"/>
    </row>
    <row r="17" spans="2:12" ht="21.95" customHeight="1" x14ac:dyDescent="0.35">
      <c r="B17" s="38" t="s">
        <v>148</v>
      </c>
      <c r="C17" s="39"/>
      <c r="D17" s="481">
        <v>0</v>
      </c>
      <c r="E17" s="67" t="str">
        <f t="shared" si="0"/>
        <v>0</v>
      </c>
      <c r="F17" s="67"/>
      <c r="G17" s="67"/>
      <c r="H17" s="482"/>
      <c r="I17" s="483">
        <f t="shared" si="1"/>
        <v>0</v>
      </c>
      <c r="J17" s="40"/>
      <c r="K17" s="18"/>
      <c r="L17" s="6"/>
    </row>
    <row r="18" spans="2:12" ht="21.95" customHeight="1" x14ac:dyDescent="0.35">
      <c r="B18" s="41" t="s">
        <v>149</v>
      </c>
      <c r="C18" s="39"/>
      <c r="D18" s="481">
        <v>0</v>
      </c>
      <c r="E18" s="67" t="str">
        <f t="shared" si="0"/>
        <v>0</v>
      </c>
      <c r="F18" s="67"/>
      <c r="G18" s="67" t="str">
        <f>IF(C18="No",0, E18)</f>
        <v>0</v>
      </c>
      <c r="H18" s="67">
        <v>0</v>
      </c>
      <c r="I18" s="483">
        <f t="shared" si="1"/>
        <v>0</v>
      </c>
      <c r="J18" s="40"/>
      <c r="K18" s="18"/>
      <c r="L18" s="6"/>
    </row>
    <row r="19" spans="2:12" ht="21.95" customHeight="1" x14ac:dyDescent="0.35">
      <c r="B19" s="38" t="s">
        <v>150</v>
      </c>
      <c r="C19" s="39"/>
      <c r="D19" s="481">
        <v>0</v>
      </c>
      <c r="E19" s="67" t="str">
        <f t="shared" si="0"/>
        <v>0</v>
      </c>
      <c r="F19" s="67"/>
      <c r="G19" s="67"/>
      <c r="H19" s="482"/>
      <c r="I19" s="483">
        <f t="shared" si="1"/>
        <v>0</v>
      </c>
      <c r="J19" s="40"/>
      <c r="K19" s="18"/>
      <c r="L19" s="6"/>
    </row>
    <row r="20" spans="2:12" ht="21.95" customHeight="1" x14ac:dyDescent="0.35">
      <c r="B20" s="38" t="s">
        <v>151</v>
      </c>
      <c r="C20" s="39"/>
      <c r="D20" s="481">
        <v>0</v>
      </c>
      <c r="E20" s="67" t="str">
        <f t="shared" si="0"/>
        <v>0</v>
      </c>
      <c r="F20" s="67"/>
      <c r="G20" s="67" t="str">
        <f>IF(C20="No",0, E20)</f>
        <v>0</v>
      </c>
      <c r="H20" s="67">
        <v>0</v>
      </c>
      <c r="I20" s="483">
        <f t="shared" si="1"/>
        <v>0</v>
      </c>
      <c r="J20" s="40"/>
      <c r="K20" s="18"/>
      <c r="L20" s="6"/>
    </row>
    <row r="21" spans="2:12" ht="21.95" customHeight="1" x14ac:dyDescent="0.35">
      <c r="B21" s="38" t="s">
        <v>152</v>
      </c>
      <c r="C21" s="39"/>
      <c r="D21" s="481">
        <v>0</v>
      </c>
      <c r="E21" s="67" t="str">
        <f t="shared" si="0"/>
        <v>0</v>
      </c>
      <c r="F21" s="67"/>
      <c r="G21" s="67"/>
      <c r="H21" s="482"/>
      <c r="I21" s="483">
        <f t="shared" si="1"/>
        <v>0</v>
      </c>
      <c r="J21" s="40"/>
      <c r="K21" s="18"/>
      <c r="L21" s="6"/>
    </row>
    <row r="22" spans="2:12" ht="21.95" customHeight="1" x14ac:dyDescent="0.35">
      <c r="B22" s="38" t="s">
        <v>153</v>
      </c>
      <c r="C22" s="39"/>
      <c r="D22" s="481">
        <v>0</v>
      </c>
      <c r="E22" s="67" t="str">
        <f t="shared" si="0"/>
        <v>0</v>
      </c>
      <c r="F22" s="67"/>
      <c r="G22" s="67" t="str">
        <f>IF(C22="No",0, E22)</f>
        <v>0</v>
      </c>
      <c r="H22" s="67">
        <v>0</v>
      </c>
      <c r="I22" s="483">
        <f t="shared" si="1"/>
        <v>0</v>
      </c>
      <c r="J22" s="40"/>
      <c r="K22" s="18"/>
      <c r="L22" s="6"/>
    </row>
    <row r="23" spans="2:12" ht="21.95" customHeight="1" x14ac:dyDescent="0.35">
      <c r="B23" s="38" t="s">
        <v>154</v>
      </c>
      <c r="C23" s="39"/>
      <c r="D23" s="481">
        <v>0</v>
      </c>
      <c r="E23" s="67" t="str">
        <f t="shared" si="0"/>
        <v>0</v>
      </c>
      <c r="F23" s="67"/>
      <c r="G23" s="67"/>
      <c r="H23" s="482"/>
      <c r="I23" s="483">
        <f t="shared" si="1"/>
        <v>0</v>
      </c>
      <c r="J23" s="40"/>
      <c r="K23" s="18"/>
      <c r="L23" s="6"/>
    </row>
    <row r="24" spans="2:12" ht="21.95" customHeight="1" x14ac:dyDescent="0.35">
      <c r="B24" s="38" t="s">
        <v>155</v>
      </c>
      <c r="C24" s="39"/>
      <c r="D24" s="481">
        <v>0</v>
      </c>
      <c r="E24" s="67" t="str">
        <f t="shared" si="0"/>
        <v>0</v>
      </c>
      <c r="F24" s="67"/>
      <c r="G24" s="67" t="str">
        <f>IF(C24="No",0, E24)</f>
        <v>0</v>
      </c>
      <c r="H24" s="67">
        <v>0</v>
      </c>
      <c r="I24" s="483">
        <f t="shared" si="1"/>
        <v>0</v>
      </c>
      <c r="J24" s="40"/>
      <c r="K24" s="18"/>
      <c r="L24" s="6"/>
    </row>
    <row r="25" spans="2:12" x14ac:dyDescent="0.35">
      <c r="B25" s="41" t="s">
        <v>156</v>
      </c>
      <c r="C25" s="39"/>
      <c r="D25" s="481">
        <v>0</v>
      </c>
      <c r="E25" s="67" t="str">
        <f t="shared" si="0"/>
        <v>0</v>
      </c>
      <c r="F25" s="67"/>
      <c r="G25" s="67"/>
      <c r="H25" s="482">
        <v>0</v>
      </c>
      <c r="I25" s="483">
        <f t="shared" si="1"/>
        <v>0</v>
      </c>
      <c r="J25" s="40"/>
      <c r="K25" s="18"/>
      <c r="L25" s="6"/>
    </row>
    <row r="26" spans="2:12" ht="21.95" customHeight="1" x14ac:dyDescent="0.35">
      <c r="B26" s="38" t="s">
        <v>157</v>
      </c>
      <c r="C26" s="39"/>
      <c r="D26" s="481">
        <v>0</v>
      </c>
      <c r="E26" s="67" t="s">
        <v>164</v>
      </c>
      <c r="F26" s="67"/>
      <c r="G26" s="67" t="str">
        <f>IF(C26="No",0, E26)</f>
        <v xml:space="preserve">     -</v>
      </c>
      <c r="H26" s="67">
        <v>0</v>
      </c>
      <c r="I26" s="483"/>
      <c r="J26" s="40"/>
      <c r="K26" s="18"/>
      <c r="L26" s="6"/>
    </row>
    <row r="27" spans="2:12" x14ac:dyDescent="0.35">
      <c r="B27" s="42" t="s">
        <v>165</v>
      </c>
      <c r="C27" s="43"/>
      <c r="D27" s="72">
        <v>0</v>
      </c>
      <c r="E27" s="72">
        <f>IF(D26&gt;0,D27/($D$28-$D$26),0)</f>
        <v>0</v>
      </c>
      <c r="F27" s="72"/>
      <c r="G27" s="72">
        <f>IF(C27="No",0, E27)</f>
        <v>0</v>
      </c>
      <c r="H27" s="485">
        <v>0</v>
      </c>
      <c r="I27" s="73">
        <v>0</v>
      </c>
      <c r="J27" s="40"/>
      <c r="K27" s="18"/>
      <c r="L27" s="6"/>
    </row>
    <row r="28" spans="2:12" ht="24" customHeight="1" thickBot="1" x14ac:dyDescent="0.45">
      <c r="B28" s="44" t="s">
        <v>159</v>
      </c>
      <c r="C28" s="45"/>
      <c r="D28" s="488">
        <f>SUM(D11:D27)</f>
        <v>0</v>
      </c>
      <c r="E28" s="474">
        <f>SUM(E11:E27)</f>
        <v>0</v>
      </c>
      <c r="F28" s="489">
        <f>SUM(F11:F27)</f>
        <v>0</v>
      </c>
      <c r="G28" s="474"/>
      <c r="H28" s="474"/>
      <c r="I28" s="474">
        <f>SUM(I11:I27)</f>
        <v>0</v>
      </c>
      <c r="K28" s="6"/>
      <c r="L28" s="6"/>
    </row>
    <row r="29" spans="2:12" x14ac:dyDescent="0.35">
      <c r="E29" s="6"/>
      <c r="F29" s="6"/>
      <c r="G29" s="6"/>
      <c r="H29" s="6"/>
      <c r="J29" s="6"/>
      <c r="K29" s="6"/>
      <c r="L29" s="6"/>
    </row>
    <row r="30" spans="2:12" x14ac:dyDescent="0.35">
      <c r="E30" s="19"/>
      <c r="F30" s="20"/>
      <c r="G30" s="21"/>
      <c r="H30" s="20"/>
    </row>
    <row r="31" spans="2:12" x14ac:dyDescent="0.35">
      <c r="E31" s="6"/>
      <c r="F31" s="6"/>
      <c r="G31" s="6"/>
      <c r="K31" s="6"/>
    </row>
    <row r="32" spans="2:12" x14ac:dyDescent="0.35">
      <c r="E32" s="6"/>
      <c r="F32" s="6"/>
      <c r="G32" s="6"/>
      <c r="K32" s="6"/>
    </row>
    <row r="33" spans="5:11" x14ac:dyDescent="0.35">
      <c r="E33" s="6"/>
      <c r="F33" s="6"/>
      <c r="G33" s="6"/>
      <c r="K33" s="6"/>
    </row>
    <row r="34" spans="5:11" x14ac:dyDescent="0.35">
      <c r="E34" s="6"/>
      <c r="F34" s="6"/>
      <c r="G34" s="6"/>
      <c r="K34" s="6"/>
    </row>
    <row r="35" spans="5:11" x14ac:dyDescent="0.35">
      <c r="E35" s="6"/>
      <c r="F35" s="6"/>
      <c r="G35" s="6"/>
      <c r="K35" s="6"/>
    </row>
    <row r="36" spans="5:11" x14ac:dyDescent="0.35">
      <c r="E36" s="6"/>
      <c r="F36" s="6"/>
      <c r="G36" s="6"/>
    </row>
    <row r="37" spans="5:11" x14ac:dyDescent="0.35">
      <c r="E37" s="6"/>
      <c r="F37" s="6"/>
      <c r="G37" s="6"/>
    </row>
    <row r="38" spans="5:11" x14ac:dyDescent="0.35">
      <c r="E38" s="6"/>
      <c r="F38" s="6"/>
      <c r="G38" s="6"/>
    </row>
  </sheetData>
  <sheetProtection algorithmName="SHA-512" hashValue="rCZDxCRquOaZ8LTb018OopIRHgV5kcFKHBgKzEPvbR/lFb8FGNl8xdKNKMzgBNvPNKL16yb9RHx2NKFjC+V0iw==" saltValue="MHbir8dTs8n4vMksbdkz9Q==" spinCount="100000" sheet="1" selectLockedCells="1"/>
  <mergeCells count="1">
    <mergeCell ref="G7:I7"/>
  </mergeCells>
  <phoneticPr fontId="4" type="noConversion"/>
  <pageMargins left="0.5" right="0.5" top="1" bottom="0.87" header="0.5" footer="0.5"/>
  <pageSetup scale="76" orientation="landscape" r:id="rId1"/>
  <headerFooter alignWithMargins="0">
    <oddFooter>&amp;L5/11/2016&amp;CPage 5
&amp;RExhibit 4B- Time Study - TCM</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indexed="10"/>
    <pageSetUpPr fitToPage="1"/>
  </sheetPr>
  <dimension ref="A1:K37"/>
  <sheetViews>
    <sheetView topLeftCell="B1" zoomScale="90" zoomScaleNormal="90" workbookViewId="0">
      <selection activeCell="G25" sqref="G25"/>
    </sheetView>
  </sheetViews>
  <sheetFormatPr defaultColWidth="9.1328125" defaultRowHeight="12.75" x14ac:dyDescent="0.35"/>
  <cols>
    <col min="1" max="1" width="13.1328125" customWidth="1"/>
    <col min="2" max="2" width="66.86328125" customWidth="1"/>
    <col min="3" max="3" width="0.73046875" style="6" customWidth="1"/>
    <col min="4" max="6" width="21.73046875" style="46" customWidth="1"/>
    <col min="7" max="7" width="21.73046875" style="47" customWidth="1"/>
    <col min="8" max="8" width="21.73046875" style="46" customWidth="1"/>
    <col min="9" max="9" width="13" customWidth="1"/>
    <col min="10" max="10" width="20.86328125" customWidth="1"/>
    <col min="11" max="11" width="15.86328125" customWidth="1"/>
  </cols>
  <sheetData>
    <row r="1" spans="1:11" ht="15" x14ac:dyDescent="0.4">
      <c r="A1" s="948" t="str">
        <f>'2 Provider Data'!A2:C2</f>
        <v>MEDICAID SCHOOL PROGRAM COST REPORT</v>
      </c>
      <c r="D1" s="985" t="s">
        <v>20</v>
      </c>
      <c r="I1" s="951" t="s">
        <v>166</v>
      </c>
    </row>
    <row r="2" spans="1:11" ht="15" x14ac:dyDescent="0.4">
      <c r="A2" s="10" t="s">
        <v>167</v>
      </c>
      <c r="B2" s="10"/>
      <c r="D2" s="985"/>
      <c r="E2" s="1088">
        <f>'2 Provider Data'!$D$3</f>
        <v>0</v>
      </c>
      <c r="F2" s="1112"/>
      <c r="G2" s="1112"/>
      <c r="H2" s="1112"/>
      <c r="I2" s="1112"/>
    </row>
    <row r="3" spans="1:11" ht="17.25" x14ac:dyDescent="0.45">
      <c r="A3" s="10"/>
      <c r="B3" s="10"/>
      <c r="D3" s="48"/>
      <c r="F3" s="1084">
        <f>'2 Provider Data'!E4</f>
        <v>0</v>
      </c>
      <c r="G3" s="1084"/>
      <c r="H3" s="1084"/>
      <c r="I3" s="1113"/>
    </row>
    <row r="4" spans="1:11" ht="15" x14ac:dyDescent="0.4">
      <c r="B4" s="10"/>
      <c r="D4" s="985"/>
      <c r="G4" s="157">
        <f>'1 Certification Page'!D15</f>
        <v>44743</v>
      </c>
      <c r="H4" s="5" t="s">
        <v>8</v>
      </c>
      <c r="I4" s="157">
        <f>'1 Certification Page'!D17</f>
        <v>45107</v>
      </c>
    </row>
    <row r="5" spans="1:11" ht="21" customHeight="1" x14ac:dyDescent="0.4">
      <c r="A5" s="948" t="s">
        <v>168</v>
      </c>
      <c r="B5" s="475"/>
      <c r="E5" s="49" t="s">
        <v>124</v>
      </c>
      <c r="F5" s="50"/>
    </row>
    <row r="6" spans="1:11" ht="27.2" customHeight="1" thickBot="1" x14ac:dyDescent="0.4">
      <c r="B6" s="51"/>
      <c r="C6" s="52"/>
      <c r="H6" s="986"/>
    </row>
    <row r="7" spans="1:11" ht="13.15" x14ac:dyDescent="0.4">
      <c r="A7" s="1"/>
      <c r="B7" s="10"/>
      <c r="C7" s="53"/>
      <c r="D7" s="54" t="s">
        <v>125</v>
      </c>
      <c r="E7" s="55" t="s">
        <v>126</v>
      </c>
      <c r="F7" s="1114" t="s">
        <v>127</v>
      </c>
      <c r="G7" s="1114"/>
      <c r="H7" s="1114"/>
    </row>
    <row r="8" spans="1:11" x14ac:dyDescent="0.35">
      <c r="A8" s="1"/>
      <c r="B8" s="56" t="s">
        <v>128</v>
      </c>
      <c r="C8" s="57"/>
      <c r="D8" s="58" t="s">
        <v>129</v>
      </c>
      <c r="E8" s="58" t="s">
        <v>130</v>
      </c>
      <c r="F8" s="58" t="s">
        <v>131</v>
      </c>
      <c r="G8" s="58" t="s">
        <v>132</v>
      </c>
      <c r="H8" s="58" t="s">
        <v>133</v>
      </c>
      <c r="I8" s="13"/>
    </row>
    <row r="9" spans="1:11" ht="13.15" thickBot="1" x14ac:dyDescent="0.4">
      <c r="A9" s="1"/>
      <c r="B9" t="s">
        <v>134</v>
      </c>
      <c r="C9" s="59"/>
      <c r="D9" s="60" t="s">
        <v>135</v>
      </c>
      <c r="E9" s="61" t="s">
        <v>136</v>
      </c>
      <c r="F9" s="61" t="s">
        <v>139</v>
      </c>
      <c r="G9" s="61" t="s">
        <v>140</v>
      </c>
      <c r="H9" s="61" t="s">
        <v>141</v>
      </c>
      <c r="I9" s="15"/>
      <c r="J9" s="16"/>
      <c r="K9" s="16"/>
    </row>
    <row r="10" spans="1:11" x14ac:dyDescent="0.35">
      <c r="A10" s="1"/>
      <c r="B10" s="62"/>
      <c r="C10" s="33"/>
      <c r="D10" s="63"/>
      <c r="E10" s="63"/>
      <c r="F10" s="63"/>
      <c r="G10" s="64"/>
      <c r="H10" s="65"/>
    </row>
    <row r="11" spans="1:11" ht="21.75" customHeight="1" x14ac:dyDescent="0.35">
      <c r="A11" s="1"/>
      <c r="B11" s="66" t="s">
        <v>142</v>
      </c>
      <c r="C11" s="39" t="s">
        <v>20</v>
      </c>
      <c r="D11" s="481"/>
      <c r="E11" s="467" t="str">
        <f>IF($D$28&gt;0,D11/($D$28-$D$26),"0")</f>
        <v>0</v>
      </c>
      <c r="F11" s="67"/>
      <c r="G11" s="67"/>
      <c r="H11" s="67"/>
      <c r="I11" s="17"/>
      <c r="J11" s="18"/>
      <c r="K11" s="6"/>
    </row>
    <row r="12" spans="1:11" ht="21.75" customHeight="1" x14ac:dyDescent="0.35">
      <c r="A12" s="1"/>
      <c r="B12" s="66" t="s">
        <v>143</v>
      </c>
      <c r="C12" s="468"/>
      <c r="D12" s="481"/>
      <c r="E12" s="467" t="str">
        <f t="shared" ref="E12:E27" si="0">IF($D$28&gt;0,D12/($D$28-$D$26),"0")</f>
        <v>0</v>
      </c>
      <c r="F12" s="467"/>
      <c r="G12" s="469"/>
      <c r="H12" s="470"/>
      <c r="I12" s="17"/>
      <c r="J12" s="18"/>
      <c r="K12" s="6"/>
    </row>
    <row r="13" spans="1:11" ht="21.75" customHeight="1" x14ac:dyDescent="0.35">
      <c r="A13" s="1"/>
      <c r="B13" s="66" t="s">
        <v>144</v>
      </c>
      <c r="C13" s="468"/>
      <c r="D13" s="481"/>
      <c r="E13" s="467" t="str">
        <f t="shared" si="0"/>
        <v>0</v>
      </c>
      <c r="F13" s="467"/>
      <c r="G13" s="469"/>
      <c r="H13" s="470"/>
      <c r="I13" s="17"/>
      <c r="J13" s="18"/>
      <c r="K13" s="6"/>
    </row>
    <row r="14" spans="1:11" ht="21.75" customHeight="1" x14ac:dyDescent="0.35">
      <c r="A14" s="1"/>
      <c r="B14" s="66" t="s">
        <v>145</v>
      </c>
      <c r="C14" s="468"/>
      <c r="D14" s="481"/>
      <c r="E14" s="467" t="str">
        <f t="shared" si="0"/>
        <v>0</v>
      </c>
      <c r="F14" s="467"/>
      <c r="G14" s="467"/>
      <c r="H14" s="470"/>
      <c r="I14" s="17"/>
      <c r="J14" s="18"/>
      <c r="K14" s="6"/>
    </row>
    <row r="15" spans="1:11" ht="21.75" customHeight="1" x14ac:dyDescent="0.35">
      <c r="A15" s="68"/>
      <c r="B15" s="66" t="s">
        <v>146</v>
      </c>
      <c r="C15" s="468"/>
      <c r="D15" s="481"/>
      <c r="E15" s="467" t="str">
        <f t="shared" si="0"/>
        <v>0</v>
      </c>
      <c r="F15" s="467"/>
      <c r="G15" s="467"/>
      <c r="H15" s="470"/>
      <c r="I15" s="17"/>
      <c r="J15" s="18"/>
      <c r="K15" s="6"/>
    </row>
    <row r="16" spans="1:11" ht="21.75" customHeight="1" x14ac:dyDescent="0.35">
      <c r="A16" s="68"/>
      <c r="B16" s="66" t="s">
        <v>147</v>
      </c>
      <c r="C16" s="468"/>
      <c r="D16" s="481"/>
      <c r="E16" s="467" t="str">
        <f t="shared" si="0"/>
        <v>0</v>
      </c>
      <c r="F16" s="467" t="str">
        <f t="shared" ref="F16:F27" si="1">IF(C16="No",0, E16)</f>
        <v>0</v>
      </c>
      <c r="G16" s="467">
        <v>0</v>
      </c>
      <c r="H16" s="470">
        <f>G16*F16</f>
        <v>0</v>
      </c>
      <c r="I16" s="17"/>
      <c r="J16" s="18"/>
      <c r="K16" s="6"/>
    </row>
    <row r="17" spans="1:11" ht="21.75" customHeight="1" x14ac:dyDescent="0.35">
      <c r="A17" s="1"/>
      <c r="B17" s="66" t="s">
        <v>148</v>
      </c>
      <c r="C17" s="468"/>
      <c r="D17" s="481"/>
      <c r="E17" s="467" t="str">
        <f t="shared" si="0"/>
        <v>0</v>
      </c>
      <c r="F17" s="467"/>
      <c r="G17" s="467"/>
      <c r="H17" s="470"/>
      <c r="I17" s="17"/>
      <c r="J17" s="18"/>
      <c r="K17" s="6"/>
    </row>
    <row r="18" spans="1:11" ht="21.75" customHeight="1" x14ac:dyDescent="0.35">
      <c r="A18" s="1"/>
      <c r="B18" s="69" t="s">
        <v>149</v>
      </c>
      <c r="C18" s="468"/>
      <c r="D18" s="481"/>
      <c r="E18" s="467" t="str">
        <f t="shared" si="0"/>
        <v>0</v>
      </c>
      <c r="F18" s="467" t="str">
        <f t="shared" si="1"/>
        <v>0</v>
      </c>
      <c r="G18" s="467">
        <v>0</v>
      </c>
      <c r="H18" s="470">
        <f>G18*F18</f>
        <v>0</v>
      </c>
      <c r="I18" s="17"/>
      <c r="J18" s="18"/>
      <c r="K18" s="6"/>
    </row>
    <row r="19" spans="1:11" ht="21.75" customHeight="1" x14ac:dyDescent="0.35">
      <c r="A19" s="1"/>
      <c r="B19" s="66" t="s">
        <v>150</v>
      </c>
      <c r="C19" s="468"/>
      <c r="D19" s="481"/>
      <c r="E19" s="467" t="str">
        <f t="shared" si="0"/>
        <v>0</v>
      </c>
      <c r="F19" s="467"/>
      <c r="G19" s="467"/>
      <c r="H19" s="470"/>
      <c r="I19" s="17"/>
      <c r="J19" s="18"/>
      <c r="K19" s="6"/>
    </row>
    <row r="20" spans="1:11" ht="21.75" customHeight="1" x14ac:dyDescent="0.35">
      <c r="A20" s="1"/>
      <c r="B20" s="66" t="s">
        <v>151</v>
      </c>
      <c r="C20" s="468"/>
      <c r="D20" s="481"/>
      <c r="E20" s="467" t="str">
        <f t="shared" si="0"/>
        <v>0</v>
      </c>
      <c r="F20" s="467" t="str">
        <f t="shared" si="1"/>
        <v>0</v>
      </c>
      <c r="G20" s="467">
        <f>'3  Statistics'!D17</f>
        <v>0</v>
      </c>
      <c r="H20" s="470">
        <f>G20*F20</f>
        <v>0</v>
      </c>
      <c r="I20" s="17"/>
      <c r="J20" s="18"/>
      <c r="K20" s="6"/>
    </row>
    <row r="21" spans="1:11" ht="21.75" customHeight="1" x14ac:dyDescent="0.35">
      <c r="A21" s="1"/>
      <c r="B21" s="66" t="s">
        <v>152</v>
      </c>
      <c r="C21" s="468"/>
      <c r="D21" s="481"/>
      <c r="E21" s="467" t="str">
        <f t="shared" si="0"/>
        <v>0</v>
      </c>
      <c r="F21" s="467"/>
      <c r="G21" s="467"/>
      <c r="H21" s="470">
        <f>G21*F21</f>
        <v>0</v>
      </c>
      <c r="I21" s="17"/>
      <c r="J21" s="18"/>
      <c r="K21" s="6"/>
    </row>
    <row r="22" spans="1:11" ht="21.75" customHeight="1" x14ac:dyDescent="0.35">
      <c r="A22" s="1"/>
      <c r="B22" s="69" t="s">
        <v>153</v>
      </c>
      <c r="C22" s="468"/>
      <c r="D22" s="481"/>
      <c r="E22" s="467" t="str">
        <f t="shared" si="0"/>
        <v>0</v>
      </c>
      <c r="F22" s="467" t="str">
        <f t="shared" si="1"/>
        <v>0</v>
      </c>
      <c r="G22" s="467">
        <f>'3  Statistics'!D17</f>
        <v>0</v>
      </c>
      <c r="H22" s="470">
        <f>G22*F22</f>
        <v>0</v>
      </c>
      <c r="I22" s="17"/>
      <c r="J22" s="18"/>
      <c r="K22" s="6"/>
    </row>
    <row r="23" spans="1:11" x14ac:dyDescent="0.35">
      <c r="A23" s="1"/>
      <c r="B23" s="69" t="s">
        <v>154</v>
      </c>
      <c r="C23" s="468"/>
      <c r="D23" s="481"/>
      <c r="E23" s="467" t="str">
        <f t="shared" si="0"/>
        <v>0</v>
      </c>
      <c r="F23" s="467"/>
      <c r="G23" s="467"/>
      <c r="H23" s="470"/>
      <c r="I23" s="17"/>
      <c r="J23" s="18"/>
      <c r="K23" s="6"/>
    </row>
    <row r="24" spans="1:11" ht="23.25" x14ac:dyDescent="0.35">
      <c r="A24" s="1"/>
      <c r="B24" s="69" t="s">
        <v>155</v>
      </c>
      <c r="C24" s="468"/>
      <c r="D24" s="481"/>
      <c r="E24" s="467" t="str">
        <f t="shared" si="0"/>
        <v>0</v>
      </c>
      <c r="F24" s="467" t="str">
        <f t="shared" si="1"/>
        <v>0</v>
      </c>
      <c r="G24" s="467">
        <f>'3  Statistics'!D17</f>
        <v>0</v>
      </c>
      <c r="H24" s="470">
        <f>G24*F24</f>
        <v>0</v>
      </c>
      <c r="I24" s="17"/>
      <c r="J24" s="18"/>
      <c r="K24" s="6"/>
    </row>
    <row r="25" spans="1:11" ht="23.25" x14ac:dyDescent="0.35">
      <c r="A25" s="1"/>
      <c r="B25" s="69" t="s">
        <v>156</v>
      </c>
      <c r="C25" s="39"/>
      <c r="D25" s="481"/>
      <c r="E25" s="467" t="str">
        <f t="shared" si="0"/>
        <v>0</v>
      </c>
      <c r="F25" s="67"/>
      <c r="G25" s="67"/>
      <c r="H25" s="470"/>
      <c r="I25" s="17"/>
      <c r="J25" s="18"/>
      <c r="K25" s="6"/>
    </row>
    <row r="26" spans="1:11" ht="21.75" customHeight="1" x14ac:dyDescent="0.4">
      <c r="A26" s="1"/>
      <c r="B26" s="66" t="s">
        <v>157</v>
      </c>
      <c r="C26" s="39"/>
      <c r="D26" s="481"/>
      <c r="E26" s="472"/>
      <c r="F26" s="67">
        <f t="shared" si="1"/>
        <v>0</v>
      </c>
      <c r="G26" s="67">
        <v>0</v>
      </c>
      <c r="H26" s="70"/>
      <c r="I26" s="17"/>
      <c r="J26" s="18"/>
      <c r="K26" s="6"/>
    </row>
    <row r="27" spans="1:11" x14ac:dyDescent="0.35">
      <c r="A27" s="68"/>
      <c r="B27" s="71" t="s">
        <v>158</v>
      </c>
      <c r="C27" s="43"/>
      <c r="D27" s="72">
        <v>0</v>
      </c>
      <c r="E27" s="467" t="str">
        <f t="shared" si="0"/>
        <v>0</v>
      </c>
      <c r="F27" s="72" t="str">
        <f t="shared" si="1"/>
        <v>0</v>
      </c>
      <c r="G27" s="72">
        <v>0</v>
      </c>
      <c r="H27" s="73">
        <f>IF(C27="No",0, F27*G27)</f>
        <v>0</v>
      </c>
      <c r="I27" s="17"/>
      <c r="J27" s="18"/>
      <c r="K27" s="6"/>
    </row>
    <row r="28" spans="1:11" ht="24" customHeight="1" thickBot="1" x14ac:dyDescent="0.45">
      <c r="A28" s="1"/>
      <c r="B28" s="74" t="s">
        <v>159</v>
      </c>
      <c r="C28" s="45"/>
      <c r="D28" s="486">
        <f>SUM(D11:D27)</f>
        <v>0</v>
      </c>
      <c r="E28" s="486">
        <f t="shared" ref="E28:F28" si="2">SUM(E11:E27)</f>
        <v>0</v>
      </c>
      <c r="F28" s="486">
        <f t="shared" si="2"/>
        <v>0</v>
      </c>
      <c r="G28" s="487"/>
      <c r="H28" s="488">
        <f>SUM(H11:H27)</f>
        <v>0</v>
      </c>
      <c r="J28" s="6"/>
      <c r="K28" s="6"/>
    </row>
    <row r="29" spans="1:11" x14ac:dyDescent="0.35">
      <c r="D29" s="47"/>
      <c r="E29" s="47"/>
      <c r="F29" s="47"/>
      <c r="H29" s="47"/>
      <c r="I29" s="6"/>
      <c r="J29" s="6"/>
    </row>
    <row r="30" spans="1:11" x14ac:dyDescent="0.35">
      <c r="D30" s="75"/>
      <c r="E30" s="76"/>
      <c r="F30" s="75"/>
      <c r="G30"/>
      <c r="H30" s="6"/>
    </row>
    <row r="31" spans="1:11" x14ac:dyDescent="0.35">
      <c r="D31" s="47"/>
      <c r="E31" s="47"/>
      <c r="J31" s="6"/>
    </row>
    <row r="32" spans="1:11" x14ac:dyDescent="0.35">
      <c r="D32" s="47"/>
      <c r="E32" s="47"/>
      <c r="J32" s="6"/>
    </row>
    <row r="33" spans="4:10" x14ac:dyDescent="0.35">
      <c r="D33" s="47"/>
      <c r="E33" s="47"/>
      <c r="J33" s="6"/>
    </row>
    <row r="34" spans="4:10" x14ac:dyDescent="0.35">
      <c r="D34" s="47"/>
      <c r="E34" s="47"/>
      <c r="J34" s="6"/>
    </row>
    <row r="35" spans="4:10" x14ac:dyDescent="0.35">
      <c r="D35" s="47"/>
      <c r="E35" s="47"/>
    </row>
    <row r="36" spans="4:10" x14ac:dyDescent="0.35">
      <c r="D36" s="47"/>
      <c r="E36" s="47"/>
    </row>
    <row r="37" spans="4:10" x14ac:dyDescent="0.35">
      <c r="D37" s="47"/>
      <c r="E37" s="47"/>
    </row>
  </sheetData>
  <sheetProtection algorithmName="SHA-512" hashValue="RIufeGmU0mgPF07shfbHlkrr/M4HdWv0sYsWmMIkZ2OYLriLUlq78JqQm9+IM25dceJ+ab+3i2gHkLbPta28zw==" saltValue="TiA131QaiQ2EJVju8ykGOw==" spinCount="100000" sheet="1" selectLockedCells="1"/>
  <mergeCells count="3">
    <mergeCell ref="E2:I2"/>
    <mergeCell ref="F3:I3"/>
    <mergeCell ref="F7:H7"/>
  </mergeCells>
  <phoneticPr fontId="4" type="noConversion"/>
  <pageMargins left="1" right="1" top="1" bottom="0.76" header="0.5" footer="0.5"/>
  <pageSetup scale="58" orientation="landscape" r:id="rId1"/>
  <headerFooter alignWithMargins="0">
    <oddFooter>&amp;L5/11/2016&amp;CPage 6&amp;RExhibit 4C-Time Study - ADM</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indexed="50"/>
    <pageSetUpPr fitToPage="1"/>
  </sheetPr>
  <dimension ref="A1:K50"/>
  <sheetViews>
    <sheetView zoomScale="70" zoomScaleNormal="70" workbookViewId="0">
      <selection activeCell="B20" sqref="B20"/>
    </sheetView>
  </sheetViews>
  <sheetFormatPr defaultColWidth="9.1328125" defaultRowHeight="12.75" x14ac:dyDescent="0.35"/>
  <cols>
    <col min="1" max="1" width="66.1328125" customWidth="1"/>
    <col min="2" max="2" width="22.3984375" customWidth="1"/>
    <col min="3" max="3" width="22.59765625" customWidth="1"/>
    <col min="4" max="4" width="19.265625" customWidth="1"/>
    <col min="5" max="5" width="17.86328125" customWidth="1"/>
    <col min="6" max="6" width="23.73046875" customWidth="1"/>
    <col min="7" max="7" width="21.265625" customWidth="1"/>
    <col min="8" max="8" width="23.1328125" customWidth="1"/>
    <col min="9" max="9" width="23" bestFit="1" customWidth="1"/>
    <col min="10" max="10" width="17" customWidth="1"/>
  </cols>
  <sheetData>
    <row r="1" spans="1:11" s="229" customFormat="1" ht="27.75" customHeight="1" x14ac:dyDescent="0.4">
      <c r="A1" s="156" t="str">
        <f>'2 Provider Data'!A2:C2</f>
        <v>MEDICAID SCHOOL PROGRAM COST REPORT</v>
      </c>
      <c r="B1" s="156"/>
      <c r="C1" s="156"/>
      <c r="D1" s="156"/>
      <c r="E1" s="156"/>
      <c r="I1" s="951" t="s">
        <v>169</v>
      </c>
    </row>
    <row r="2" spans="1:11" s="229" customFormat="1" ht="22.5" customHeight="1" x14ac:dyDescent="0.4">
      <c r="A2" s="948" t="s">
        <v>170</v>
      </c>
      <c r="E2" s="490"/>
      <c r="G2" s="948"/>
      <c r="H2" s="1087">
        <f>'2 Provider Data'!B12</f>
        <v>0</v>
      </c>
      <c r="I2" s="1087"/>
    </row>
    <row r="3" spans="1:11" s="229" customFormat="1" ht="15" x14ac:dyDescent="0.4">
      <c r="I3" s="951">
        <f>'2 Provider Data'!B13</f>
        <v>0</v>
      </c>
    </row>
    <row r="4" spans="1:11" s="229" customFormat="1" ht="23.45" customHeight="1" x14ac:dyDescent="0.4">
      <c r="A4" s="167" t="s">
        <v>171</v>
      </c>
      <c r="D4" s="491" t="s">
        <v>1</v>
      </c>
      <c r="E4" s="491"/>
      <c r="F4" s="491"/>
      <c r="G4" s="22">
        <f>'1 Certification Page'!D15</f>
        <v>44743</v>
      </c>
      <c r="H4" s="951" t="s">
        <v>8</v>
      </c>
      <c r="I4" s="157">
        <f>'1 Certification Page'!D17</f>
        <v>45107</v>
      </c>
    </row>
    <row r="5" spans="1:11" s="229" customFormat="1" ht="15" x14ac:dyDescent="0.4">
      <c r="A5" s="168" t="s">
        <v>172</v>
      </c>
      <c r="B5" s="948"/>
      <c r="C5" s="948"/>
      <c r="G5" s="948"/>
      <c r="H5" s="948"/>
      <c r="I5" s="154"/>
    </row>
    <row r="6" spans="1:11" s="494" customFormat="1" ht="27.2" customHeight="1" thickBot="1" x14ac:dyDescent="0.45">
      <c r="A6" s="492"/>
      <c r="B6" s="493"/>
      <c r="C6" s="493"/>
      <c r="D6" s="493"/>
      <c r="E6" s="493"/>
      <c r="F6" s="493"/>
      <c r="G6" s="493"/>
      <c r="H6" s="493"/>
      <c r="I6" s="493"/>
    </row>
    <row r="7" spans="1:11" s="229" customFormat="1" ht="20.25" customHeight="1" thickBot="1" x14ac:dyDescent="0.45">
      <c r="E7" s="1121" t="s">
        <v>173</v>
      </c>
      <c r="F7" s="1122"/>
      <c r="G7" s="1122"/>
      <c r="H7" s="1123"/>
      <c r="I7" s="180" t="s">
        <v>174</v>
      </c>
    </row>
    <row r="8" spans="1:11" ht="53.25" thickBot="1" x14ac:dyDescent="0.55000000000000004">
      <c r="A8" s="250" t="s">
        <v>175</v>
      </c>
      <c r="B8" s="251" t="s">
        <v>176</v>
      </c>
      <c r="C8" s="244" t="s">
        <v>177</v>
      </c>
      <c r="D8" s="252" t="s">
        <v>178</v>
      </c>
      <c r="E8" s="253" t="s">
        <v>179</v>
      </c>
      <c r="F8" s="247" t="s">
        <v>180</v>
      </c>
      <c r="G8" s="254" t="s">
        <v>181</v>
      </c>
      <c r="H8" s="244" t="s">
        <v>182</v>
      </c>
      <c r="I8" s="247" t="s">
        <v>183</v>
      </c>
    </row>
    <row r="9" spans="1:11" s="99" customFormat="1" ht="20.25" customHeight="1" thickBot="1" x14ac:dyDescent="0.55000000000000004">
      <c r="A9" s="255"/>
      <c r="B9" s="256"/>
      <c r="C9" s="257">
        <f>+'2 Provider Data'!$B$36</f>
        <v>0</v>
      </c>
      <c r="D9" s="258"/>
      <c r="E9" s="259">
        <f>+'4A Time Study'!D28</f>
        <v>0.49081999999999998</v>
      </c>
      <c r="F9" s="930" t="e">
        <f>+'3  Statistics'!F29</f>
        <v>#DIV/0!</v>
      </c>
      <c r="G9" s="930" t="e">
        <f>+'3  Statistics'!F30</f>
        <v>#DIV/0!</v>
      </c>
      <c r="H9" s="930" t="e">
        <f>'3  Statistics'!F31</f>
        <v>#DIV/0!</v>
      </c>
      <c r="I9" s="932">
        <f>'4A Time Study'!H28</f>
        <v>3.2000000000000003E-4</v>
      </c>
      <c r="K9" s="193"/>
    </row>
    <row r="10" spans="1:11" s="99" customFormat="1" ht="20.25" customHeight="1" thickBot="1" x14ac:dyDescent="0.45">
      <c r="A10" s="103" t="str">
        <f>'7 Payroll Costs'!O3</f>
        <v xml:space="preserve"> Pool 1</v>
      </c>
      <c r="B10" s="228">
        <f>'7 Payroll Costs'!Y4</f>
        <v>0</v>
      </c>
      <c r="C10" s="987">
        <f>B10*$C$9</f>
        <v>0</v>
      </c>
      <c r="D10" s="988">
        <f>B10+C10</f>
        <v>0</v>
      </c>
      <c r="E10" s="987">
        <f>D10*$E$9</f>
        <v>0</v>
      </c>
      <c r="F10" s="989" t="e">
        <f>E10*$F$9</f>
        <v>#DIV/0!</v>
      </c>
      <c r="G10" s="990" t="e">
        <f>E10*$G$9</f>
        <v>#DIV/0!</v>
      </c>
      <c r="H10" s="991" t="e">
        <f>E10*H9</f>
        <v>#DIV/0!</v>
      </c>
      <c r="I10" s="992">
        <f>D10*$I$9</f>
        <v>0</v>
      </c>
    </row>
    <row r="11" spans="1:11" s="99" customFormat="1" ht="18" customHeight="1" thickBot="1" x14ac:dyDescent="0.55000000000000004">
      <c r="A11" s="104" t="s">
        <v>184</v>
      </c>
      <c r="B11" s="105">
        <f t="shared" ref="B11:I11" si="0">SUM(B10:B10)</f>
        <v>0</v>
      </c>
      <c r="C11" s="105">
        <f t="shared" si="0"/>
        <v>0</v>
      </c>
      <c r="D11" s="105">
        <f t="shared" si="0"/>
        <v>0</v>
      </c>
      <c r="E11" s="105">
        <f t="shared" si="0"/>
        <v>0</v>
      </c>
      <c r="F11" s="181" t="e">
        <f t="shared" si="0"/>
        <v>#DIV/0!</v>
      </c>
      <c r="G11" s="183" t="e">
        <f t="shared" si="0"/>
        <v>#DIV/0!</v>
      </c>
      <c r="H11" s="245" t="e">
        <f t="shared" si="0"/>
        <v>#DIV/0!</v>
      </c>
      <c r="I11" s="185">
        <f t="shared" si="0"/>
        <v>0</v>
      </c>
      <c r="J11" s="118" t="e">
        <f>SUM(B11:I11)</f>
        <v>#DIV/0!</v>
      </c>
    </row>
    <row r="12" spans="1:11" ht="15.95" customHeight="1" x14ac:dyDescent="0.5">
      <c r="A12" s="106"/>
      <c r="B12" s="107"/>
      <c r="C12" s="108"/>
      <c r="D12" s="108"/>
      <c r="E12" s="109"/>
      <c r="F12" s="108"/>
      <c r="G12" s="108"/>
      <c r="H12" s="108"/>
      <c r="I12" s="109"/>
    </row>
    <row r="13" spans="1:11" ht="1.7" customHeight="1" x14ac:dyDescent="0.45">
      <c r="A13" s="110" t="s">
        <v>185</v>
      </c>
      <c r="B13" s="111" t="e">
        <f>+#REF!</f>
        <v>#REF!</v>
      </c>
      <c r="C13" s="112"/>
      <c r="D13" s="112"/>
      <c r="E13" s="113" t="s">
        <v>186</v>
      </c>
      <c r="F13" s="108"/>
      <c r="G13" s="108"/>
      <c r="H13" s="108"/>
      <c r="I13" s="109"/>
    </row>
    <row r="14" spans="1:11" ht="18" thickBot="1" x14ac:dyDescent="0.55000000000000004">
      <c r="A14" s="110"/>
      <c r="B14" s="114"/>
      <c r="C14" s="115"/>
      <c r="D14" s="115"/>
      <c r="E14" s="109"/>
      <c r="F14" s="108"/>
      <c r="G14" s="108"/>
      <c r="H14" s="108"/>
      <c r="I14" s="109"/>
    </row>
    <row r="15" spans="1:11" ht="35.65" thickBot="1" x14ac:dyDescent="0.55000000000000004">
      <c r="A15" s="261" t="s">
        <v>187</v>
      </c>
      <c r="B15" s="251" t="s">
        <v>188</v>
      </c>
      <c r="C15" s="244"/>
      <c r="D15" s="252"/>
      <c r="E15" s="262"/>
      <c r="F15" s="244" t="str">
        <f>F8</f>
        <v>Regular Medicaid MER %</v>
      </c>
      <c r="G15" s="244" t="s">
        <v>189</v>
      </c>
      <c r="H15" s="248" t="s">
        <v>182</v>
      </c>
      <c r="I15" s="263" t="s">
        <v>190</v>
      </c>
    </row>
    <row r="16" spans="1:11" s="99" customFormat="1" ht="19.7" customHeight="1" thickBot="1" x14ac:dyDescent="0.55000000000000004">
      <c r="A16" s="255"/>
      <c r="B16" s="256"/>
      <c r="C16" s="264"/>
      <c r="D16" s="265"/>
      <c r="E16" s="266"/>
      <c r="F16" s="930" t="e">
        <f>+F9</f>
        <v>#DIV/0!</v>
      </c>
      <c r="G16" s="930" t="e">
        <f>+G9</f>
        <v>#DIV/0!</v>
      </c>
      <c r="H16" s="931" t="e">
        <f>'3  Statistics'!F31</f>
        <v>#DIV/0!</v>
      </c>
      <c r="I16" s="929"/>
    </row>
    <row r="17" spans="1:10" s="118" customFormat="1" ht="19.7" customHeight="1" x14ac:dyDescent="0.4">
      <c r="A17" s="993" t="s">
        <v>191</v>
      </c>
      <c r="B17" s="228">
        <f>'8 Purchased Services'!W4</f>
        <v>0</v>
      </c>
      <c r="C17" s="116"/>
      <c r="D17" s="994"/>
      <c r="E17" s="117"/>
      <c r="F17" s="989" t="e">
        <f>+B17*F16</f>
        <v>#DIV/0!</v>
      </c>
      <c r="G17" s="990" t="e">
        <f>+B17*G16</f>
        <v>#DIV/0!</v>
      </c>
      <c r="H17" s="990" t="e">
        <f>+B17*H16</f>
        <v>#DIV/0!</v>
      </c>
      <c r="I17" s="995"/>
    </row>
    <row r="18" spans="1:10" s="118" customFormat="1" ht="19.7" customHeight="1" thickBot="1" x14ac:dyDescent="0.45">
      <c r="A18" s="119" t="s">
        <v>192</v>
      </c>
      <c r="B18" s="172">
        <v>0</v>
      </c>
      <c r="C18" s="996"/>
      <c r="D18" s="178"/>
      <c r="E18" s="120"/>
      <c r="F18" s="176"/>
      <c r="G18" s="177"/>
      <c r="H18" s="246"/>
      <c r="I18" s="155">
        <f>+B18</f>
        <v>0</v>
      </c>
    </row>
    <row r="19" spans="1:10" ht="18" customHeight="1" thickBot="1" x14ac:dyDescent="0.45">
      <c r="A19" s="125" t="s">
        <v>193</v>
      </c>
      <c r="B19" s="172">
        <v>0</v>
      </c>
      <c r="C19" s="996"/>
      <c r="D19" s="178"/>
      <c r="E19" s="120"/>
      <c r="F19" s="176"/>
      <c r="G19" s="177"/>
      <c r="H19" s="246"/>
      <c r="I19" s="155">
        <f>+B19</f>
        <v>0</v>
      </c>
    </row>
    <row r="20" spans="1:10" s="99" customFormat="1" ht="19.7" customHeight="1" thickBot="1" x14ac:dyDescent="0.55000000000000004">
      <c r="A20" s="121" t="s">
        <v>194</v>
      </c>
      <c r="B20" s="122">
        <f>SUM(B17:B19)</f>
        <v>0</v>
      </c>
      <c r="C20" s="123">
        <f>SUM(C17:C18)</f>
        <v>0</v>
      </c>
      <c r="D20" s="179"/>
      <c r="E20" s="123">
        <f>SUM(E17:E18)</f>
        <v>0</v>
      </c>
      <c r="F20" s="182" t="e">
        <f>+F17</f>
        <v>#DIV/0!</v>
      </c>
      <c r="G20" s="184" t="e">
        <f>+G17</f>
        <v>#DIV/0!</v>
      </c>
      <c r="H20" s="243" t="e">
        <f>+H17</f>
        <v>#DIV/0!</v>
      </c>
      <c r="I20" s="185">
        <f>+I18+I19</f>
        <v>0</v>
      </c>
      <c r="J20" s="118" t="e">
        <f>SUM(F20:I20)</f>
        <v>#DIV/0!</v>
      </c>
    </row>
    <row r="21" spans="1:10" ht="10.5" customHeight="1" x14ac:dyDescent="0.5">
      <c r="A21" s="3"/>
      <c r="B21" s="124"/>
      <c r="C21" s="124"/>
      <c r="D21" s="124"/>
      <c r="E21" s="108"/>
      <c r="F21" s="108"/>
      <c r="G21" s="108"/>
      <c r="H21" s="108"/>
      <c r="I21" s="108"/>
    </row>
    <row r="22" spans="1:10" ht="10.5" customHeight="1" x14ac:dyDescent="0.5">
      <c r="A22" s="3"/>
      <c r="B22" s="124"/>
      <c r="C22" s="124"/>
      <c r="D22" s="124"/>
      <c r="E22" s="108"/>
      <c r="F22" s="108"/>
      <c r="G22" s="108"/>
      <c r="H22" s="108"/>
      <c r="I22" s="108"/>
    </row>
    <row r="23" spans="1:10" ht="7.5" customHeight="1" x14ac:dyDescent="0.5">
      <c r="A23" s="108"/>
      <c r="B23" s="108"/>
      <c r="C23" s="108"/>
      <c r="D23" s="108"/>
      <c r="E23" s="108"/>
      <c r="F23" s="4"/>
      <c r="G23" s="953"/>
      <c r="H23" s="953"/>
      <c r="I23" s="108"/>
    </row>
    <row r="24" spans="1:10" s="102" customFormat="1" ht="7.5" customHeight="1" x14ac:dyDescent="0.5">
      <c r="A24" s="108"/>
      <c r="B24" s="108"/>
      <c r="C24" s="108"/>
      <c r="D24" s="108"/>
      <c r="E24" s="108"/>
      <c r="F24" s="126"/>
      <c r="G24" s="127"/>
      <c r="H24" s="127"/>
      <c r="I24" s="108"/>
      <c r="J24" s="229"/>
    </row>
    <row r="25" spans="1:10" ht="12.75" hidden="1" customHeight="1" x14ac:dyDescent="0.45">
      <c r="A25" s="108"/>
      <c r="B25" s="112"/>
      <c r="C25" s="112"/>
      <c r="D25" s="112"/>
      <c r="E25" s="108"/>
      <c r="F25" s="108"/>
      <c r="G25" s="108"/>
      <c r="H25" s="108"/>
      <c r="I25" s="108"/>
    </row>
    <row r="26" spans="1:10" ht="9.1999999999999993" customHeight="1" x14ac:dyDescent="0.5">
      <c r="A26" s="108"/>
      <c r="B26" s="108"/>
      <c r="C26" s="108"/>
      <c r="D26" s="108"/>
      <c r="E26" s="108"/>
      <c r="F26" s="128"/>
      <c r="G26" s="128"/>
      <c r="H26" s="128"/>
      <c r="I26" s="108"/>
    </row>
    <row r="27" spans="1:10" ht="6" customHeight="1" x14ac:dyDescent="0.45">
      <c r="A27" s="108"/>
      <c r="B27" s="108"/>
      <c r="C27" s="108"/>
      <c r="D27" s="108"/>
      <c r="E27" s="108"/>
      <c r="F27" s="108"/>
      <c r="G27" s="108"/>
      <c r="H27" s="108"/>
      <c r="I27" s="108"/>
    </row>
    <row r="28" spans="1:10" ht="3.75" customHeight="1" x14ac:dyDescent="0.45">
      <c r="A28" s="108"/>
      <c r="B28" s="108"/>
      <c r="C28" s="108"/>
      <c r="D28" s="108"/>
      <c r="E28" s="108"/>
      <c r="F28" s="108"/>
      <c r="G28" s="108"/>
      <c r="H28" s="108"/>
      <c r="I28" s="108"/>
    </row>
    <row r="29" spans="1:10" ht="4.5" customHeight="1" x14ac:dyDescent="0.45">
      <c r="A29" s="108"/>
      <c r="B29" s="108"/>
      <c r="C29" s="108"/>
      <c r="D29" s="108"/>
      <c r="E29" s="129"/>
      <c r="F29" s="108"/>
      <c r="G29" s="108"/>
      <c r="H29" s="108"/>
      <c r="I29" s="108"/>
    </row>
    <row r="30" spans="1:10" ht="9.75" customHeight="1" thickBot="1" x14ac:dyDescent="0.5">
      <c r="A30" s="953"/>
      <c r="B30" s="953"/>
      <c r="C30" s="953"/>
      <c r="D30" s="953"/>
      <c r="E30" s="953"/>
      <c r="F30" s="953"/>
      <c r="G30" s="953"/>
      <c r="H30" s="953"/>
      <c r="I30" s="953"/>
    </row>
    <row r="31" spans="1:10" ht="20.25" customHeight="1" thickBot="1" x14ac:dyDescent="0.5">
      <c r="A31" s="108"/>
      <c r="B31" s="108"/>
      <c r="C31" s="108"/>
      <c r="D31" s="108"/>
      <c r="E31" s="1121" t="s">
        <v>173</v>
      </c>
      <c r="F31" s="1122"/>
      <c r="G31" s="1122"/>
      <c r="H31" s="1123"/>
      <c r="I31" s="538"/>
    </row>
    <row r="32" spans="1:10" ht="18" thickBot="1" x14ac:dyDescent="0.55000000000000004">
      <c r="A32" s="267" t="s">
        <v>195</v>
      </c>
      <c r="B32" s="251" t="s">
        <v>188</v>
      </c>
      <c r="C32" s="244"/>
      <c r="D32" s="248"/>
      <c r="E32" s="247"/>
      <c r="F32" s="247" t="str">
        <f>F15</f>
        <v>Regular Medicaid MER %</v>
      </c>
      <c r="G32" s="268" t="s">
        <v>189</v>
      </c>
      <c r="H32" s="247" t="s">
        <v>196</v>
      </c>
      <c r="I32" s="539"/>
    </row>
    <row r="33" spans="1:10" s="99" customFormat="1" ht="20.25" customHeight="1" thickBot="1" x14ac:dyDescent="0.55000000000000004">
      <c r="A33" s="269" t="s">
        <v>197</v>
      </c>
      <c r="B33" s="270"/>
      <c r="C33" s="271"/>
      <c r="D33" s="272"/>
      <c r="E33" s="260"/>
      <c r="F33" s="930" t="e">
        <f>+F16</f>
        <v>#DIV/0!</v>
      </c>
      <c r="G33" s="930" t="e">
        <f>+G9</f>
        <v>#DIV/0!</v>
      </c>
      <c r="H33" s="930" t="e">
        <f>'3  Statistics'!F31</f>
        <v>#DIV/0!</v>
      </c>
      <c r="I33" s="540"/>
    </row>
    <row r="34" spans="1:10" s="99" customFormat="1" ht="27.75" customHeight="1" x14ac:dyDescent="0.4">
      <c r="A34" s="949" t="s">
        <v>198</v>
      </c>
      <c r="B34" s="997">
        <v>0</v>
      </c>
      <c r="C34" s="998"/>
      <c r="D34" s="999"/>
      <c r="E34" s="1000"/>
      <c r="F34" s="989" t="e">
        <f>+B34*F33</f>
        <v>#DIV/0!</v>
      </c>
      <c r="G34" s="1001" t="e">
        <f>+B34*G33</f>
        <v>#DIV/0!</v>
      </c>
      <c r="H34" s="991" t="e">
        <f>+B34*H33</f>
        <v>#DIV/0!</v>
      </c>
      <c r="I34" s="192"/>
    </row>
    <row r="35" spans="1:10" s="99" customFormat="1" ht="15" x14ac:dyDescent="0.4">
      <c r="A35" s="130" t="s">
        <v>199</v>
      </c>
      <c r="B35" s="997">
        <v>0</v>
      </c>
      <c r="C35" s="998"/>
      <c r="D35" s="999"/>
      <c r="E35" s="1000"/>
      <c r="F35" s="987" t="e">
        <f>+B35*F33</f>
        <v>#DIV/0!</v>
      </c>
      <c r="G35" s="1002" t="e">
        <f>+B35*G33</f>
        <v>#DIV/0!</v>
      </c>
      <c r="H35" s="1003"/>
      <c r="I35" s="192"/>
    </row>
    <row r="36" spans="1:10" s="99" customFormat="1" ht="20.25" customHeight="1" x14ac:dyDescent="0.4">
      <c r="A36" s="130" t="s">
        <v>200</v>
      </c>
      <c r="B36" s="997">
        <v>0</v>
      </c>
      <c r="C36" s="998"/>
      <c r="D36" s="999"/>
      <c r="E36" s="1000"/>
      <c r="F36" s="987" t="e">
        <f>+B36*F33</f>
        <v>#DIV/0!</v>
      </c>
      <c r="G36" s="1002" t="e">
        <f>+B36*G33</f>
        <v>#DIV/0!</v>
      </c>
      <c r="H36" s="1003"/>
      <c r="I36" s="192"/>
    </row>
    <row r="37" spans="1:10" s="99" customFormat="1" ht="36.75" customHeight="1" thickBot="1" x14ac:dyDescent="0.55000000000000004">
      <c r="A37" s="131" t="s">
        <v>201</v>
      </c>
      <c r="B37" s="132">
        <f>SUM(B34:B36)</f>
        <v>0</v>
      </c>
      <c r="C37" s="1004"/>
      <c r="D37" s="1005"/>
      <c r="E37" s="1006">
        <f>$E$33*D37</f>
        <v>0</v>
      </c>
      <c r="F37" s="1007" t="e">
        <f>SUM(F34:F36)</f>
        <v>#DIV/0!</v>
      </c>
      <c r="G37" s="1008" t="e">
        <f>SUM(G34:G36)</f>
        <v>#DIV/0!</v>
      </c>
      <c r="H37" s="1009" t="e">
        <f>SUM(H34:H36)</f>
        <v>#DIV/0!</v>
      </c>
      <c r="I37" s="128"/>
    </row>
    <row r="38" spans="1:10" ht="15.95" customHeight="1" thickBot="1" x14ac:dyDescent="0.55000000000000004">
      <c r="A38" s="133"/>
      <c r="B38" s="108"/>
      <c r="C38" s="108"/>
      <c r="D38" s="108"/>
      <c r="E38" s="108"/>
      <c r="F38" s="108"/>
      <c r="G38" s="108"/>
      <c r="H38" s="175"/>
      <c r="I38" s="108"/>
    </row>
    <row r="39" spans="1:10" ht="38.25" hidden="1" customHeight="1" thickBot="1" x14ac:dyDescent="0.5">
      <c r="A39" s="108" t="s">
        <v>185</v>
      </c>
      <c r="B39" s="112" t="e">
        <f>+#REF!</f>
        <v>#REF!</v>
      </c>
      <c r="C39" s="112"/>
      <c r="D39" s="112"/>
      <c r="E39" s="134" t="s">
        <v>186</v>
      </c>
      <c r="F39" s="108"/>
      <c r="G39" s="108"/>
      <c r="H39" s="241"/>
      <c r="I39" s="108"/>
    </row>
    <row r="40" spans="1:10" ht="28.5" customHeight="1" thickBot="1" x14ac:dyDescent="0.55000000000000004">
      <c r="A40" s="108"/>
      <c r="B40" s="1116"/>
      <c r="C40" s="1117"/>
      <c r="D40" s="108"/>
      <c r="E40" s="108"/>
      <c r="F40" s="1118" t="s">
        <v>173</v>
      </c>
      <c r="G40" s="1119"/>
      <c r="H40" s="1120"/>
      <c r="I40" s="954" t="s">
        <v>21</v>
      </c>
      <c r="J40" s="4" t="s">
        <v>202</v>
      </c>
    </row>
    <row r="41" spans="1:10" s="102" customFormat="1" ht="39.75" customHeight="1" thickBot="1" x14ac:dyDescent="0.55000000000000004">
      <c r="A41" s="108"/>
      <c r="B41" s="126"/>
      <c r="C41" s="127"/>
      <c r="D41" s="108"/>
      <c r="E41" s="108"/>
      <c r="F41" s="928" t="s">
        <v>203</v>
      </c>
      <c r="G41" s="927" t="s">
        <v>204</v>
      </c>
      <c r="H41" s="925" t="s">
        <v>196</v>
      </c>
      <c r="I41" s="926"/>
      <c r="J41" s="229"/>
    </row>
    <row r="42" spans="1:10" ht="12.75" hidden="1" customHeight="1" thickBot="1" x14ac:dyDescent="0.55000000000000004">
      <c r="A42" s="108"/>
      <c r="B42" s="108"/>
      <c r="C42" s="108"/>
      <c r="D42" s="112"/>
      <c r="E42" s="108"/>
      <c r="F42" s="186"/>
      <c r="G42" s="175"/>
      <c r="H42" s="241"/>
      <c r="I42" s="187"/>
      <c r="J42" s="4"/>
    </row>
    <row r="43" spans="1:10" ht="40.5" customHeight="1" thickBot="1" x14ac:dyDescent="0.55000000000000004">
      <c r="A43" s="108"/>
      <c r="B43" s="128"/>
      <c r="C43" s="128"/>
      <c r="D43" s="108"/>
      <c r="E43" s="108"/>
      <c r="F43" s="188" t="e">
        <f>+F11+F20+F37</f>
        <v>#DIV/0!</v>
      </c>
      <c r="G43" s="189" t="e">
        <f>+G11+G20+G37</f>
        <v>#DIV/0!</v>
      </c>
      <c r="H43" s="242" t="e">
        <f>+H11+H20+H37</f>
        <v>#DIV/0!</v>
      </c>
      <c r="I43" s="190">
        <f>I11+I20</f>
        <v>0</v>
      </c>
      <c r="J43" s="292" t="e">
        <f>SUM(F43:I43)</f>
        <v>#DIV/0!</v>
      </c>
    </row>
    <row r="44" spans="1:10" ht="13.15" x14ac:dyDescent="0.4">
      <c r="B44" s="10"/>
      <c r="C44" s="10"/>
      <c r="D44" s="10"/>
      <c r="F44" s="6"/>
      <c r="G44" s="6"/>
      <c r="H44" s="6"/>
      <c r="I44" s="6"/>
    </row>
    <row r="45" spans="1:10" ht="12.75" hidden="1" customHeight="1" x14ac:dyDescent="0.35"/>
    <row r="46" spans="1:10" ht="39" customHeight="1" x14ac:dyDescent="0.4">
      <c r="A46" s="1115"/>
      <c r="B46" s="1115"/>
      <c r="C46" s="191"/>
      <c r="D46" s="10"/>
      <c r="I46" s="192"/>
    </row>
    <row r="47" spans="1:10" ht="22.5" customHeight="1" x14ac:dyDescent="0.4">
      <c r="A47" s="948"/>
    </row>
    <row r="48" spans="1:10" ht="22.5" customHeight="1" x14ac:dyDescent="0.4">
      <c r="B48" s="10"/>
      <c r="C48" s="10"/>
      <c r="D48" s="10"/>
    </row>
    <row r="49" spans="2:5" ht="22.5" customHeight="1" x14ac:dyDescent="0.45">
      <c r="B49" s="10"/>
      <c r="C49" s="10"/>
      <c r="D49" s="10"/>
      <c r="E49" s="9"/>
    </row>
    <row r="50" spans="2:5" ht="15.95" customHeight="1" x14ac:dyDescent="0.4">
      <c r="B50" s="10"/>
      <c r="C50" s="10"/>
      <c r="D50" s="10"/>
    </row>
  </sheetData>
  <sheetProtection algorithmName="SHA-512" hashValue="gQ007k5DV2Tdw0Ubj5lPC496ajZ4ipiz8Sb8jHr51DJGEFXUvoC548LLtoB2Lm0DfXYonGay14VMvLLf6fCXFA==" saltValue="WbuOyF1a8deevXf06ymP2w==" spinCount="100000" sheet="1"/>
  <customSheetViews>
    <customSheetView guid="{9D87EA3D-9227-4A32-8926-FF7BE3A36AF7}" showPageBreaks="1" fitToPage="1" hiddenRows="1" showRuler="0" topLeftCell="A11">
      <selection activeCell="G3" sqref="G3"/>
      <pageMargins left="0" right="0" top="0" bottom="0" header="0" footer="0"/>
      <pageSetup scale="59" orientation="portrait" r:id="rId1"/>
      <headerFooter alignWithMargins="0"/>
    </customSheetView>
  </customSheetViews>
  <mergeCells count="6">
    <mergeCell ref="H2:I2"/>
    <mergeCell ref="A46:B46"/>
    <mergeCell ref="B40:C40"/>
    <mergeCell ref="F40:H40"/>
    <mergeCell ref="E7:H7"/>
    <mergeCell ref="E31:H31"/>
  </mergeCells>
  <phoneticPr fontId="4" type="noConversion"/>
  <pageMargins left="0.44" right="0" top="0.17" bottom="0.16" header="0.51" footer="0.28000000000000003"/>
  <pageSetup scale="55" orientation="landscape" r:id="rId2"/>
  <headerFooter alignWithMargins="0">
    <oddFooter>&amp;L5/16/2016&amp;CPage 7&amp;RExhibit 5A-Direct Medical Cost</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indexed="50"/>
    <pageSetUpPr fitToPage="1"/>
  </sheetPr>
  <dimension ref="A1:L23"/>
  <sheetViews>
    <sheetView zoomScale="75" zoomScaleNormal="75" workbookViewId="0">
      <selection sqref="A1:P27"/>
    </sheetView>
  </sheetViews>
  <sheetFormatPr defaultColWidth="9.1328125" defaultRowHeight="12.75" x14ac:dyDescent="0.35"/>
  <cols>
    <col min="1" max="1" width="12.59765625" customWidth="1"/>
    <col min="2" max="2" width="52.3984375" customWidth="1"/>
    <col min="3" max="3" width="18.86328125" customWidth="1"/>
    <col min="4" max="4" width="15.3984375" customWidth="1"/>
    <col min="5" max="5" width="13.73046875" customWidth="1"/>
    <col min="6" max="6" width="15.73046875" customWidth="1"/>
    <col min="7" max="7" width="14.3984375" customWidth="1"/>
    <col min="8" max="8" width="15.73046875" customWidth="1"/>
    <col min="9" max="9" width="17" customWidth="1"/>
    <col min="10" max="10" width="27.73046875" customWidth="1"/>
    <col min="11" max="11" width="0.3984375" hidden="1" customWidth="1"/>
    <col min="12" max="12" width="0.1328125" customWidth="1"/>
  </cols>
  <sheetData>
    <row r="1" spans="1:12" ht="15" x14ac:dyDescent="0.4">
      <c r="A1" s="948" t="str">
        <f>'2 Provider Data'!A2:C2</f>
        <v>MEDICAID SCHOOL PROGRAM COST REPORT</v>
      </c>
      <c r="D1" s="983"/>
      <c r="J1" s="951" t="s">
        <v>205</v>
      </c>
    </row>
    <row r="2" spans="1:12" ht="15" x14ac:dyDescent="0.4">
      <c r="A2" s="10" t="s">
        <v>206</v>
      </c>
      <c r="D2" s="983"/>
      <c r="J2" s="951">
        <f>'2 Provider Data'!$D$3</f>
        <v>0</v>
      </c>
    </row>
    <row r="3" spans="1:12" ht="15" x14ac:dyDescent="0.4">
      <c r="A3" s="10"/>
      <c r="D3" s="983"/>
      <c r="J3" s="951">
        <f>'2 Provider Data'!$E$4</f>
        <v>0</v>
      </c>
    </row>
    <row r="4" spans="1:12" ht="15" x14ac:dyDescent="0.4">
      <c r="A4" s="10"/>
      <c r="B4" s="167" t="s">
        <v>171</v>
      </c>
      <c r="D4" s="983"/>
      <c r="H4" s="157">
        <f>'1 Certification Page'!D15</f>
        <v>44743</v>
      </c>
      <c r="I4" s="1039" t="s">
        <v>8</v>
      </c>
      <c r="J4" s="157">
        <f>'1 Certification Page'!D17</f>
        <v>45107</v>
      </c>
    </row>
    <row r="5" spans="1:12" ht="15" x14ac:dyDescent="0.4">
      <c r="A5" s="77"/>
      <c r="B5" s="168" t="s">
        <v>172</v>
      </c>
      <c r="C5" s="78"/>
      <c r="D5" s="24" t="s">
        <v>1</v>
      </c>
      <c r="E5" s="79"/>
      <c r="F5" s="79"/>
      <c r="G5" s="78"/>
      <c r="H5" s="78"/>
      <c r="I5" s="78"/>
      <c r="J5" s="10"/>
    </row>
    <row r="6" spans="1:12" ht="13.5" thickBot="1" x14ac:dyDescent="0.45">
      <c r="A6" s="77"/>
      <c r="B6" s="6"/>
      <c r="C6" s="78"/>
      <c r="D6" s="78"/>
      <c r="E6" s="78"/>
      <c r="F6" s="78"/>
      <c r="G6" s="78"/>
      <c r="H6" s="78"/>
      <c r="I6" s="78"/>
    </row>
    <row r="7" spans="1:12" ht="28.5" customHeight="1" thickBot="1" x14ac:dyDescent="0.45">
      <c r="D7" s="1124" t="s">
        <v>18</v>
      </c>
      <c r="E7" s="1125"/>
      <c r="F7" s="1125"/>
      <c r="G7" s="1125"/>
      <c r="H7" s="1125"/>
      <c r="I7" s="1010"/>
      <c r="J7" s="162" t="s">
        <v>207</v>
      </c>
      <c r="K7" s="80"/>
      <c r="L7" s="81"/>
    </row>
    <row r="8" spans="1:12" s="2" customFormat="1" ht="109.7" customHeight="1" thickBot="1" x14ac:dyDescent="0.55000000000000004">
      <c r="B8" s="82" t="s">
        <v>208</v>
      </c>
      <c r="C8" s="251" t="s">
        <v>176</v>
      </c>
      <c r="D8" s="288" t="s">
        <v>209</v>
      </c>
      <c r="E8" s="273" t="s">
        <v>210</v>
      </c>
      <c r="F8" s="274" t="s">
        <v>211</v>
      </c>
      <c r="G8" s="249" t="s">
        <v>212</v>
      </c>
      <c r="H8" s="249" t="s">
        <v>189</v>
      </c>
      <c r="I8" s="275" t="s">
        <v>213</v>
      </c>
      <c r="J8" s="275" t="s">
        <v>214</v>
      </c>
      <c r="L8" s="83"/>
    </row>
    <row r="9" spans="1:12" ht="34.5" customHeight="1" x14ac:dyDescent="0.35">
      <c r="B9" s="84"/>
      <c r="C9" s="286"/>
      <c r="D9" s="1011">
        <f>'2 Provider Data'!B36</f>
        <v>0</v>
      </c>
      <c r="E9" s="1012"/>
      <c r="F9" s="276">
        <f>+'4B Time Study-TCM'!F28</f>
        <v>0</v>
      </c>
      <c r="G9" s="277" t="e">
        <f>+'3  Statistics'!F29</f>
        <v>#DIV/0!</v>
      </c>
      <c r="H9" s="277" t="e">
        <f>+'3  Statistics'!F30</f>
        <v>#DIV/0!</v>
      </c>
      <c r="I9" s="277" t="e">
        <f>'3  Statistics'!F31</f>
        <v>#DIV/0!</v>
      </c>
      <c r="J9" s="287">
        <f>+'4B Time Study-TCM'!I28</f>
        <v>0</v>
      </c>
      <c r="L9" s="85"/>
    </row>
    <row r="10" spans="1:12" ht="22.5" customHeight="1" x14ac:dyDescent="0.4">
      <c r="A10" s="6"/>
      <c r="B10" s="86" t="s">
        <v>215</v>
      </c>
      <c r="C10" s="1013">
        <f>'7 Payroll Costs'!Y5</f>
        <v>0</v>
      </c>
      <c r="D10" s="859">
        <f>+C10*D$9</f>
        <v>0</v>
      </c>
      <c r="E10" s="1014">
        <f>C10+D10</f>
        <v>0</v>
      </c>
      <c r="F10" s="1015">
        <f t="shared" ref="F10:G12" si="0">+E10*F$9</f>
        <v>0</v>
      </c>
      <c r="G10" s="1016" t="e">
        <f t="shared" si="0"/>
        <v>#DIV/0!</v>
      </c>
      <c r="H10" s="1017" t="e">
        <f>+F10*H$9</f>
        <v>#DIV/0!</v>
      </c>
      <c r="I10" s="1017" t="e">
        <f>+F10*I$9</f>
        <v>#DIV/0!</v>
      </c>
      <c r="J10" s="1018">
        <f>E10*$J$9</f>
        <v>0</v>
      </c>
      <c r="L10" s="85"/>
    </row>
    <row r="11" spans="1:12" ht="23.45" customHeight="1" x14ac:dyDescent="0.35">
      <c r="A11" s="6"/>
      <c r="B11" s="87"/>
      <c r="C11" s="865">
        <v>0</v>
      </c>
      <c r="D11" s="859">
        <f>+C11*D$9</f>
        <v>0</v>
      </c>
      <c r="E11" s="1014">
        <f>C11+D11</f>
        <v>0</v>
      </c>
      <c r="F11" s="1015">
        <f t="shared" si="0"/>
        <v>0</v>
      </c>
      <c r="G11" s="1016" t="e">
        <f t="shared" si="0"/>
        <v>#DIV/0!</v>
      </c>
      <c r="H11" s="1017" t="e">
        <f>+F11*H$9</f>
        <v>#DIV/0!</v>
      </c>
      <c r="I11" s="1017" t="e">
        <f>+F11*I$9</f>
        <v>#DIV/0!</v>
      </c>
      <c r="J11" s="1018">
        <f>E11*$J$9</f>
        <v>0</v>
      </c>
      <c r="L11" s="85"/>
    </row>
    <row r="12" spans="1:12" ht="21.75" customHeight="1" x14ac:dyDescent="0.35">
      <c r="A12" s="6"/>
      <c r="B12" s="87"/>
      <c r="C12" s="865">
        <v>0</v>
      </c>
      <c r="D12" s="859">
        <f>+C12*D$9</f>
        <v>0</v>
      </c>
      <c r="E12" s="1014">
        <f>C12+D12</f>
        <v>0</v>
      </c>
      <c r="F12" s="1015">
        <f t="shared" si="0"/>
        <v>0</v>
      </c>
      <c r="G12" s="1016" t="e">
        <f t="shared" si="0"/>
        <v>#DIV/0!</v>
      </c>
      <c r="H12" s="1017" t="e">
        <f>+F12*H$9</f>
        <v>#DIV/0!</v>
      </c>
      <c r="I12" s="1017" t="e">
        <f>+F12*I$9</f>
        <v>#DIV/0!</v>
      </c>
      <c r="J12" s="1018">
        <f>E12*$J$9</f>
        <v>0</v>
      </c>
      <c r="L12" s="85"/>
    </row>
    <row r="13" spans="1:12" ht="20.25" customHeight="1" thickBot="1" x14ac:dyDescent="0.45">
      <c r="A13" s="6"/>
      <c r="B13" s="88" t="s">
        <v>216</v>
      </c>
      <c r="C13" s="1019">
        <f>SUM(C10:C12)</f>
        <v>0</v>
      </c>
      <c r="D13" s="1020">
        <f>SUM(D10:D12)</f>
        <v>0</v>
      </c>
      <c r="E13" s="1021">
        <f>C13+D13</f>
        <v>0</v>
      </c>
      <c r="F13" s="1022">
        <f>SUM(F10:F12)</f>
        <v>0</v>
      </c>
      <c r="G13" s="1022" t="e">
        <f>SUM(G10:G12)</f>
        <v>#DIV/0!</v>
      </c>
      <c r="H13" s="1023" t="e">
        <f>SUM(H10:H12)</f>
        <v>#DIV/0!</v>
      </c>
      <c r="I13" s="1024" t="e">
        <f>+H13*I$9</f>
        <v>#DIV/0!</v>
      </c>
      <c r="J13" s="1025">
        <f>SUM(J10:J12)</f>
        <v>0</v>
      </c>
      <c r="K13" s="89"/>
      <c r="L13" s="90"/>
    </row>
    <row r="14" spans="1:12" ht="36.75" customHeight="1" thickBot="1" x14ac:dyDescent="0.4">
      <c r="A14" s="6"/>
    </row>
    <row r="15" spans="1:12" ht="54" customHeight="1" thickBot="1" x14ac:dyDescent="0.55000000000000004">
      <c r="A15" s="6"/>
      <c r="B15" s="1026" t="s">
        <v>217</v>
      </c>
      <c r="C15" s="278" t="s">
        <v>188</v>
      </c>
      <c r="D15" s="279" t="s">
        <v>177</v>
      </c>
      <c r="E15" s="280" t="s">
        <v>218</v>
      </c>
      <c r="F15" s="281" t="s">
        <v>211</v>
      </c>
      <c r="G15" s="282" t="s">
        <v>212</v>
      </c>
      <c r="H15" s="282" t="s">
        <v>189</v>
      </c>
      <c r="I15" s="275" t="s">
        <v>213</v>
      </c>
      <c r="J15" s="283" t="s">
        <v>214</v>
      </c>
    </row>
    <row r="16" spans="1:12" ht="21" customHeight="1" x14ac:dyDescent="0.4">
      <c r="A16" s="6"/>
      <c r="B16" s="91" t="s">
        <v>197</v>
      </c>
      <c r="C16" s="1027"/>
      <c r="D16" s="1028">
        <f>'2 Provider Data'!B36</f>
        <v>0</v>
      </c>
      <c r="E16" s="1029"/>
      <c r="F16" s="1030">
        <f>F9</f>
        <v>0</v>
      </c>
      <c r="G16" s="92" t="e">
        <f>G9</f>
        <v>#DIV/0!</v>
      </c>
      <c r="H16" s="93" t="e">
        <f>H9</f>
        <v>#DIV/0!</v>
      </c>
      <c r="I16" s="285" t="e">
        <f>'3  Statistics'!F31</f>
        <v>#DIV/0!</v>
      </c>
      <c r="J16" s="1031">
        <f>J9</f>
        <v>0</v>
      </c>
    </row>
    <row r="17" spans="1:10" ht="21.75" customHeight="1" x14ac:dyDescent="0.35">
      <c r="A17" s="6"/>
      <c r="B17" s="94" t="s">
        <v>219</v>
      </c>
      <c r="C17" s="860">
        <f>+'8 Purchased Services'!W5</f>
        <v>0</v>
      </c>
      <c r="D17" s="1032"/>
      <c r="E17" s="1016">
        <f>C17+D17</f>
        <v>0</v>
      </c>
      <c r="F17" s="1033"/>
      <c r="G17" s="1016" t="e">
        <f>E17*G16</f>
        <v>#DIV/0!</v>
      </c>
      <c r="H17" s="860" t="e">
        <f>E17*H16</f>
        <v>#DIV/0!</v>
      </c>
      <c r="I17" s="860" t="e">
        <f>E17*I16</f>
        <v>#DIV/0!</v>
      </c>
      <c r="J17" s="1018">
        <f>E17*J16</f>
        <v>0</v>
      </c>
    </row>
    <row r="18" spans="1:10" ht="21.75" customHeight="1" x14ac:dyDescent="0.35">
      <c r="A18" s="6"/>
      <c r="B18" s="94"/>
      <c r="C18" s="860"/>
      <c r="D18" s="859"/>
      <c r="E18" s="1016"/>
      <c r="F18" s="1015"/>
      <c r="G18" s="1016"/>
      <c r="H18" s="860"/>
      <c r="I18" s="1034"/>
      <c r="J18" s="1018"/>
    </row>
    <row r="19" spans="1:10" ht="26.45" customHeight="1" thickBot="1" x14ac:dyDescent="0.45">
      <c r="A19" s="6"/>
      <c r="B19" s="95" t="s">
        <v>25</v>
      </c>
      <c r="C19" s="1035">
        <f>SUM(C17)</f>
        <v>0</v>
      </c>
      <c r="D19" s="1020">
        <f t="shared" ref="D19:J19" si="1">SUM(D17)</f>
        <v>0</v>
      </c>
      <c r="E19" s="1022">
        <f t="shared" si="1"/>
        <v>0</v>
      </c>
      <c r="F19" s="1022">
        <f t="shared" si="1"/>
        <v>0</v>
      </c>
      <c r="G19" s="1022" t="e">
        <f t="shared" si="1"/>
        <v>#DIV/0!</v>
      </c>
      <c r="H19" s="1035" t="e">
        <f t="shared" si="1"/>
        <v>#DIV/0!</v>
      </c>
      <c r="I19" s="1035" t="e">
        <f t="shared" si="1"/>
        <v>#DIV/0!</v>
      </c>
      <c r="J19" s="1025">
        <f t="shared" si="1"/>
        <v>0</v>
      </c>
    </row>
    <row r="20" spans="1:10" ht="26.45" customHeight="1" thickBot="1" x14ac:dyDescent="0.45">
      <c r="A20" s="6"/>
      <c r="G20" s="96"/>
      <c r="H20" s="97"/>
      <c r="I20" s="97"/>
      <c r="J20" s="97"/>
    </row>
    <row r="21" spans="1:10" ht="20.25" customHeight="1" thickBot="1" x14ac:dyDescent="0.55000000000000004">
      <c r="A21" s="6"/>
      <c r="G21" s="1126" t="s">
        <v>18</v>
      </c>
      <c r="H21" s="1127"/>
      <c r="I21" s="955"/>
      <c r="J21" s="284" t="s">
        <v>220</v>
      </c>
    </row>
    <row r="22" spans="1:10" ht="36" customHeight="1" x14ac:dyDescent="0.5">
      <c r="A22" s="6"/>
      <c r="G22" s="290" t="s">
        <v>133</v>
      </c>
      <c r="H22" s="291" t="s">
        <v>204</v>
      </c>
      <c r="I22" s="289" t="s">
        <v>221</v>
      </c>
      <c r="J22" s="98"/>
    </row>
    <row r="23" spans="1:10" ht="20.25" customHeight="1" thickBot="1" x14ac:dyDescent="0.55000000000000004">
      <c r="A23" s="6"/>
      <c r="C23" s="10"/>
      <c r="G23" s="1036" t="e">
        <f>G13+G19</f>
        <v>#DIV/0!</v>
      </c>
      <c r="H23" s="1037" t="e">
        <f>+H13+H19</f>
        <v>#DIV/0!</v>
      </c>
      <c r="I23" s="1037" t="e">
        <f>+I13+I19</f>
        <v>#DIV/0!</v>
      </c>
      <c r="J23" s="1038">
        <f>+J13+J19</f>
        <v>0</v>
      </c>
    </row>
  </sheetData>
  <sheetProtection algorithmName="SHA-512" hashValue="rtUl8FierPOYxk5zdCPv3gJS4g2vYlmyTZq4tO29bmTJQazXX76/6JJGtemUX/f+6QU8a4Dc1YcWc3qGQQkhuw==" saltValue="gSkfHazm1p7g8qZfT51H6g==" spinCount="100000" sheet="1" selectLockedCells="1"/>
  <mergeCells count="2">
    <mergeCell ref="D7:H7"/>
    <mergeCell ref="G21:H21"/>
  </mergeCells>
  <phoneticPr fontId="4" type="noConversion"/>
  <pageMargins left="0.25" right="0.39" top="0.25" bottom="0.75" header="0.73" footer="0.5"/>
  <pageSetup scale="66" orientation="landscape" r:id="rId1"/>
  <headerFooter alignWithMargins="0">
    <oddFooter xml:space="preserve">&amp;L5/11/2016&amp;CPage 8&amp;RExhibit 5B TCM Cost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indexed="50"/>
    <pageSetUpPr fitToPage="1"/>
  </sheetPr>
  <dimension ref="A1:F33"/>
  <sheetViews>
    <sheetView zoomScaleNormal="100" workbookViewId="0">
      <selection sqref="A1:H32"/>
    </sheetView>
  </sheetViews>
  <sheetFormatPr defaultColWidth="9.1328125" defaultRowHeight="12.75" x14ac:dyDescent="0.35"/>
  <cols>
    <col min="1" max="1" width="5" customWidth="1"/>
    <col min="2" max="2" width="54.86328125" customWidth="1"/>
    <col min="3" max="3" width="20.3984375" customWidth="1"/>
    <col min="4" max="6" width="16.73046875" customWidth="1"/>
  </cols>
  <sheetData>
    <row r="1" spans="1:6" ht="15" x14ac:dyDescent="0.4">
      <c r="A1" s="948" t="str">
        <f>'2 Provider Data'!A2:C2</f>
        <v>MEDICAID SCHOOL PROGRAM COST REPORT</v>
      </c>
      <c r="D1" s="983"/>
      <c r="E1" s="1040"/>
      <c r="F1" s="1039" t="s">
        <v>222</v>
      </c>
    </row>
    <row r="2" spans="1:6" ht="13.15" x14ac:dyDescent="0.4">
      <c r="A2" s="10" t="s">
        <v>223</v>
      </c>
      <c r="D2" s="983"/>
      <c r="E2" s="1128">
        <f>'2 Provider Data'!$D$3</f>
        <v>0</v>
      </c>
      <c r="F2" s="1129"/>
    </row>
    <row r="3" spans="1:6" ht="13.15" x14ac:dyDescent="0.4">
      <c r="A3" s="10"/>
      <c r="D3" s="983"/>
      <c r="E3" s="1040"/>
      <c r="F3" s="1039">
        <f>'2 Provider Data'!B13</f>
        <v>0</v>
      </c>
    </row>
    <row r="4" spans="1:6" ht="15" x14ac:dyDescent="0.4">
      <c r="A4" s="10"/>
      <c r="B4" s="167"/>
      <c r="D4" s="157">
        <f>'1 Certification Page'!D15</f>
        <v>44743</v>
      </c>
      <c r="E4" s="5" t="s">
        <v>8</v>
      </c>
      <c r="F4" s="157">
        <f>'1 Certification Page'!D17</f>
        <v>45107</v>
      </c>
    </row>
    <row r="5" spans="1:6" ht="15.95" customHeight="1" x14ac:dyDescent="0.4">
      <c r="A5" s="10"/>
      <c r="B5" s="168"/>
      <c r="D5" s="658"/>
      <c r="E5" s="10"/>
      <c r="F5" s="10"/>
    </row>
    <row r="6" spans="1:6" ht="5.45" customHeight="1" x14ac:dyDescent="0.4">
      <c r="A6" s="10"/>
      <c r="D6" s="983"/>
    </row>
    <row r="7" spans="1:6" ht="6" customHeight="1" x14ac:dyDescent="0.4">
      <c r="A7" s="10"/>
      <c r="D7" s="983"/>
    </row>
    <row r="8" spans="1:6" ht="13.15" x14ac:dyDescent="0.4">
      <c r="A8" s="658"/>
      <c r="B8" s="24" t="s">
        <v>1</v>
      </c>
      <c r="D8" s="983"/>
    </row>
    <row r="9" spans="1:6" ht="4.5" customHeight="1" x14ac:dyDescent="0.35"/>
    <row r="10" spans="1:6" ht="4.5" customHeight="1" x14ac:dyDescent="0.4">
      <c r="A10" s="77"/>
      <c r="B10" s="6"/>
      <c r="C10" s="78"/>
      <c r="D10" s="6"/>
      <c r="E10" s="6"/>
      <c r="F10" s="6"/>
    </row>
    <row r="11" spans="1:6" ht="4.5" customHeight="1" x14ac:dyDescent="0.4">
      <c r="A11" s="77"/>
      <c r="B11" s="6"/>
      <c r="C11" s="78"/>
      <c r="D11" s="78" t="s">
        <v>20</v>
      </c>
      <c r="E11" s="78"/>
      <c r="F11" s="78"/>
    </row>
    <row r="12" spans="1:6" ht="3.75" customHeight="1" thickBot="1" x14ac:dyDescent="0.4"/>
    <row r="13" spans="1:6" ht="15" customHeight="1" thickBot="1" x14ac:dyDescent="0.45">
      <c r="C13" s="6"/>
      <c r="D13" s="1130" t="s">
        <v>224</v>
      </c>
      <c r="E13" s="1131"/>
      <c r="F13" s="1132"/>
    </row>
    <row r="14" spans="1:6" ht="39.75" thickBot="1" x14ac:dyDescent="0.45">
      <c r="B14" s="135" t="s">
        <v>225</v>
      </c>
      <c r="C14" s="136" t="s">
        <v>226</v>
      </c>
      <c r="D14" s="137" t="s">
        <v>227</v>
      </c>
      <c r="E14" s="138" t="s">
        <v>210</v>
      </c>
      <c r="F14" s="139" t="s">
        <v>228</v>
      </c>
    </row>
    <row r="15" spans="1:6" x14ac:dyDescent="0.35">
      <c r="A15" s="85"/>
      <c r="B15" s="140"/>
      <c r="C15" s="37"/>
      <c r="D15" s="141">
        <f>'2 Provider Data'!B36</f>
        <v>0</v>
      </c>
      <c r="E15" s="142"/>
      <c r="F15" s="143">
        <f>'4C Time Study - ADM'!H28</f>
        <v>0</v>
      </c>
    </row>
    <row r="16" spans="1:6" ht="17.25" customHeight="1" x14ac:dyDescent="0.4">
      <c r="A16" s="144"/>
      <c r="B16" s="145" t="s">
        <v>229</v>
      </c>
      <c r="C16" s="1041">
        <f>'7 Payroll Costs'!Y6</f>
        <v>0</v>
      </c>
      <c r="D16" s="1042">
        <f>+$D$15*C16</f>
        <v>0</v>
      </c>
      <c r="E16" s="1043">
        <f>C16+D16</f>
        <v>0</v>
      </c>
      <c r="F16" s="1044">
        <f>IF($F$15&gt;0,E16*$F$15,0)</f>
        <v>0</v>
      </c>
    </row>
    <row r="17" spans="1:6" ht="17.25" customHeight="1" x14ac:dyDescent="0.45">
      <c r="A17" s="144"/>
      <c r="B17" s="146" t="s">
        <v>230</v>
      </c>
      <c r="C17" s="1041">
        <f>+'8 Purchased Services'!W5</f>
        <v>0</v>
      </c>
      <c r="D17" s="1045"/>
      <c r="E17" s="1043">
        <f t="shared" ref="E17:E26" si="0">C17+D17</f>
        <v>0</v>
      </c>
      <c r="F17" s="1044">
        <f t="shared" ref="F17:F26" si="1">IF($F$15&gt;0,E17*$F$15,0)</f>
        <v>0</v>
      </c>
    </row>
    <row r="18" spans="1:6" ht="17.25" customHeight="1" x14ac:dyDescent="0.45">
      <c r="A18" s="144"/>
      <c r="B18" s="146"/>
      <c r="C18" s="1041"/>
      <c r="D18" s="1042">
        <f t="shared" ref="D18:D25" si="2">+$D$15*C18</f>
        <v>0</v>
      </c>
      <c r="E18" s="1043">
        <f t="shared" si="0"/>
        <v>0</v>
      </c>
      <c r="F18" s="1044">
        <f t="shared" si="1"/>
        <v>0</v>
      </c>
    </row>
    <row r="19" spans="1:6" ht="17.25" customHeight="1" x14ac:dyDescent="0.45">
      <c r="A19" s="144"/>
      <c r="B19" s="146"/>
      <c r="C19" s="1041"/>
      <c r="D19" s="1042">
        <f t="shared" si="2"/>
        <v>0</v>
      </c>
      <c r="E19" s="1043">
        <f t="shared" si="0"/>
        <v>0</v>
      </c>
      <c r="F19" s="1044">
        <f t="shared" si="1"/>
        <v>0</v>
      </c>
    </row>
    <row r="20" spans="1:6" ht="17.25" customHeight="1" x14ac:dyDescent="0.45">
      <c r="A20" s="144"/>
      <c r="B20" s="146"/>
      <c r="C20" s="1041"/>
      <c r="D20" s="1042">
        <f t="shared" si="2"/>
        <v>0</v>
      </c>
      <c r="E20" s="1043">
        <f t="shared" si="0"/>
        <v>0</v>
      </c>
      <c r="F20" s="1044">
        <f t="shared" si="1"/>
        <v>0</v>
      </c>
    </row>
    <row r="21" spans="1:6" ht="17.25" customHeight="1" x14ac:dyDescent="0.45">
      <c r="A21" s="144"/>
      <c r="B21" s="146"/>
      <c r="C21" s="1041"/>
      <c r="D21" s="1042">
        <f t="shared" si="2"/>
        <v>0</v>
      </c>
      <c r="E21" s="1043">
        <f t="shared" si="0"/>
        <v>0</v>
      </c>
      <c r="F21" s="1044">
        <f t="shared" si="1"/>
        <v>0</v>
      </c>
    </row>
    <row r="22" spans="1:6" ht="17.25" customHeight="1" x14ac:dyDescent="0.45">
      <c r="A22" s="144"/>
      <c r="B22" s="146"/>
      <c r="C22" s="1041"/>
      <c r="D22" s="1042">
        <f t="shared" si="2"/>
        <v>0</v>
      </c>
      <c r="E22" s="1043">
        <f t="shared" si="0"/>
        <v>0</v>
      </c>
      <c r="F22" s="1044">
        <f t="shared" si="1"/>
        <v>0</v>
      </c>
    </row>
    <row r="23" spans="1:6" ht="17.25" customHeight="1" x14ac:dyDescent="0.45">
      <c r="A23" s="144"/>
      <c r="B23" s="146"/>
      <c r="C23" s="1041"/>
      <c r="D23" s="1042">
        <f t="shared" si="2"/>
        <v>0</v>
      </c>
      <c r="E23" s="1043">
        <f t="shared" si="0"/>
        <v>0</v>
      </c>
      <c r="F23" s="1044">
        <f t="shared" si="1"/>
        <v>0</v>
      </c>
    </row>
    <row r="24" spans="1:6" ht="17.25" customHeight="1" x14ac:dyDescent="0.35">
      <c r="A24" s="144"/>
      <c r="B24" s="1046"/>
      <c r="C24" s="1041"/>
      <c r="D24" s="1042">
        <f t="shared" si="2"/>
        <v>0</v>
      </c>
      <c r="E24" s="1043">
        <f t="shared" si="0"/>
        <v>0</v>
      </c>
      <c r="F24" s="1044">
        <f t="shared" si="1"/>
        <v>0</v>
      </c>
    </row>
    <row r="25" spans="1:6" ht="17.25" customHeight="1" x14ac:dyDescent="0.35">
      <c r="A25" s="144"/>
      <c r="B25" s="1047"/>
      <c r="C25" s="1048"/>
      <c r="D25" s="1042">
        <f t="shared" si="2"/>
        <v>0</v>
      </c>
      <c r="E25" s="1043">
        <f t="shared" si="0"/>
        <v>0</v>
      </c>
      <c r="F25" s="1044">
        <f t="shared" si="1"/>
        <v>0</v>
      </c>
    </row>
    <row r="26" spans="1:6" ht="17.25" customHeight="1" x14ac:dyDescent="0.4">
      <c r="A26" s="144"/>
      <c r="B26" s="147"/>
      <c r="C26" s="1048"/>
      <c r="D26" s="1042"/>
      <c r="E26" s="1043">
        <f t="shared" si="0"/>
        <v>0</v>
      </c>
      <c r="F26" s="1044">
        <f t="shared" si="1"/>
        <v>0</v>
      </c>
    </row>
    <row r="27" spans="1:6" ht="13.5" thickBot="1" x14ac:dyDescent="0.45">
      <c r="A27" s="6"/>
      <c r="B27" s="148" t="s">
        <v>25</v>
      </c>
      <c r="C27" s="100">
        <f>SUM(C16:C26)</f>
        <v>0</v>
      </c>
      <c r="D27" s="149">
        <f>SUM(D15:D26)</f>
        <v>0</v>
      </c>
      <c r="E27" s="149">
        <f>SUM(E15:E26)</f>
        <v>0</v>
      </c>
      <c r="F27" s="150">
        <f>SUM(F15:F26)</f>
        <v>0</v>
      </c>
    </row>
    <row r="28" spans="1:6" ht="40.5" customHeight="1" thickBot="1" x14ac:dyDescent="0.4">
      <c r="A28" s="6"/>
    </row>
    <row r="29" spans="1:6" ht="28.5" customHeight="1" thickBot="1" x14ac:dyDescent="0.45">
      <c r="A29" s="6"/>
      <c r="F29" s="151" t="s">
        <v>220</v>
      </c>
    </row>
    <row r="30" spans="1:6" ht="13.5" thickBot="1" x14ac:dyDescent="0.45">
      <c r="A30" s="6"/>
      <c r="C30" s="10"/>
      <c r="F30" s="152">
        <f>F27</f>
        <v>0</v>
      </c>
    </row>
    <row r="31" spans="1:6" ht="20.25" customHeight="1" x14ac:dyDescent="0.4">
      <c r="A31" s="6"/>
      <c r="B31" s="153"/>
      <c r="C31" s="154"/>
    </row>
    <row r="32" spans="1:6" ht="20.25" customHeight="1" x14ac:dyDescent="0.4">
      <c r="A32" s="6"/>
      <c r="C32" s="10"/>
    </row>
    <row r="33" spans="1:3" ht="20.25" customHeight="1" x14ac:dyDescent="0.4">
      <c r="A33" s="6"/>
      <c r="C33" s="10"/>
    </row>
  </sheetData>
  <sheetProtection algorithmName="SHA-512" hashValue="nzrhG6pQEt8tfjEqQ8IYG1OzJwFLFL9LAGcTguoUUKyVJNDP+eEICcD43EwEMrzf8NlJ3lzo51bM998EQQcwnw==" saltValue="iq/58RO8nwQKOdbDGMUf2A==" spinCount="100000" sheet="1" selectLockedCells="1"/>
  <customSheetViews>
    <customSheetView guid="{9D87EA3D-9227-4A32-8926-FF7BE3A36AF7}" showPageBreaks="1" fitToPage="1" showRuler="0" topLeftCell="A26">
      <selection activeCell="I18" sqref="I18"/>
      <pageMargins left="0" right="0" top="0" bottom="0" header="0" footer="0"/>
      <pageSetup scale="63" orientation="portrait" r:id="rId1"/>
      <headerFooter alignWithMargins="0"/>
    </customSheetView>
  </customSheetViews>
  <mergeCells count="2">
    <mergeCell ref="E2:F2"/>
    <mergeCell ref="D13:F13"/>
  </mergeCells>
  <phoneticPr fontId="4" type="noConversion"/>
  <pageMargins left="0.25" right="0" top="0.25" bottom="0.69" header="0.68" footer="0.28000000000000003"/>
  <pageSetup orientation="landscape" r:id="rId2"/>
  <headerFooter alignWithMargins="0">
    <oddFooter xml:space="preserve">&amp;L5/11/2016&amp;CPage 9&amp;R
Exhibit 5C- Direct Admin Cost
</oddFooter>
  </headerFooter>
  <ignoredErrors>
    <ignoredError sqref="D18:D25" emptyCellReference="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60a308cf-2fbd-4d32-b7fc-c44463126da0">
      <Terms xmlns="http://schemas.microsoft.com/office/infopath/2007/PartnerControls"/>
    </lcf76f155ced4ddcb4097134ff3c332f>
    <TaxCatchAll xmlns="06a0b0f5-ab3f-4382-8730-459fb424e421"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DC180DF44A0F9649A48886C330EEE3A1" ma:contentTypeVersion="15" ma:contentTypeDescription="Create a new document." ma:contentTypeScope="" ma:versionID="69b2d887e8c438a8873c074b7233d688">
  <xsd:schema xmlns:xsd="http://www.w3.org/2001/XMLSchema" xmlns:xs="http://www.w3.org/2001/XMLSchema" xmlns:p="http://schemas.microsoft.com/office/2006/metadata/properties" xmlns:ns2="60a308cf-2fbd-4d32-b7fc-c44463126da0" xmlns:ns3="b40db3ae-298f-46e7-b0e8-79b79f0c9464" xmlns:ns4="06a0b0f5-ab3f-4382-8730-459fb424e421" targetNamespace="http://schemas.microsoft.com/office/2006/metadata/properties" ma:root="true" ma:fieldsID="3279df679de7c1cf919703ec012c31c3" ns2:_="" ns3:_="" ns4:_="">
    <xsd:import namespace="60a308cf-2fbd-4d32-b7fc-c44463126da0"/>
    <xsd:import namespace="b40db3ae-298f-46e7-b0e8-79b79f0c9464"/>
    <xsd:import namespace="06a0b0f5-ab3f-4382-8730-459fb424e42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LengthInSeconds" minOccurs="0"/>
                <xsd:element ref="ns2:MediaServiceDateTaken" minOccurs="0"/>
                <xsd:element ref="ns2:MediaServiceOCR" minOccurs="0"/>
                <xsd:element ref="ns2:lcf76f155ced4ddcb4097134ff3c332f" minOccurs="0"/>
                <xsd:element ref="ns4: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0a308cf-2fbd-4d32-b7fc-c44463126da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DateTaken" ma:index="16" nillable="true" ma:displayName="MediaServiceDateTaken" ma:hidden="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7234c9c0-dc82-4bd3-8448-fd5c6ce0fb7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40db3ae-298f-46e7-b0e8-79b79f0c9464"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6a0b0f5-ab3f-4382-8730-459fb424e421"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ad855f0f-82fa-4fd6-b3e3-473f2008302a}" ma:internalName="TaxCatchAll" ma:showField="CatchAllData" ma:web="b40db3ae-298f-46e7-b0e8-79b79f0c946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D15B0D5-1BD9-45C1-8E8E-88FEA643A974}">
  <ds:schemaRefs>
    <ds:schemaRef ds:uri="http://schemas.microsoft.com/office/2006/metadata/properties"/>
    <ds:schemaRef ds:uri="http://schemas.microsoft.com/office/infopath/2007/PartnerControls"/>
    <ds:schemaRef ds:uri="60a308cf-2fbd-4d32-b7fc-c44463126da0"/>
    <ds:schemaRef ds:uri="06a0b0f5-ab3f-4382-8730-459fb424e421"/>
  </ds:schemaRefs>
</ds:datastoreItem>
</file>

<file path=customXml/itemProps2.xml><?xml version="1.0" encoding="utf-8"?>
<ds:datastoreItem xmlns:ds="http://schemas.openxmlformats.org/officeDocument/2006/customXml" ds:itemID="{44FB2FAB-EFA3-4005-9710-7D228CFAFB8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0a308cf-2fbd-4d32-b7fc-c44463126da0"/>
    <ds:schemaRef ds:uri="b40db3ae-298f-46e7-b0e8-79b79f0c9464"/>
    <ds:schemaRef ds:uri="06a0b0f5-ab3f-4382-8730-459fb424e42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D23AF3B-3917-413C-8A7D-AD77F67BBF8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18</vt:i4>
      </vt:variant>
    </vt:vector>
  </HeadingPairs>
  <TitlesOfParts>
    <vt:vector size="32" baseType="lpstr">
      <vt:lpstr>1 Certification Page</vt:lpstr>
      <vt:lpstr>2 Provider Data</vt:lpstr>
      <vt:lpstr>3  Statistics</vt:lpstr>
      <vt:lpstr>4A Time Study</vt:lpstr>
      <vt:lpstr>4B Time Study-TCM</vt:lpstr>
      <vt:lpstr>4C Time Study - ADM</vt:lpstr>
      <vt:lpstr>5A Direct Medical Cost </vt:lpstr>
      <vt:lpstr>5B  TCM Cost</vt:lpstr>
      <vt:lpstr>5C Direct Adm Cost</vt:lpstr>
      <vt:lpstr>5D Transportation Cost</vt:lpstr>
      <vt:lpstr> 6 Settlement </vt:lpstr>
      <vt:lpstr>7 Payroll Costs</vt:lpstr>
      <vt:lpstr>8 Purchased Services</vt:lpstr>
      <vt:lpstr>SUMMARY</vt:lpstr>
      <vt:lpstr>'7 Payroll Costs'!Is_position_funded_in_part_or_totally_by_other_federal_grant_?__Y__or__N</vt:lpstr>
      <vt:lpstr>' 6 Settlement '!Print_Area</vt:lpstr>
      <vt:lpstr>'1 Certification Page'!Print_Area</vt:lpstr>
      <vt:lpstr>'2 Provider Data'!Print_Area</vt:lpstr>
      <vt:lpstr>'3  Statistics'!Print_Area</vt:lpstr>
      <vt:lpstr>'4A Time Study'!Print_Area</vt:lpstr>
      <vt:lpstr>'5A Direct Medical Cost '!Print_Area</vt:lpstr>
      <vt:lpstr>'7 Payroll Costs'!Print_Area</vt:lpstr>
      <vt:lpstr>Provider_Name</vt:lpstr>
      <vt:lpstr>'2 Provider Data'!Text13</vt:lpstr>
      <vt:lpstr>'2 Provider Data'!Text14</vt:lpstr>
      <vt:lpstr>'2 Provider Data'!Text15</vt:lpstr>
      <vt:lpstr>'2 Provider Data'!Text16</vt:lpstr>
      <vt:lpstr>'2 Provider Data'!Text17</vt:lpstr>
      <vt:lpstr>'2 Provider Data'!Text18</vt:lpstr>
      <vt:lpstr>'2 Provider Data'!Text5</vt:lpstr>
      <vt:lpstr>Y</vt:lpstr>
      <vt:lpstr>'7 Payroll Costs'!yn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Smith, Mark</dc:creator>
  <cp:keywords/>
  <dc:description/>
  <cp:lastModifiedBy>Smith, Mark</cp:lastModifiedBy>
  <cp:revision/>
  <dcterms:created xsi:type="dcterms:W3CDTF">2005-11-09T19:43:32Z</dcterms:created>
  <dcterms:modified xsi:type="dcterms:W3CDTF">2024-05-10T18:09:17Z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0x010100DC180DF44A0F9649A48886C330EEE3A1</vt:lpwstr>
  </property>
  <property fmtid="{D5CDD505-2E9C-101B-9397-08002B2CF9AE}" pid="4" name="MediaServiceImageTags">
    <vt:lpwstr/>
  </property>
</Properties>
</file>